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15600" windowHeight="6915" activeTab="3"/>
  </bookViews>
  <sheets>
    <sheet name="data_318" sheetId="3" r:id="rId1"/>
    <sheet name="data_308" sheetId="1" r:id="rId2"/>
    <sheet name="data_bore10ppm" sheetId="4" r:id="rId3"/>
    <sheet name="data_spx" sheetId="5" r:id="rId4"/>
  </sheets>
  <calcPr calcId="145621"/>
</workbook>
</file>

<file path=xl/calcChain.xml><?xml version="1.0" encoding="utf-8"?>
<calcChain xmlns="http://schemas.openxmlformats.org/spreadsheetml/2006/main">
  <c r="F4" i="5" l="1"/>
  <c r="K12" i="5"/>
  <c r="F3" i="5"/>
  <c r="H3" i="5" s="1"/>
  <c r="F2" i="5"/>
  <c r="H6" i="5"/>
  <c r="H5" i="5"/>
  <c r="F11" i="5"/>
  <c r="F6" i="5"/>
  <c r="F5" i="5"/>
  <c r="A2" i="5"/>
  <c r="A5" i="5"/>
  <c r="H4" i="5" l="1"/>
  <c r="H2" i="5"/>
  <c r="A11" i="5" l="1"/>
  <c r="A6" i="5"/>
  <c r="H12" i="4"/>
  <c r="H11" i="4"/>
  <c r="H8" i="4"/>
  <c r="H7" i="4"/>
  <c r="F8" i="4"/>
  <c r="F7" i="4"/>
  <c r="F16" i="4"/>
  <c r="F15" i="4"/>
  <c r="A14" i="4"/>
  <c r="H17" i="4" s="1"/>
  <c r="A6" i="4"/>
  <c r="H6" i="4" s="1"/>
  <c r="A5" i="4"/>
  <c r="H5" i="4" s="1"/>
  <c r="A2" i="4"/>
  <c r="H3" i="4" s="1"/>
  <c r="A12" i="3"/>
  <c r="H13" i="3" s="1"/>
  <c r="A6" i="3"/>
  <c r="H6" i="3" s="1"/>
  <c r="A5" i="3"/>
  <c r="H5" i="3" s="1"/>
  <c r="A2" i="3"/>
  <c r="H4" i="3" s="1"/>
  <c r="A8" i="5" l="1"/>
  <c r="H9" i="5" s="1"/>
  <c r="H11" i="5"/>
  <c r="H4" i="4"/>
  <c r="A11" i="4"/>
  <c r="H2" i="4"/>
  <c r="H14" i="4"/>
  <c r="A9" i="3"/>
  <c r="H11" i="3" s="1"/>
  <c r="H2" i="3"/>
  <c r="H12" i="3"/>
  <c r="H3" i="3"/>
  <c r="H10" i="3"/>
  <c r="H2" i="1"/>
  <c r="H10" i="5" l="1"/>
  <c r="H8" i="5"/>
  <c r="H13" i="4"/>
  <c r="H9" i="3"/>
  <c r="H13" i="1"/>
  <c r="H12" i="1"/>
  <c r="H11" i="1"/>
  <c r="H10" i="1"/>
  <c r="H9" i="1"/>
  <c r="H6" i="1"/>
  <c r="H5" i="1"/>
  <c r="H3" i="1"/>
  <c r="H4" i="1"/>
  <c r="A9" i="1"/>
  <c r="A12" i="1"/>
  <c r="A6" i="1"/>
  <c r="A5" i="1"/>
  <c r="A2" i="1"/>
</calcChain>
</file>

<file path=xl/sharedStrings.xml><?xml version="1.0" encoding="utf-8"?>
<sst xmlns="http://schemas.openxmlformats.org/spreadsheetml/2006/main" count="229" uniqueCount="47">
  <si>
    <t>O16</t>
  </si>
  <si>
    <t>=</t>
  </si>
  <si>
    <t>'O16'</t>
  </si>
  <si>
    <t>U235</t>
  </si>
  <si>
    <t>'U235'</t>
  </si>
  <si>
    <t>U238</t>
  </si>
  <si>
    <t>'U238'</t>
  </si>
  <si>
    <t>Zr91</t>
  </si>
  <si>
    <t>'Zr91'</t>
  </si>
  <si>
    <t>H1H2O</t>
  </si>
  <si>
    <t>'H1_H2O'</t>
  </si>
  <si>
    <t>O16H2O</t>
  </si>
  <si>
    <t>B10</t>
  </si>
  <si>
    <t>'B10'</t>
  </si>
  <si>
    <t>B11</t>
  </si>
  <si>
    <t>'B11'</t>
  </si>
  <si>
    <t>Pastille</t>
  </si>
  <si>
    <t>Gaine</t>
  </si>
  <si>
    <t>Eau (308°C)</t>
  </si>
  <si>
    <t>C</t>
  </si>
  <si>
    <t>cm</t>
  </si>
  <si>
    <t>cellule carrée</t>
  </si>
  <si>
    <t>pastille</t>
  </si>
  <si>
    <t>diamètre</t>
  </si>
  <si>
    <t>coté</t>
  </si>
  <si>
    <t>gaine</t>
  </si>
  <si>
    <t>diamètre intérieur</t>
  </si>
  <si>
    <t>diamètre extérieur</t>
  </si>
  <si>
    <t>B4C</t>
  </si>
  <si>
    <t>Géo</t>
  </si>
  <si>
    <t>COMPO</t>
  </si>
  <si>
    <t>COMB</t>
  </si>
  <si>
    <t>POISON</t>
  </si>
  <si>
    <t>CELL</t>
  </si>
  <si>
    <t>COMPO (10^24at/cm3)</t>
  </si>
  <si>
    <t>'C0'</t>
  </si>
  <si>
    <t>Eau (318°C)</t>
  </si>
  <si>
    <t>cellule hexagonale</t>
  </si>
  <si>
    <t>rayon</t>
  </si>
  <si>
    <t>Sodium</t>
  </si>
  <si>
    <t>isotope</t>
  </si>
  <si>
    <t>GENERATION DRAGON FILE</t>
  </si>
  <si>
    <r>
      <t>(</t>
    </r>
    <r>
      <rPr>
        <b/>
        <sz val="11"/>
        <color theme="1"/>
        <rFont val="Calibri"/>
        <family val="2"/>
        <scheme val="minor"/>
      </rPr>
      <t>10</t>
    </r>
    <r>
      <rPr>
        <b/>
        <vertAlign val="superscript"/>
        <sz val="11"/>
        <color theme="1"/>
        <rFont val="Calibri"/>
        <family val="2"/>
        <scheme val="minor"/>
      </rPr>
      <t>24</t>
    </r>
    <r>
      <rPr>
        <b/>
        <sz val="11"/>
        <color theme="1"/>
        <rFont val="Calibri"/>
        <family val="2"/>
        <scheme val="minor"/>
      </rPr>
      <t>at/cm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rgb="FF000000"/>
        <rFont val="Calibri"/>
        <family val="2"/>
        <scheme val="minor"/>
      </rPr>
      <t>)</t>
    </r>
  </si>
  <si>
    <r>
      <t>Sodium</t>
    </r>
    <r>
      <rPr>
        <sz val="11"/>
        <color rgb="FF000000"/>
        <rFont val="Calibri"/>
        <family val="2"/>
        <scheme val="minor"/>
      </rPr>
      <t>(0°C)</t>
    </r>
  </si>
  <si>
    <t>'Pu239'</t>
  </si>
  <si>
    <t>'Fe56'</t>
  </si>
  <si>
    <t>'Na23'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</si>
</sst>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0" fontId="0" fillId="0" borderId="1" xfId="0" applyNumberForma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10" fontId="0" fillId="0" borderId="1" xfId="0" applyNumberFormat="1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11" fontId="4" fillId="0" borderId="9" xfId="0" applyNumberFormat="1" applyFont="1" applyBorder="1" applyAlignment="1">
      <alignment horizontal="righ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horizontal="right" vertical="center"/>
    </xf>
    <xf numFmtId="0" fontId="4" fillId="0" borderId="1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2" borderId="9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164" fontId="4" fillId="0" borderId="9" xfId="0" applyNumberFormat="1" applyFont="1" applyBorder="1" applyAlignment="1">
      <alignment horizontal="right" vertical="center" wrapText="1"/>
    </xf>
    <xf numFmtId="164" fontId="4" fillId="0" borderId="9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H19" sqref="H19"/>
    </sheetView>
  </sheetViews>
  <sheetFormatPr baseColWidth="10" defaultRowHeight="15" x14ac:dyDescent="0.25"/>
  <cols>
    <col min="1" max="1" width="8.140625" bestFit="1" customWidth="1"/>
    <col min="2" max="2" width="10.85546875" bestFit="1" customWidth="1"/>
    <col min="3" max="3" width="8.140625" bestFit="1" customWidth="1"/>
    <col min="4" max="4" width="2" bestFit="1" customWidth="1"/>
    <col min="5" max="5" width="8.85546875" bestFit="1" customWidth="1"/>
    <col min="6" max="7" width="15.85546875" style="2" customWidth="1"/>
    <col min="8" max="8" width="21" bestFit="1" customWidth="1"/>
    <col min="9" max="9" width="11.42578125" style="1"/>
    <col min="11" max="11" width="18" bestFit="1" customWidth="1"/>
    <col min="12" max="13" width="5" bestFit="1" customWidth="1"/>
    <col min="14" max="14" width="6" bestFit="1" customWidth="1"/>
    <col min="15" max="15" width="5" bestFit="1" customWidth="1"/>
  </cols>
  <sheetData>
    <row r="1" spans="1:13" x14ac:dyDescent="0.25">
      <c r="A1" s="17" t="s">
        <v>30</v>
      </c>
      <c r="B1" s="17"/>
      <c r="C1" s="17"/>
      <c r="D1" s="17"/>
      <c r="E1" s="17"/>
      <c r="F1" s="17"/>
      <c r="G1" s="14" t="s">
        <v>33</v>
      </c>
      <c r="H1" s="5" t="s">
        <v>34</v>
      </c>
      <c r="J1" s="17" t="s">
        <v>29</v>
      </c>
      <c r="K1" s="17"/>
      <c r="L1" s="17"/>
      <c r="M1" s="17"/>
    </row>
    <row r="2" spans="1:13" x14ac:dyDescent="0.25">
      <c r="A2" s="23">
        <f>L3^2*PI()/L2^2</f>
        <v>0.33264155018168562</v>
      </c>
      <c r="B2" s="22" t="s">
        <v>16</v>
      </c>
      <c r="C2" s="6" t="s">
        <v>0</v>
      </c>
      <c r="D2" s="6" t="s">
        <v>1</v>
      </c>
      <c r="E2" s="6" t="s">
        <v>2</v>
      </c>
      <c r="F2" s="7">
        <v>4.6130900000000002E-2</v>
      </c>
      <c r="G2" s="19" t="s">
        <v>31</v>
      </c>
      <c r="H2" s="7">
        <f>F2*A$2+F7*A$6</f>
        <v>2.7814216654536785E-2</v>
      </c>
      <c r="J2" s="3" t="s">
        <v>21</v>
      </c>
      <c r="K2" s="3" t="s">
        <v>24</v>
      </c>
      <c r="L2" s="3">
        <v>1.26</v>
      </c>
      <c r="M2" s="3" t="s">
        <v>20</v>
      </c>
    </row>
    <row r="3" spans="1:13" x14ac:dyDescent="0.25">
      <c r="A3" s="23"/>
      <c r="B3" s="22"/>
      <c r="C3" s="6" t="s">
        <v>3</v>
      </c>
      <c r="D3" s="6" t="s">
        <v>1</v>
      </c>
      <c r="E3" s="6" t="s">
        <v>4</v>
      </c>
      <c r="F3" s="7">
        <v>8.0729E-4</v>
      </c>
      <c r="G3" s="20"/>
      <c r="H3" s="7">
        <f>F3*A$2</f>
        <v>2.6853819704617297E-4</v>
      </c>
      <c r="J3" s="3" t="s">
        <v>22</v>
      </c>
      <c r="K3" s="3" t="s">
        <v>23</v>
      </c>
      <c r="L3" s="3">
        <v>0.41</v>
      </c>
      <c r="M3" s="3" t="s">
        <v>20</v>
      </c>
    </row>
    <row r="4" spans="1:13" x14ac:dyDescent="0.25">
      <c r="A4" s="23"/>
      <c r="B4" s="22"/>
      <c r="C4" s="6" t="s">
        <v>5</v>
      </c>
      <c r="D4" s="6" t="s">
        <v>1</v>
      </c>
      <c r="E4" s="6" t="s">
        <v>6</v>
      </c>
      <c r="F4" s="7">
        <v>2.2258E-2</v>
      </c>
      <c r="G4" s="20"/>
      <c r="H4" s="7">
        <f>F4*A$2</f>
        <v>7.4039356239439585E-3</v>
      </c>
      <c r="J4" s="15" t="s">
        <v>25</v>
      </c>
      <c r="K4" s="3" t="s">
        <v>26</v>
      </c>
      <c r="L4" s="3">
        <v>0.41799999999999998</v>
      </c>
      <c r="M4" s="3" t="s">
        <v>20</v>
      </c>
    </row>
    <row r="5" spans="1:13" x14ac:dyDescent="0.25">
      <c r="A5" s="24">
        <f>PI()*(L5^2-L4^2)/L2^2</f>
        <v>0.11017341432430418</v>
      </c>
      <c r="B5" s="13" t="s">
        <v>17</v>
      </c>
      <c r="C5" s="6" t="s">
        <v>7</v>
      </c>
      <c r="D5" s="6" t="s">
        <v>1</v>
      </c>
      <c r="E5" s="6" t="s">
        <v>8</v>
      </c>
      <c r="F5" s="7">
        <v>3.8324299999999999E-2</v>
      </c>
      <c r="G5" s="20"/>
      <c r="H5" s="7">
        <f>F5*A$5</f>
        <v>4.2223189825889304E-3</v>
      </c>
      <c r="J5" s="16"/>
      <c r="K5" s="3" t="s">
        <v>27</v>
      </c>
      <c r="L5" s="3">
        <v>0.48</v>
      </c>
      <c r="M5" s="3" t="s">
        <v>20</v>
      </c>
    </row>
    <row r="6" spans="1:13" ht="15.75" thickBot="1" x14ac:dyDescent="0.3">
      <c r="A6" s="23">
        <f>1-L5^2*PI()/L2^2</f>
        <v>0.54407725662188944</v>
      </c>
      <c r="B6" s="18" t="s">
        <v>36</v>
      </c>
      <c r="C6" s="6" t="s">
        <v>9</v>
      </c>
      <c r="D6" s="6" t="s">
        <v>1</v>
      </c>
      <c r="E6" s="6" t="s">
        <v>10</v>
      </c>
      <c r="F6" s="27">
        <v>4.5835000000000001E-2</v>
      </c>
      <c r="G6" s="20"/>
      <c r="H6" s="7">
        <f>F6*A$6</f>
        <v>2.4937781057264304E-2</v>
      </c>
      <c r="J6" s="3" t="s">
        <v>28</v>
      </c>
      <c r="K6" s="3" t="s">
        <v>23</v>
      </c>
      <c r="L6" s="3">
        <v>0.37359999999999999</v>
      </c>
      <c r="M6" s="3" t="s">
        <v>20</v>
      </c>
    </row>
    <row r="7" spans="1:13" ht="15.75" thickBot="1" x14ac:dyDescent="0.3">
      <c r="A7" s="23"/>
      <c r="B7" s="18"/>
      <c r="C7" s="6" t="s">
        <v>11</v>
      </c>
      <c r="D7" s="6" t="s">
        <v>1</v>
      </c>
      <c r="E7" s="6" t="s">
        <v>2</v>
      </c>
      <c r="F7" s="27">
        <v>2.2918000000000001E-2</v>
      </c>
      <c r="G7" s="21"/>
      <c r="H7" s="7"/>
    </row>
    <row r="8" spans="1:13" ht="6.75" customHeight="1" x14ac:dyDescent="0.25">
      <c r="A8" s="25"/>
      <c r="B8" s="12"/>
      <c r="C8" s="6"/>
      <c r="D8" s="6"/>
      <c r="E8" s="6"/>
      <c r="F8" s="7"/>
      <c r="G8" s="10"/>
      <c r="H8" s="7"/>
    </row>
    <row r="9" spans="1:13" x14ac:dyDescent="0.25">
      <c r="A9" s="23">
        <f>1-A12</f>
        <v>0.27619926439052422</v>
      </c>
      <c r="B9" s="18" t="s">
        <v>28</v>
      </c>
      <c r="C9" s="6" t="s">
        <v>12</v>
      </c>
      <c r="D9" s="6" t="s">
        <v>1</v>
      </c>
      <c r="E9" s="6" t="s">
        <v>13</v>
      </c>
      <c r="F9" s="7">
        <v>1.54529E-2</v>
      </c>
      <c r="G9" s="19" t="s">
        <v>32</v>
      </c>
      <c r="H9" s="7">
        <f>F9*A$9</f>
        <v>4.2680796127003316E-3</v>
      </c>
    </row>
    <row r="10" spans="1:13" x14ac:dyDescent="0.25">
      <c r="A10" s="23"/>
      <c r="B10" s="18"/>
      <c r="C10" s="6" t="s">
        <v>14</v>
      </c>
      <c r="D10" s="6" t="s">
        <v>1</v>
      </c>
      <c r="E10" s="6" t="s">
        <v>15</v>
      </c>
      <c r="F10" s="7">
        <v>6.2199900000000002E-2</v>
      </c>
      <c r="G10" s="20"/>
      <c r="H10" s="7">
        <f t="shared" ref="H10:H11" si="0">F10*A$9</f>
        <v>1.7179566625164167E-2</v>
      </c>
    </row>
    <row r="11" spans="1:13" x14ac:dyDescent="0.25">
      <c r="A11" s="23"/>
      <c r="B11" s="18"/>
      <c r="C11" s="6" t="s">
        <v>19</v>
      </c>
      <c r="D11" s="6" t="s">
        <v>1</v>
      </c>
      <c r="E11" s="8" t="s">
        <v>35</v>
      </c>
      <c r="F11" s="7">
        <v>1.9390600000000001E-2</v>
      </c>
      <c r="G11" s="20"/>
      <c r="H11" s="7">
        <f t="shared" si="0"/>
        <v>5.355669456090899E-3</v>
      </c>
    </row>
    <row r="12" spans="1:13" ht="15.75" thickBot="1" x14ac:dyDescent="0.3">
      <c r="A12" s="23">
        <f>1-L6^2*PI()/L2^2</f>
        <v>0.72380073560947578</v>
      </c>
      <c r="B12" s="18" t="s">
        <v>36</v>
      </c>
      <c r="C12" s="6" t="s">
        <v>9</v>
      </c>
      <c r="D12" s="6" t="s">
        <v>1</v>
      </c>
      <c r="E12" s="6" t="s">
        <v>10</v>
      </c>
      <c r="F12" s="27">
        <v>4.5835000000000001E-2</v>
      </c>
      <c r="G12" s="20"/>
      <c r="H12" s="7">
        <f>F12*A$12</f>
        <v>3.3175406716660326E-2</v>
      </c>
    </row>
    <row r="13" spans="1:13" ht="15.75" thickBot="1" x14ac:dyDescent="0.3">
      <c r="A13" s="23"/>
      <c r="B13" s="18"/>
      <c r="C13" s="6" t="s">
        <v>11</v>
      </c>
      <c r="D13" s="6" t="s">
        <v>1</v>
      </c>
      <c r="E13" s="6" t="s">
        <v>2</v>
      </c>
      <c r="F13" s="27">
        <v>2.2918000000000001E-2</v>
      </c>
      <c r="G13" s="21"/>
      <c r="H13" s="7">
        <f>F13*A$12</f>
        <v>1.6588065258697965E-2</v>
      </c>
    </row>
    <row r="14" spans="1:13" x14ac:dyDescent="0.25">
      <c r="A14" s="26"/>
    </row>
    <row r="15" spans="1:13" x14ac:dyDescent="0.25">
      <c r="A15" s="26"/>
    </row>
    <row r="16" spans="1:13" x14ac:dyDescent="0.25">
      <c r="A16" s="2"/>
      <c r="B16" s="2"/>
      <c r="D16" s="1"/>
      <c r="F16"/>
      <c r="G16"/>
      <c r="I16"/>
    </row>
    <row r="17" spans="1:9" x14ac:dyDescent="0.25">
      <c r="A17" s="2"/>
      <c r="B17" s="2"/>
      <c r="D17" s="1"/>
      <c r="F17"/>
      <c r="G17"/>
      <c r="I17"/>
    </row>
    <row r="18" spans="1:9" x14ac:dyDescent="0.25">
      <c r="A18" s="2"/>
      <c r="B18" s="2"/>
      <c r="D18" s="1"/>
      <c r="F18"/>
      <c r="G18"/>
      <c r="I18"/>
    </row>
    <row r="19" spans="1:9" x14ac:dyDescent="0.25">
      <c r="A19" s="2"/>
      <c r="B19" s="2"/>
      <c r="D19" s="1"/>
      <c r="F19"/>
      <c r="G19"/>
      <c r="I19"/>
    </row>
    <row r="20" spans="1:9" x14ac:dyDescent="0.25">
      <c r="A20" s="2"/>
      <c r="B20" s="2"/>
      <c r="D20" s="1"/>
      <c r="F20"/>
      <c r="G20"/>
      <c r="I20"/>
    </row>
    <row r="21" spans="1:9" x14ac:dyDescent="0.25">
      <c r="B21" s="1"/>
    </row>
    <row r="22" spans="1:9" x14ac:dyDescent="0.25">
      <c r="B22" s="1"/>
    </row>
  </sheetData>
  <mergeCells count="13">
    <mergeCell ref="A9:A11"/>
    <mergeCell ref="B9:B11"/>
    <mergeCell ref="G9:G13"/>
    <mergeCell ref="A12:A13"/>
    <mergeCell ref="B12:B13"/>
    <mergeCell ref="A1:F1"/>
    <mergeCell ref="J1:M1"/>
    <mergeCell ref="A2:A4"/>
    <mergeCell ref="B2:B4"/>
    <mergeCell ref="G2:G7"/>
    <mergeCell ref="J4:J5"/>
    <mergeCell ref="A6:A7"/>
    <mergeCell ref="B6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G9" sqref="G9:G13"/>
    </sheetView>
  </sheetViews>
  <sheetFormatPr baseColWidth="10" defaultRowHeight="15" x14ac:dyDescent="0.25"/>
  <cols>
    <col min="1" max="1" width="8.140625" bestFit="1" customWidth="1"/>
    <col min="2" max="2" width="10.85546875" bestFit="1" customWidth="1"/>
    <col min="3" max="3" width="8.140625" bestFit="1" customWidth="1"/>
    <col min="4" max="4" width="2" bestFit="1" customWidth="1"/>
    <col min="5" max="5" width="8.85546875" bestFit="1" customWidth="1"/>
    <col min="6" max="7" width="15.85546875" style="2" customWidth="1"/>
    <col min="8" max="8" width="21" bestFit="1" customWidth="1"/>
    <col min="9" max="9" width="11.42578125" style="1"/>
    <col min="11" max="11" width="18" bestFit="1" customWidth="1"/>
    <col min="12" max="13" width="5" bestFit="1" customWidth="1"/>
    <col min="14" max="14" width="6" bestFit="1" customWidth="1"/>
    <col min="15" max="15" width="5" bestFit="1" customWidth="1"/>
  </cols>
  <sheetData>
    <row r="1" spans="1:13" x14ac:dyDescent="0.25">
      <c r="A1" s="17" t="s">
        <v>30</v>
      </c>
      <c r="B1" s="17"/>
      <c r="C1" s="17"/>
      <c r="D1" s="17"/>
      <c r="E1" s="17"/>
      <c r="F1" s="17"/>
      <c r="G1" s="4" t="s">
        <v>33</v>
      </c>
      <c r="H1" s="5" t="s">
        <v>34</v>
      </c>
      <c r="J1" s="17" t="s">
        <v>29</v>
      </c>
      <c r="K1" s="17"/>
      <c r="L1" s="17"/>
      <c r="M1" s="17"/>
    </row>
    <row r="2" spans="1:13" x14ac:dyDescent="0.25">
      <c r="A2" s="23">
        <f>L3^2*PI()/L2^2</f>
        <v>0.33264155018168562</v>
      </c>
      <c r="B2" s="22" t="s">
        <v>16</v>
      </c>
      <c r="C2" s="6" t="s">
        <v>0</v>
      </c>
      <c r="D2" s="6" t="s">
        <v>1</v>
      </c>
      <c r="E2" s="6" t="s">
        <v>2</v>
      </c>
      <c r="F2" s="7">
        <v>4.6130900000000002E-2</v>
      </c>
      <c r="G2" s="19" t="s">
        <v>31</v>
      </c>
      <c r="H2" s="7">
        <f>F2*A$2+F7*A$6</f>
        <v>2.8269065241072686E-2</v>
      </c>
      <c r="J2" s="3" t="s">
        <v>21</v>
      </c>
      <c r="K2" s="3" t="s">
        <v>24</v>
      </c>
      <c r="L2" s="3">
        <v>1.26</v>
      </c>
      <c r="M2" s="3" t="s">
        <v>20</v>
      </c>
    </row>
    <row r="3" spans="1:13" x14ac:dyDescent="0.25">
      <c r="A3" s="23"/>
      <c r="B3" s="22"/>
      <c r="C3" s="6" t="s">
        <v>3</v>
      </c>
      <c r="D3" s="6" t="s">
        <v>1</v>
      </c>
      <c r="E3" s="6" t="s">
        <v>4</v>
      </c>
      <c r="F3" s="7">
        <v>8.0729E-4</v>
      </c>
      <c r="G3" s="20"/>
      <c r="H3" s="7">
        <f>F3*A$2</f>
        <v>2.6853819704617297E-4</v>
      </c>
      <c r="J3" s="3" t="s">
        <v>22</v>
      </c>
      <c r="K3" s="3" t="s">
        <v>23</v>
      </c>
      <c r="L3" s="3">
        <v>0.41</v>
      </c>
      <c r="M3" s="3" t="s">
        <v>20</v>
      </c>
    </row>
    <row r="4" spans="1:13" x14ac:dyDescent="0.25">
      <c r="A4" s="23"/>
      <c r="B4" s="22"/>
      <c r="C4" s="6" t="s">
        <v>5</v>
      </c>
      <c r="D4" s="6" t="s">
        <v>1</v>
      </c>
      <c r="E4" s="6" t="s">
        <v>6</v>
      </c>
      <c r="F4" s="7">
        <v>2.2258E-2</v>
      </c>
      <c r="G4" s="20"/>
      <c r="H4" s="7">
        <f>F4*A$2</f>
        <v>7.4039356239439585E-3</v>
      </c>
      <c r="J4" s="15" t="s">
        <v>25</v>
      </c>
      <c r="K4" s="3" t="s">
        <v>26</v>
      </c>
      <c r="L4" s="3">
        <v>0.41799999999999998</v>
      </c>
      <c r="M4" s="3" t="s">
        <v>20</v>
      </c>
    </row>
    <row r="5" spans="1:13" x14ac:dyDescent="0.25">
      <c r="A5" s="24">
        <f>PI()*(L5^2-L4^2)/L2^2</f>
        <v>0.11017341432430418</v>
      </c>
      <c r="B5" s="11" t="s">
        <v>17</v>
      </c>
      <c r="C5" s="6" t="s">
        <v>7</v>
      </c>
      <c r="D5" s="6" t="s">
        <v>1</v>
      </c>
      <c r="E5" s="6" t="s">
        <v>8</v>
      </c>
      <c r="F5" s="7">
        <v>3.8324299999999999E-2</v>
      </c>
      <c r="G5" s="20"/>
      <c r="H5" s="7">
        <f>F5*A$5</f>
        <v>4.2223189825889304E-3</v>
      </c>
      <c r="J5" s="16"/>
      <c r="K5" s="3" t="s">
        <v>27</v>
      </c>
      <c r="L5" s="3">
        <v>0.48</v>
      </c>
      <c r="M5" s="3" t="s">
        <v>20</v>
      </c>
    </row>
    <row r="6" spans="1:13" x14ac:dyDescent="0.25">
      <c r="A6" s="23">
        <f>1-L5^2*PI()/L2^2</f>
        <v>0.54407725662188944</v>
      </c>
      <c r="B6" s="18" t="s">
        <v>18</v>
      </c>
      <c r="C6" s="6" t="s">
        <v>9</v>
      </c>
      <c r="D6" s="6" t="s">
        <v>1</v>
      </c>
      <c r="E6" s="6" t="s">
        <v>10</v>
      </c>
      <c r="F6" s="7">
        <v>4.7508000000000002E-2</v>
      </c>
      <c r="G6" s="20"/>
      <c r="H6" s="7">
        <f>F6*A$6</f>
        <v>2.5848022307592724E-2</v>
      </c>
      <c r="J6" s="3" t="s">
        <v>28</v>
      </c>
      <c r="K6" s="3" t="s">
        <v>23</v>
      </c>
      <c r="L6" s="3">
        <v>0.37359999999999999</v>
      </c>
      <c r="M6" s="3" t="s">
        <v>20</v>
      </c>
    </row>
    <row r="7" spans="1:13" x14ac:dyDescent="0.25">
      <c r="A7" s="23"/>
      <c r="B7" s="18"/>
      <c r="C7" s="6" t="s">
        <v>11</v>
      </c>
      <c r="D7" s="6" t="s">
        <v>1</v>
      </c>
      <c r="E7" s="6" t="s">
        <v>2</v>
      </c>
      <c r="F7" s="7">
        <v>2.3754000000000001E-2</v>
      </c>
      <c r="G7" s="21"/>
      <c r="H7" s="7"/>
    </row>
    <row r="8" spans="1:13" ht="6.75" customHeight="1" x14ac:dyDescent="0.25">
      <c r="A8" s="25"/>
      <c r="B8" s="9"/>
      <c r="C8" s="6"/>
      <c r="D8" s="6"/>
      <c r="E8" s="6"/>
      <c r="F8" s="7"/>
      <c r="G8" s="10"/>
      <c r="H8" s="7"/>
    </row>
    <row r="9" spans="1:13" x14ac:dyDescent="0.25">
      <c r="A9" s="23">
        <f>1-A12</f>
        <v>0.27619926439052422</v>
      </c>
      <c r="B9" s="18" t="s">
        <v>28</v>
      </c>
      <c r="C9" s="6" t="s">
        <v>12</v>
      </c>
      <c r="D9" s="6" t="s">
        <v>1</v>
      </c>
      <c r="E9" s="6" t="s">
        <v>13</v>
      </c>
      <c r="F9" s="7">
        <v>1.54529E-2</v>
      </c>
      <c r="G9" s="19" t="s">
        <v>32</v>
      </c>
      <c r="H9" s="7">
        <f>F9*A$9</f>
        <v>4.2680796127003316E-3</v>
      </c>
    </row>
    <row r="10" spans="1:13" x14ac:dyDescent="0.25">
      <c r="A10" s="23"/>
      <c r="B10" s="18"/>
      <c r="C10" s="6" t="s">
        <v>14</v>
      </c>
      <c r="D10" s="6" t="s">
        <v>1</v>
      </c>
      <c r="E10" s="6" t="s">
        <v>15</v>
      </c>
      <c r="F10" s="7">
        <v>6.2199900000000002E-2</v>
      </c>
      <c r="G10" s="20"/>
      <c r="H10" s="7">
        <f t="shared" ref="H10:H11" si="0">F10*A$9</f>
        <v>1.7179566625164167E-2</v>
      </c>
    </row>
    <row r="11" spans="1:13" x14ac:dyDescent="0.25">
      <c r="A11" s="23"/>
      <c r="B11" s="18"/>
      <c r="C11" s="6" t="s">
        <v>19</v>
      </c>
      <c r="D11" s="6" t="s">
        <v>1</v>
      </c>
      <c r="E11" s="8" t="s">
        <v>35</v>
      </c>
      <c r="F11" s="7">
        <v>1.9390600000000001E-2</v>
      </c>
      <c r="G11" s="20"/>
      <c r="H11" s="7">
        <f t="shared" si="0"/>
        <v>5.355669456090899E-3</v>
      </c>
    </row>
    <row r="12" spans="1:13" x14ac:dyDescent="0.25">
      <c r="A12" s="23">
        <f>1-L6^2*PI()/L2^2</f>
        <v>0.72380073560947578</v>
      </c>
      <c r="B12" s="18" t="s">
        <v>18</v>
      </c>
      <c r="C12" s="6" t="s">
        <v>9</v>
      </c>
      <c r="D12" s="6" t="s">
        <v>1</v>
      </c>
      <c r="E12" s="6" t="s">
        <v>10</v>
      </c>
      <c r="F12" s="7">
        <v>4.7508000000000002E-2</v>
      </c>
      <c r="G12" s="20"/>
      <c r="H12" s="7">
        <f>F12*A$12</f>
        <v>3.4386325347334976E-2</v>
      </c>
    </row>
    <row r="13" spans="1:13" x14ac:dyDescent="0.25">
      <c r="A13" s="23"/>
      <c r="B13" s="18"/>
      <c r="C13" s="6" t="s">
        <v>11</v>
      </c>
      <c r="D13" s="6" t="s">
        <v>1</v>
      </c>
      <c r="E13" s="6" t="s">
        <v>2</v>
      </c>
      <c r="F13" s="7">
        <v>2.3754000000000001E-2</v>
      </c>
      <c r="G13" s="21"/>
      <c r="H13" s="7">
        <f>F13*A$12</f>
        <v>1.7193162673667488E-2</v>
      </c>
    </row>
    <row r="14" spans="1:13" x14ac:dyDescent="0.25">
      <c r="A14" s="26"/>
    </row>
    <row r="15" spans="1:13" x14ac:dyDescent="0.25">
      <c r="A15" s="26"/>
    </row>
    <row r="16" spans="1:13" x14ac:dyDescent="0.25">
      <c r="B16" s="1"/>
    </row>
    <row r="17" spans="2:2" x14ac:dyDescent="0.25">
      <c r="B17" s="1"/>
    </row>
    <row r="18" spans="2:2" x14ac:dyDescent="0.25">
      <c r="B18" s="1"/>
    </row>
    <row r="21" spans="2:2" x14ac:dyDescent="0.25">
      <c r="B21" s="1"/>
    </row>
    <row r="22" spans="2:2" x14ac:dyDescent="0.25">
      <c r="B22" s="1"/>
    </row>
  </sheetData>
  <mergeCells count="13">
    <mergeCell ref="J4:J5"/>
    <mergeCell ref="J1:M1"/>
    <mergeCell ref="A1:F1"/>
    <mergeCell ref="A12:A13"/>
    <mergeCell ref="B12:B13"/>
    <mergeCell ref="A9:A11"/>
    <mergeCell ref="B9:B11"/>
    <mergeCell ref="G2:G7"/>
    <mergeCell ref="G9:G13"/>
    <mergeCell ref="B2:B4"/>
    <mergeCell ref="B6:B7"/>
    <mergeCell ref="A6:A7"/>
    <mergeCell ref="A2:A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J20" sqref="J20"/>
    </sheetView>
  </sheetViews>
  <sheetFormatPr baseColWidth="10" defaultRowHeight="15" x14ac:dyDescent="0.25"/>
  <cols>
    <col min="1" max="1" width="8.140625" bestFit="1" customWidth="1"/>
    <col min="2" max="2" width="10.85546875" bestFit="1" customWidth="1"/>
    <col min="3" max="3" width="8.140625" bestFit="1" customWidth="1"/>
    <col min="4" max="4" width="2" bestFit="1" customWidth="1"/>
    <col min="5" max="5" width="8.85546875" bestFit="1" customWidth="1"/>
    <col min="6" max="7" width="15.85546875" style="2" customWidth="1"/>
    <col min="8" max="8" width="21" bestFit="1" customWidth="1"/>
    <col min="9" max="9" width="11.42578125" style="1"/>
    <col min="11" max="11" width="18" bestFit="1" customWidth="1"/>
    <col min="12" max="13" width="5" bestFit="1" customWidth="1"/>
    <col min="14" max="14" width="6" bestFit="1" customWidth="1"/>
    <col min="15" max="15" width="5" bestFit="1" customWidth="1"/>
  </cols>
  <sheetData>
    <row r="1" spans="1:13" x14ac:dyDescent="0.25">
      <c r="A1" s="17" t="s">
        <v>30</v>
      </c>
      <c r="B1" s="17"/>
      <c r="C1" s="17"/>
      <c r="D1" s="17"/>
      <c r="E1" s="17"/>
      <c r="F1" s="17"/>
      <c r="G1" s="14" t="s">
        <v>33</v>
      </c>
      <c r="H1" s="5" t="s">
        <v>34</v>
      </c>
      <c r="J1" s="17" t="s">
        <v>29</v>
      </c>
      <c r="K1" s="17"/>
      <c r="L1" s="17"/>
      <c r="M1" s="17"/>
    </row>
    <row r="2" spans="1:13" x14ac:dyDescent="0.25">
      <c r="A2" s="23">
        <f>L3^2*PI()/L2^2</f>
        <v>0.33264155018168562</v>
      </c>
      <c r="B2" s="22" t="s">
        <v>16</v>
      </c>
      <c r="C2" s="6" t="s">
        <v>0</v>
      </c>
      <c r="D2" s="6" t="s">
        <v>1</v>
      </c>
      <c r="E2" s="6" t="s">
        <v>2</v>
      </c>
      <c r="F2" s="7">
        <v>4.6130900000000002E-2</v>
      </c>
      <c r="G2" s="19" t="s">
        <v>31</v>
      </c>
      <c r="H2" s="7">
        <f>F2*A$2+F9*A$6</f>
        <v>2.8269065241072686E-2</v>
      </c>
      <c r="J2" s="3" t="s">
        <v>21</v>
      </c>
      <c r="K2" s="3" t="s">
        <v>24</v>
      </c>
      <c r="L2" s="3">
        <v>1.26</v>
      </c>
      <c r="M2" s="3" t="s">
        <v>20</v>
      </c>
    </row>
    <row r="3" spans="1:13" x14ac:dyDescent="0.25">
      <c r="A3" s="23"/>
      <c r="B3" s="22"/>
      <c r="C3" s="6" t="s">
        <v>3</v>
      </c>
      <c r="D3" s="6" t="s">
        <v>1</v>
      </c>
      <c r="E3" s="6" t="s">
        <v>4</v>
      </c>
      <c r="F3" s="7">
        <v>8.0729E-4</v>
      </c>
      <c r="G3" s="20"/>
      <c r="H3" s="7">
        <f>F3*A$2</f>
        <v>2.6853819704617297E-4</v>
      </c>
      <c r="J3" s="3" t="s">
        <v>22</v>
      </c>
      <c r="K3" s="3" t="s">
        <v>23</v>
      </c>
      <c r="L3" s="3">
        <v>0.41</v>
      </c>
      <c r="M3" s="3" t="s">
        <v>20</v>
      </c>
    </row>
    <row r="4" spans="1:13" x14ac:dyDescent="0.25">
      <c r="A4" s="23"/>
      <c r="B4" s="22"/>
      <c r="C4" s="6" t="s">
        <v>5</v>
      </c>
      <c r="D4" s="6" t="s">
        <v>1</v>
      </c>
      <c r="E4" s="6" t="s">
        <v>6</v>
      </c>
      <c r="F4" s="7">
        <v>2.2258E-2</v>
      </c>
      <c r="G4" s="20"/>
      <c r="H4" s="7">
        <f>F4*A$2</f>
        <v>7.4039356239439585E-3</v>
      </c>
      <c r="J4" s="15" t="s">
        <v>25</v>
      </c>
      <c r="K4" s="3" t="s">
        <v>26</v>
      </c>
      <c r="L4" s="3">
        <v>0.41799999999999998</v>
      </c>
      <c r="M4" s="3" t="s">
        <v>20</v>
      </c>
    </row>
    <row r="5" spans="1:13" x14ac:dyDescent="0.25">
      <c r="A5" s="24">
        <f>PI()*(L5^2-L4^2)/L2^2</f>
        <v>0.11017341432430418</v>
      </c>
      <c r="B5" s="13" t="s">
        <v>17</v>
      </c>
      <c r="C5" s="6" t="s">
        <v>7</v>
      </c>
      <c r="D5" s="6" t="s">
        <v>1</v>
      </c>
      <c r="E5" s="6" t="s">
        <v>8</v>
      </c>
      <c r="F5" s="7">
        <v>3.8324299999999999E-2</v>
      </c>
      <c r="G5" s="20"/>
      <c r="H5" s="7">
        <f>F5*A$5</f>
        <v>4.2223189825889304E-3</v>
      </c>
      <c r="J5" s="16"/>
      <c r="K5" s="3" t="s">
        <v>27</v>
      </c>
      <c r="L5" s="3">
        <v>0.48</v>
      </c>
      <c r="M5" s="3" t="s">
        <v>20</v>
      </c>
    </row>
    <row r="6" spans="1:13" x14ac:dyDescent="0.25">
      <c r="A6" s="23">
        <f>1-L5^2*PI()/L2^2</f>
        <v>0.54407725662188944</v>
      </c>
      <c r="B6" s="18" t="s">
        <v>18</v>
      </c>
      <c r="C6" s="6" t="s">
        <v>9</v>
      </c>
      <c r="D6" s="6" t="s">
        <v>1</v>
      </c>
      <c r="E6" s="6" t="s">
        <v>10</v>
      </c>
      <c r="F6" s="7">
        <v>4.7508000000000002E-2</v>
      </c>
      <c r="G6" s="20"/>
      <c r="H6" s="7">
        <f>F6*A$6</f>
        <v>2.5848022307592724E-2</v>
      </c>
      <c r="J6" s="3" t="s">
        <v>28</v>
      </c>
      <c r="K6" s="3" t="s">
        <v>23</v>
      </c>
      <c r="L6" s="3">
        <v>0.37359999999999999</v>
      </c>
      <c r="M6" s="3" t="s">
        <v>20</v>
      </c>
    </row>
    <row r="7" spans="1:13" x14ac:dyDescent="0.25">
      <c r="A7" s="23"/>
      <c r="B7" s="18"/>
      <c r="C7" s="6" t="s">
        <v>12</v>
      </c>
      <c r="D7" s="6" t="s">
        <v>1</v>
      </c>
      <c r="E7" s="6" t="s">
        <v>13</v>
      </c>
      <c r="F7" s="7">
        <f>0.00001*F9*18/11*0.2</f>
        <v>7.7740363636363637E-8</v>
      </c>
      <c r="G7" s="20"/>
      <c r="H7" s="7">
        <f t="shared" ref="H7:H8" si="0">F7*A$6</f>
        <v>4.2296763776060823E-8</v>
      </c>
    </row>
    <row r="8" spans="1:13" x14ac:dyDescent="0.25">
      <c r="A8" s="23"/>
      <c r="B8" s="18"/>
      <c r="C8" s="6" t="s">
        <v>14</v>
      </c>
      <c r="D8" s="6" t="s">
        <v>1</v>
      </c>
      <c r="E8" s="6" t="s">
        <v>15</v>
      </c>
      <c r="F8" s="7">
        <f>0.00001*F9*18/11*0.8</f>
        <v>3.1096145454545455E-7</v>
      </c>
      <c r="G8" s="20"/>
      <c r="H8" s="7">
        <f t="shared" si="0"/>
        <v>1.6918705510424329E-7</v>
      </c>
    </row>
    <row r="9" spans="1:13" x14ac:dyDescent="0.25">
      <c r="A9" s="23"/>
      <c r="B9" s="18"/>
      <c r="C9" s="6" t="s">
        <v>11</v>
      </c>
      <c r="D9" s="6" t="s">
        <v>1</v>
      </c>
      <c r="E9" s="6" t="s">
        <v>2</v>
      </c>
      <c r="F9" s="7">
        <v>2.3754000000000001E-2</v>
      </c>
      <c r="G9" s="21"/>
      <c r="H9" s="7"/>
    </row>
    <row r="10" spans="1:13" ht="6.75" customHeight="1" x14ac:dyDescent="0.25">
      <c r="A10" s="25"/>
      <c r="B10" s="12"/>
      <c r="C10" s="6"/>
      <c r="D10" s="6"/>
      <c r="E10" s="6"/>
      <c r="F10" s="7"/>
      <c r="G10" s="10"/>
      <c r="H10" s="7"/>
    </row>
    <row r="11" spans="1:13" x14ac:dyDescent="0.25">
      <c r="A11" s="23">
        <f>1-A14</f>
        <v>0.27619926439052422</v>
      </c>
      <c r="B11" s="18" t="s">
        <v>28</v>
      </c>
      <c r="C11" s="6" t="s">
        <v>12</v>
      </c>
      <c r="D11" s="6" t="s">
        <v>1</v>
      </c>
      <c r="E11" s="6" t="s">
        <v>13</v>
      </c>
      <c r="F11" s="7">
        <v>1.54529E-2</v>
      </c>
      <c r="G11" s="19" t="s">
        <v>32</v>
      </c>
      <c r="H11" s="7">
        <f>F11*A$11+A14*F15</f>
        <v>4.268135881232718E-3</v>
      </c>
    </row>
    <row r="12" spans="1:13" x14ac:dyDescent="0.25">
      <c r="A12" s="23"/>
      <c r="B12" s="18"/>
      <c r="C12" s="6" t="s">
        <v>14</v>
      </c>
      <c r="D12" s="6" t="s">
        <v>1</v>
      </c>
      <c r="E12" s="6" t="s">
        <v>15</v>
      </c>
      <c r="F12" s="7">
        <v>6.2199900000000002E-2</v>
      </c>
      <c r="G12" s="20"/>
      <c r="H12" s="7">
        <f>F12*A$11+A14*F16</f>
        <v>1.7179791699293713E-2</v>
      </c>
    </row>
    <row r="13" spans="1:13" x14ac:dyDescent="0.25">
      <c r="A13" s="23"/>
      <c r="B13" s="18"/>
      <c r="C13" s="6" t="s">
        <v>19</v>
      </c>
      <c r="D13" s="6" t="s">
        <v>1</v>
      </c>
      <c r="E13" s="8" t="s">
        <v>35</v>
      </c>
      <c r="F13" s="7">
        <v>1.9390600000000001E-2</v>
      </c>
      <c r="G13" s="20"/>
      <c r="H13" s="7">
        <f t="shared" ref="H12:H13" si="1">F13*A$11</f>
        <v>5.355669456090899E-3</v>
      </c>
    </row>
    <row r="14" spans="1:13" x14ac:dyDescent="0.25">
      <c r="A14" s="23">
        <f>1-L6^2*PI()/L2^2</f>
        <v>0.72380073560947578</v>
      </c>
      <c r="B14" s="18" t="s">
        <v>18</v>
      </c>
      <c r="C14" s="6" t="s">
        <v>9</v>
      </c>
      <c r="D14" s="6" t="s">
        <v>1</v>
      </c>
      <c r="E14" s="6" t="s">
        <v>10</v>
      </c>
      <c r="F14" s="7">
        <v>4.7508000000000002E-2</v>
      </c>
      <c r="G14" s="20"/>
      <c r="H14" s="7">
        <f>F14*A$14</f>
        <v>3.4386325347334976E-2</v>
      </c>
    </row>
    <row r="15" spans="1:13" x14ac:dyDescent="0.25">
      <c r="A15" s="23"/>
      <c r="B15" s="18"/>
      <c r="C15" s="6" t="s">
        <v>12</v>
      </c>
      <c r="D15" s="6" t="s">
        <v>1</v>
      </c>
      <c r="E15" s="6" t="s">
        <v>13</v>
      </c>
      <c r="F15" s="7">
        <f>0.00001*F17*18/11*0.2</f>
        <v>7.7740363636363637E-8</v>
      </c>
      <c r="G15" s="20"/>
      <c r="H15" s="7"/>
    </row>
    <row r="16" spans="1:13" x14ac:dyDescent="0.25">
      <c r="A16" s="23"/>
      <c r="B16" s="18"/>
      <c r="C16" s="6" t="s">
        <v>14</v>
      </c>
      <c r="D16" s="6" t="s">
        <v>1</v>
      </c>
      <c r="E16" s="6" t="s">
        <v>15</v>
      </c>
      <c r="F16" s="7">
        <f>0.00001*F17*18/11*0.8</f>
        <v>3.1096145454545455E-7</v>
      </c>
      <c r="G16" s="20"/>
      <c r="H16" s="7"/>
    </row>
    <row r="17" spans="1:8" x14ac:dyDescent="0.25">
      <c r="A17" s="23"/>
      <c r="B17" s="18"/>
      <c r="C17" s="6" t="s">
        <v>11</v>
      </c>
      <c r="D17" s="6" t="s">
        <v>1</v>
      </c>
      <c r="E17" s="6" t="s">
        <v>2</v>
      </c>
      <c r="F17" s="7">
        <v>2.3754000000000001E-2</v>
      </c>
      <c r="G17" s="21"/>
      <c r="H17" s="7">
        <f>F17*A$14</f>
        <v>1.7193162673667488E-2</v>
      </c>
    </row>
    <row r="18" spans="1:8" x14ac:dyDescent="0.25">
      <c r="A18" s="26"/>
    </row>
    <row r="19" spans="1:8" x14ac:dyDescent="0.25">
      <c r="A19" s="26"/>
    </row>
    <row r="20" spans="1:8" x14ac:dyDescent="0.25">
      <c r="B20" s="1"/>
    </row>
    <row r="21" spans="1:8" x14ac:dyDescent="0.25">
      <c r="B21" s="1"/>
    </row>
    <row r="22" spans="1:8" x14ac:dyDescent="0.25">
      <c r="B22" s="1"/>
    </row>
    <row r="25" spans="1:8" x14ac:dyDescent="0.25">
      <c r="B25" s="1"/>
    </row>
    <row r="26" spans="1:8" x14ac:dyDescent="0.25">
      <c r="B26" s="1"/>
    </row>
  </sheetData>
  <mergeCells count="13">
    <mergeCell ref="A11:A13"/>
    <mergeCell ref="B11:B13"/>
    <mergeCell ref="G11:G17"/>
    <mergeCell ref="A14:A17"/>
    <mergeCell ref="B14:B17"/>
    <mergeCell ref="A1:F1"/>
    <mergeCell ref="J1:M1"/>
    <mergeCell ref="A2:A4"/>
    <mergeCell ref="B2:B4"/>
    <mergeCell ref="G2:G9"/>
    <mergeCell ref="J4:J5"/>
    <mergeCell ref="A6:A9"/>
    <mergeCell ref="B6:B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H19" sqref="H18:H19"/>
    </sheetView>
  </sheetViews>
  <sheetFormatPr baseColWidth="10" defaultRowHeight="15" x14ac:dyDescent="0.25"/>
  <cols>
    <col min="1" max="1" width="17.7109375" customWidth="1"/>
    <col min="2" max="2" width="10.85546875" bestFit="1" customWidth="1"/>
    <col min="3" max="3" width="8.140625" bestFit="1" customWidth="1"/>
    <col min="4" max="4" width="2" bestFit="1" customWidth="1"/>
    <col min="5" max="5" width="8.85546875" bestFit="1" customWidth="1"/>
    <col min="6" max="7" width="15.85546875" style="2" customWidth="1"/>
    <col min="8" max="8" width="21" bestFit="1" customWidth="1"/>
    <col min="9" max="9" width="11.42578125" style="1"/>
    <col min="11" max="13" width="10.28515625" bestFit="1" customWidth="1"/>
    <col min="14" max="14" width="6" bestFit="1" customWidth="1"/>
  </cols>
  <sheetData>
    <row r="1" spans="1:13" ht="15.75" thickBot="1" x14ac:dyDescent="0.3">
      <c r="A1" s="17" t="s">
        <v>30</v>
      </c>
      <c r="B1" s="17"/>
      <c r="C1" s="17"/>
      <c r="D1" s="17"/>
      <c r="E1" s="17"/>
      <c r="F1" s="17"/>
      <c r="G1" s="14" t="s">
        <v>33</v>
      </c>
      <c r="H1" s="5" t="s">
        <v>34</v>
      </c>
      <c r="J1" s="29" t="s">
        <v>29</v>
      </c>
      <c r="K1" s="28"/>
      <c r="L1" s="28"/>
      <c r="M1" s="30"/>
    </row>
    <row r="2" spans="1:13" ht="15.75" thickBot="1" x14ac:dyDescent="0.3">
      <c r="A2" s="23">
        <f>L3^2*PI()/(3*3^0.5/2*L2^2)</f>
        <v>0.52359671921329498</v>
      </c>
      <c r="B2" s="22" t="s">
        <v>16</v>
      </c>
      <c r="C2" s="6"/>
      <c r="D2" s="6"/>
      <c r="E2" s="37" t="s">
        <v>44</v>
      </c>
      <c r="F2" s="7">
        <f>K10</f>
        <v>2.5000000000000001E-3</v>
      </c>
      <c r="G2" s="47" t="s">
        <v>31</v>
      </c>
      <c r="H2" s="7">
        <f>F2*A$2</f>
        <v>1.3089917980332374E-3</v>
      </c>
      <c r="J2" s="31" t="s">
        <v>37</v>
      </c>
      <c r="K2" s="32" t="s">
        <v>24</v>
      </c>
      <c r="L2" s="33">
        <v>0.56000000000000005</v>
      </c>
      <c r="M2" s="32" t="s">
        <v>20</v>
      </c>
    </row>
    <row r="3" spans="1:13" ht="15.75" thickBot="1" x14ac:dyDescent="0.3">
      <c r="A3" s="23"/>
      <c r="B3" s="22"/>
      <c r="C3" s="6"/>
      <c r="D3" s="6"/>
      <c r="E3" s="37" t="s">
        <v>6</v>
      </c>
      <c r="F3" s="7">
        <f>K11</f>
        <v>1.7000000000000001E-2</v>
      </c>
      <c r="G3" s="48"/>
      <c r="H3" s="7">
        <f>F3*A$2</f>
        <v>8.9011442266260146E-3</v>
      </c>
      <c r="J3" s="31" t="s">
        <v>22</v>
      </c>
      <c r="K3" s="32" t="s">
        <v>38</v>
      </c>
      <c r="L3" s="33">
        <v>0.36849999999999999</v>
      </c>
      <c r="M3" s="32" t="s">
        <v>20</v>
      </c>
    </row>
    <row r="4" spans="1:13" ht="15.75" thickBot="1" x14ac:dyDescent="0.3">
      <c r="A4" s="23"/>
      <c r="B4" s="22"/>
      <c r="C4" s="6"/>
      <c r="D4" s="6"/>
      <c r="E4" s="37" t="s">
        <v>2</v>
      </c>
      <c r="F4" s="7">
        <f>K12</f>
        <v>3.9E-2</v>
      </c>
      <c r="G4" s="48"/>
      <c r="H4" s="7">
        <f>F4*A$2</f>
        <v>2.0420272049318504E-2</v>
      </c>
      <c r="J4" s="34" t="s">
        <v>25</v>
      </c>
      <c r="K4" s="32" t="s">
        <v>38</v>
      </c>
      <c r="L4" s="33">
        <v>0.42925999999999997</v>
      </c>
      <c r="M4" s="32" t="s">
        <v>20</v>
      </c>
    </row>
    <row r="5" spans="1:13" ht="15.75" thickBot="1" x14ac:dyDescent="0.3">
      <c r="A5" s="25">
        <f>PI()*(L4^2-L3^2)/(3*3^0.5/2*L2^2)</f>
        <v>0.18690114168815064</v>
      </c>
      <c r="B5" s="13" t="s">
        <v>17</v>
      </c>
      <c r="C5" s="6"/>
      <c r="D5" s="6"/>
      <c r="E5" s="37" t="s">
        <v>45</v>
      </c>
      <c r="F5" s="7">
        <f>L13</f>
        <v>0.05</v>
      </c>
      <c r="G5" s="48"/>
      <c r="H5" s="7">
        <f>F5*A$5</f>
        <v>9.3450570844075317E-3</v>
      </c>
      <c r="J5" s="3" t="s">
        <v>28</v>
      </c>
      <c r="K5" s="3" t="s">
        <v>23</v>
      </c>
      <c r="L5" s="3">
        <v>0.37359999999999999</v>
      </c>
      <c r="M5" s="3" t="s">
        <v>20</v>
      </c>
    </row>
    <row r="6" spans="1:13" ht="15.75" thickBot="1" x14ac:dyDescent="0.3">
      <c r="A6" s="49">
        <f>1-A5-A2</f>
        <v>0.28950213909855438</v>
      </c>
      <c r="B6" s="35" t="s">
        <v>39</v>
      </c>
      <c r="C6" s="6"/>
      <c r="D6" s="6"/>
      <c r="E6" s="37" t="s">
        <v>46</v>
      </c>
      <c r="F6" s="7">
        <f>M14</f>
        <v>2.3095999999999998E-2</v>
      </c>
      <c r="G6" s="48"/>
      <c r="H6" s="7">
        <f>F6*A$6</f>
        <v>6.6863414046202116E-3</v>
      </c>
    </row>
    <row r="7" spans="1:13" ht="15" customHeight="1" x14ac:dyDescent="0.25">
      <c r="A7" s="25"/>
      <c r="B7" s="12"/>
      <c r="C7" s="6"/>
      <c r="D7" s="6"/>
      <c r="E7" s="6"/>
      <c r="F7" s="7"/>
      <c r="G7" s="10"/>
      <c r="H7" s="7"/>
      <c r="J7" s="38" t="s">
        <v>40</v>
      </c>
      <c r="K7" s="42" t="s">
        <v>41</v>
      </c>
      <c r="L7" s="41"/>
      <c r="M7" s="43"/>
    </row>
    <row r="8" spans="1:13" ht="17.25" customHeight="1" thickBot="1" x14ac:dyDescent="0.3">
      <c r="A8" s="23">
        <f>1-A11</f>
        <v>0.53819005380472962</v>
      </c>
      <c r="B8" s="18" t="s">
        <v>28</v>
      </c>
      <c r="C8" s="6"/>
      <c r="D8" s="6"/>
      <c r="E8" s="6" t="s">
        <v>13</v>
      </c>
      <c r="F8" s="7">
        <v>1.54529E-2</v>
      </c>
      <c r="G8" s="47" t="s">
        <v>32</v>
      </c>
      <c r="H8" s="7">
        <f>F8*A$8</f>
        <v>8.3165970824391061E-3</v>
      </c>
      <c r="J8" s="39"/>
      <c r="K8" s="45" t="s">
        <v>42</v>
      </c>
      <c r="L8" s="44"/>
      <c r="M8" s="46"/>
    </row>
    <row r="9" spans="1:13" ht="30.75" thickBot="1" x14ac:dyDescent="0.3">
      <c r="A9" s="23"/>
      <c r="B9" s="18"/>
      <c r="C9" s="6"/>
      <c r="D9" s="6"/>
      <c r="E9" s="6" t="s">
        <v>15</v>
      </c>
      <c r="F9" s="7">
        <v>6.2199900000000002E-2</v>
      </c>
      <c r="G9" s="48"/>
      <c r="H9" s="7">
        <f t="shared" ref="H9:H10" si="0">F9*A$8</f>
        <v>3.3475367527648806E-2</v>
      </c>
      <c r="J9" s="40"/>
      <c r="K9" s="36" t="s">
        <v>16</v>
      </c>
      <c r="L9" s="36" t="s">
        <v>17</v>
      </c>
      <c r="M9" s="36" t="s">
        <v>43</v>
      </c>
    </row>
    <row r="10" spans="1:13" ht="15.75" thickBot="1" x14ac:dyDescent="0.3">
      <c r="A10" s="23"/>
      <c r="B10" s="18"/>
      <c r="C10" s="6"/>
      <c r="D10" s="6"/>
      <c r="E10" s="8" t="s">
        <v>35</v>
      </c>
      <c r="F10" s="7">
        <v>1.9390600000000001E-2</v>
      </c>
      <c r="G10" s="48"/>
      <c r="H10" s="7">
        <f t="shared" si="0"/>
        <v>1.0435828057305991E-2</v>
      </c>
      <c r="J10" s="37" t="s">
        <v>44</v>
      </c>
      <c r="K10" s="50">
        <v>2.5000000000000001E-3</v>
      </c>
      <c r="L10" s="51"/>
      <c r="M10" s="51"/>
    </row>
    <row r="11" spans="1:13" ht="15.75" thickBot="1" x14ac:dyDescent="0.3">
      <c r="A11" s="49">
        <f>1-L5^2*PI()/(3*3^0.5/2*L2^2)</f>
        <v>0.46180994619527038</v>
      </c>
      <c r="B11" s="35" t="s">
        <v>39</v>
      </c>
      <c r="C11" s="6"/>
      <c r="D11" s="6"/>
      <c r="E11" s="37" t="s">
        <v>46</v>
      </c>
      <c r="F11" s="7">
        <f>F6</f>
        <v>2.3095999999999998E-2</v>
      </c>
      <c r="G11" s="48"/>
      <c r="H11" s="7">
        <f>F11*A$11</f>
        <v>1.0665962517325964E-2</v>
      </c>
      <c r="J11" s="37" t="s">
        <v>6</v>
      </c>
      <c r="K11" s="50">
        <v>1.7000000000000001E-2</v>
      </c>
      <c r="L11" s="51"/>
      <c r="M11" s="51"/>
    </row>
    <row r="12" spans="1:13" ht="15.75" thickBot="1" x14ac:dyDescent="0.3">
      <c r="A12" s="26"/>
      <c r="J12" s="37" t="s">
        <v>2</v>
      </c>
      <c r="K12" s="50">
        <f>(K11+K10)*2</f>
        <v>3.9E-2</v>
      </c>
      <c r="L12" s="51"/>
      <c r="M12" s="51"/>
    </row>
    <row r="13" spans="1:13" ht="15.75" thickBot="1" x14ac:dyDescent="0.3">
      <c r="A13" s="26"/>
      <c r="J13" s="37" t="s">
        <v>45</v>
      </c>
      <c r="K13" s="51"/>
      <c r="L13" s="50">
        <v>0.05</v>
      </c>
      <c r="M13" s="51"/>
    </row>
    <row r="14" spans="1:13" ht="15.75" thickBot="1" x14ac:dyDescent="0.3">
      <c r="B14" s="1"/>
      <c r="J14" s="37" t="s">
        <v>46</v>
      </c>
      <c r="K14" s="51"/>
      <c r="L14" s="51"/>
      <c r="M14" s="50">
        <v>2.3095999999999998E-2</v>
      </c>
    </row>
    <row r="15" spans="1:13" ht="15" customHeight="1" x14ac:dyDescent="0.25">
      <c r="B15" s="1"/>
    </row>
    <row r="16" spans="1:13" ht="15.75" customHeight="1" x14ac:dyDescent="0.25">
      <c r="B16" s="1"/>
    </row>
    <row r="19" spans="2:2" x14ac:dyDescent="0.25">
      <c r="B19" s="1"/>
    </row>
    <row r="20" spans="2:2" x14ac:dyDescent="0.25">
      <c r="B20" s="1"/>
    </row>
  </sheetData>
  <mergeCells count="9">
    <mergeCell ref="J7:J9"/>
    <mergeCell ref="K7:M7"/>
    <mergeCell ref="K8:M8"/>
    <mergeCell ref="A8:A10"/>
    <mergeCell ref="B8:B10"/>
    <mergeCell ref="A1:F1"/>
    <mergeCell ref="J1:M1"/>
    <mergeCell ref="A2:A4"/>
    <mergeCell ref="B2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data_318</vt:lpstr>
      <vt:lpstr>data_308</vt:lpstr>
      <vt:lpstr>data_bore10ppm</vt:lpstr>
      <vt:lpstr>data_spx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Jacquet Philippe</dc:creator>
  <cp:lastModifiedBy>Jacquet Philippe</cp:lastModifiedBy>
  <dcterms:created xsi:type="dcterms:W3CDTF">2013-11-24T21:48:43Z</dcterms:created>
  <dcterms:modified xsi:type="dcterms:W3CDTF">2013-11-28T10:17:34Z</dcterms:modified>
</cp:coreProperties>
</file>