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sdcraa1-my.sharepoint.com/personal/phlavace_san_org/Documents/Desktop/Parking PVM FY2025/"/>
    </mc:Choice>
  </mc:AlternateContent>
  <xr:revisionPtr revIDLastSave="402" documentId="8_{B74868EE-FF2E-4A90-8C04-C74BA070A902}" xr6:coauthVersionLast="47" xr6:coauthVersionMax="47" xr10:uidLastSave="{1586027E-99E9-46E3-A7EF-DC32F13F388C}"/>
  <bookViews>
    <workbookView xWindow="-120" yWindow="-120" windowWidth="29040" windowHeight="15840" firstSheet="11" xr2:uid="{B96261EA-B5A0-4051-82B6-5D1047E207D7}"/>
  </bookViews>
  <sheets>
    <sheet name="DataSourcePVM Prior OCTOBER (2)" sheetId="26" r:id="rId1"/>
    <sheet name="PVM Q1Budget" sheetId="12" r:id="rId2"/>
    <sheet name="PVM Budget AUG_OCT" sheetId="22" r:id="rId3"/>
    <sheet name="PVM Budget JULY" sheetId="16" r:id="rId4"/>
    <sheet name="PVM Budget AUGUST" sheetId="17" r:id="rId5"/>
    <sheet name="PVM Budget SEPTEMBER" sheetId="18" r:id="rId6"/>
    <sheet name="PVM Budget OCTOBER" sheetId="20" r:id="rId7"/>
    <sheet name="Q1 BUDGET" sheetId="11" r:id="rId8"/>
    <sheet name="PVM Q1PriorFY" sheetId="9" r:id="rId9"/>
    <sheet name="PVM PriorY AUG_OCT" sheetId="23" r:id="rId10"/>
    <sheet name="PVM August" sheetId="14" r:id="rId11"/>
    <sheet name="PVM July" sheetId="13" r:id="rId12"/>
    <sheet name="PVM September" sheetId="15" r:id="rId13"/>
    <sheet name="DataSourcePVM Prior OCTOBER" sheetId="25" r:id="rId14"/>
    <sheet name="PVM Prior OCTOBER" sheetId="21" r:id="rId15"/>
    <sheet name="POWERBI-BUDGET" sheetId="2" r:id="rId16"/>
    <sheet name="Q1 Revenue PowerBI" sheetId="10" r:id="rId17"/>
    <sheet name="POWERBI-BUDGET (2)" sheetId="7" state="hidden" r:id="rId18"/>
    <sheet name="PowerBI Revenue" sheetId="4" r:id="rId19"/>
    <sheet name="PowerBI Transactions" sheetId="5" r:id="rId20"/>
    <sheet name="PowerBI Enplanements" sheetId="6" r:id="rId21"/>
  </sheets>
  <calcPr calcId="191028"/>
  <pivotCaches>
    <pivotCache cacheId="0" r:id="rId22"/>
    <pivotCache cacheId="1" r:id="rId23"/>
    <pivotCache cacheId="2" r:id="rId24"/>
    <pivotCache cacheId="3" r:id="rId25"/>
    <pivotCache cacheId="4" r:id="rId2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0" l="1"/>
  <c r="L5" i="23"/>
  <c r="L6" i="23"/>
  <c r="H65" i="26"/>
  <c r="H66" i="26"/>
  <c r="H67" i="26"/>
  <c r="H68" i="26"/>
  <c r="H69" i="26"/>
  <c r="G65" i="26"/>
  <c r="G66" i="26"/>
  <c r="G67" i="26"/>
  <c r="G68" i="26"/>
  <c r="G69" i="26"/>
  <c r="F65" i="26"/>
  <c r="F66" i="26"/>
  <c r="F67" i="26"/>
  <c r="F68" i="26"/>
  <c r="F69" i="26"/>
  <c r="E65" i="26"/>
  <c r="E66" i="26"/>
  <c r="E67" i="26"/>
  <c r="E68" i="26"/>
  <c r="E69" i="26"/>
  <c r="C65" i="26"/>
  <c r="C66" i="26"/>
  <c r="C67" i="26"/>
  <c r="C68" i="26"/>
  <c r="C69" i="26"/>
  <c r="M36" i="26"/>
  <c r="M37" i="26"/>
  <c r="M38" i="26"/>
  <c r="M39" i="26"/>
  <c r="M40" i="26"/>
  <c r="L34" i="26"/>
  <c r="L35" i="26"/>
  <c r="L36" i="26"/>
  <c r="L37" i="26"/>
  <c r="L38" i="26"/>
  <c r="L39" i="26"/>
  <c r="L40" i="26"/>
  <c r="J35" i="26"/>
  <c r="J36" i="26"/>
  <c r="J37" i="26"/>
  <c r="J38" i="26"/>
  <c r="J39" i="26"/>
  <c r="J40" i="26"/>
  <c r="J34" i="26"/>
  <c r="M57" i="26"/>
  <c r="M52" i="26"/>
  <c r="M53" i="26"/>
  <c r="M54" i="26"/>
  <c r="M55" i="26"/>
  <c r="M56" i="26"/>
  <c r="M51" i="26"/>
  <c r="L51" i="26"/>
  <c r="L52" i="26"/>
  <c r="L53" i="26"/>
  <c r="L54" i="26"/>
  <c r="L55" i="26"/>
  <c r="L56" i="26"/>
  <c r="J52" i="26"/>
  <c r="J53" i="26"/>
  <c r="J54" i="26"/>
  <c r="I38" i="26" s="1"/>
  <c r="J55" i="26"/>
  <c r="J56" i="26"/>
  <c r="J51" i="26"/>
  <c r="H50" i="26"/>
  <c r="H51" i="26"/>
  <c r="H52" i="26"/>
  <c r="H53" i="26"/>
  <c r="H54" i="26"/>
  <c r="H55" i="26"/>
  <c r="H56" i="26"/>
  <c r="H57" i="26"/>
  <c r="H49" i="26"/>
  <c r="G52" i="26"/>
  <c r="G53" i="26"/>
  <c r="G54" i="26"/>
  <c r="G55" i="26"/>
  <c r="G56" i="26"/>
  <c r="F50" i="26"/>
  <c r="F51" i="26"/>
  <c r="F52" i="26"/>
  <c r="F53" i="26"/>
  <c r="F54" i="26"/>
  <c r="F55" i="26"/>
  <c r="F56" i="26"/>
  <c r="F49" i="26"/>
  <c r="E50" i="26"/>
  <c r="E51" i="26"/>
  <c r="E52" i="26"/>
  <c r="E53" i="26"/>
  <c r="E54" i="26"/>
  <c r="E55" i="26"/>
  <c r="E56" i="26"/>
  <c r="E49" i="26"/>
  <c r="D39" i="12"/>
  <c r="D37" i="12"/>
  <c r="D51" i="26"/>
  <c r="D52" i="26"/>
  <c r="D53" i="26"/>
  <c r="D54" i="26"/>
  <c r="D55" i="26"/>
  <c r="D56" i="26"/>
  <c r="C52" i="26"/>
  <c r="C53" i="26"/>
  <c r="C54" i="26"/>
  <c r="C55" i="26"/>
  <c r="C56" i="26"/>
  <c r="I36" i="26"/>
  <c r="I37" i="26"/>
  <c r="I39" i="26"/>
  <c r="I40" i="26"/>
  <c r="H36" i="26"/>
  <c r="H37" i="26"/>
  <c r="H38" i="26"/>
  <c r="H39" i="26"/>
  <c r="H40" i="26"/>
  <c r="G34" i="26"/>
  <c r="G35" i="26"/>
  <c r="G36" i="26"/>
  <c r="G37" i="26"/>
  <c r="G38" i="26"/>
  <c r="G39" i="26"/>
  <c r="G40" i="26"/>
  <c r="E36" i="26"/>
  <c r="E37" i="26"/>
  <c r="E38" i="26"/>
  <c r="E39" i="26"/>
  <c r="E40" i="26"/>
  <c r="E41" i="26"/>
  <c r="E34" i="26"/>
  <c r="E35" i="26"/>
  <c r="D34" i="26"/>
  <c r="D35" i="26"/>
  <c r="D36" i="26"/>
  <c r="D37" i="26"/>
  <c r="D38" i="26"/>
  <c r="D39" i="26"/>
  <c r="D40" i="26"/>
  <c r="C41" i="26"/>
  <c r="C34" i="26"/>
  <c r="C35" i="26"/>
  <c r="C36" i="26"/>
  <c r="C37" i="26"/>
  <c r="C38" i="26"/>
  <c r="C39" i="26"/>
  <c r="C40" i="26"/>
  <c r="M10" i="26"/>
  <c r="M8" i="26"/>
  <c r="L8" i="26"/>
  <c r="M26" i="26"/>
  <c r="M25" i="26"/>
  <c r="M24" i="26"/>
  <c r="M22" i="26"/>
  <c r="M20" i="26"/>
  <c r="M21" i="26"/>
  <c r="M23" i="26"/>
  <c r="L21" i="26"/>
  <c r="L22" i="26"/>
  <c r="L23" i="26"/>
  <c r="L24" i="26"/>
  <c r="L25" i="26"/>
  <c r="I25" i="26"/>
  <c r="I26" i="26"/>
  <c r="I21" i="26"/>
  <c r="I22" i="26"/>
  <c r="I23" i="26"/>
  <c r="I24" i="26"/>
  <c r="H20" i="26"/>
  <c r="H21" i="26"/>
  <c r="H22" i="26"/>
  <c r="H23" i="26"/>
  <c r="H24" i="26"/>
  <c r="H25" i="26"/>
  <c r="H18" i="26"/>
  <c r="G19" i="26"/>
  <c r="G20" i="26"/>
  <c r="G21" i="26"/>
  <c r="G22" i="26"/>
  <c r="G23" i="26"/>
  <c r="G24" i="26"/>
  <c r="G25" i="26"/>
  <c r="E20" i="26"/>
  <c r="E21" i="26"/>
  <c r="E22" i="26"/>
  <c r="E23" i="26"/>
  <c r="E24" i="26"/>
  <c r="E25" i="26"/>
  <c r="D21" i="26"/>
  <c r="D22" i="26"/>
  <c r="D23" i="26"/>
  <c r="D24" i="26"/>
  <c r="D25" i="26"/>
  <c r="D20" i="26"/>
  <c r="C25" i="26"/>
  <c r="C26" i="26"/>
  <c r="C19" i="26"/>
  <c r="C20" i="26"/>
  <c r="C21" i="26"/>
  <c r="C22" i="26"/>
  <c r="C23" i="26"/>
  <c r="C24" i="26"/>
  <c r="C18" i="26"/>
  <c r="M6" i="26"/>
  <c r="M7" i="26"/>
  <c r="M9" i="26"/>
  <c r="M11" i="26"/>
  <c r="M5" i="26"/>
  <c r="L5" i="26"/>
  <c r="L6" i="26"/>
  <c r="L7" i="26"/>
  <c r="L9" i="26"/>
  <c r="L10" i="26"/>
  <c r="L11" i="26"/>
  <c r="E11" i="26"/>
  <c r="J11" i="26"/>
  <c r="I11" i="26" s="1"/>
  <c r="H11" i="26"/>
  <c r="G6" i="26" s="1"/>
  <c r="I4" i="26"/>
  <c r="I5" i="26"/>
  <c r="I6" i="26"/>
  <c r="I7" i="26"/>
  <c r="I8" i="26"/>
  <c r="I9" i="26"/>
  <c r="I10" i="26"/>
  <c r="I3" i="26"/>
  <c r="G8" i="26"/>
  <c r="G9" i="26"/>
  <c r="G10" i="26"/>
  <c r="E6" i="26"/>
  <c r="E7" i="26"/>
  <c r="E8" i="26"/>
  <c r="E9" i="26"/>
  <c r="E10" i="26"/>
  <c r="E5" i="26"/>
  <c r="C4" i="26"/>
  <c r="C5" i="26"/>
  <c r="C6" i="26"/>
  <c r="C7" i="26"/>
  <c r="C8" i="26"/>
  <c r="C9" i="26"/>
  <c r="C10" i="26"/>
  <c r="C3" i="26"/>
  <c r="D11" i="26"/>
  <c r="H26" i="26" s="1"/>
  <c r="G64" i="26"/>
  <c r="C64" i="26"/>
  <c r="G63" i="26"/>
  <c r="C63" i="26"/>
  <c r="G62" i="26"/>
  <c r="C62" i="26"/>
  <c r="D50" i="26"/>
  <c r="D49" i="26"/>
  <c r="D33" i="26"/>
  <c r="C33" i="26"/>
  <c r="H19" i="26"/>
  <c r="F11" i="26"/>
  <c r="C70" i="26" s="1"/>
  <c r="L4" i="26"/>
  <c r="G50" i="26"/>
  <c r="L3" i="26"/>
  <c r="D18" i="26"/>
  <c r="D3" i="25"/>
  <c r="F37" i="25" s="1"/>
  <c r="F48" i="25"/>
  <c r="B48" i="25"/>
  <c r="F47" i="25"/>
  <c r="B47" i="25"/>
  <c r="F46" i="25"/>
  <c r="B46" i="25"/>
  <c r="C39" i="25"/>
  <c r="C38" i="25"/>
  <c r="C37" i="25"/>
  <c r="C27" i="25"/>
  <c r="B27" i="25"/>
  <c r="C26" i="25"/>
  <c r="B26" i="25"/>
  <c r="C25" i="25"/>
  <c r="B25" i="25"/>
  <c r="D25" i="25" s="1"/>
  <c r="F25" i="25" s="1"/>
  <c r="G16" i="25"/>
  <c r="G15" i="25"/>
  <c r="C15" i="25"/>
  <c r="G14" i="25"/>
  <c r="C14" i="25"/>
  <c r="I7" i="25"/>
  <c r="F50" i="25" s="1"/>
  <c r="G7" i="25"/>
  <c r="B29" i="25" s="1"/>
  <c r="E7" i="25"/>
  <c r="B50" i="25" s="1"/>
  <c r="C7" i="25"/>
  <c r="K5" i="25"/>
  <c r="L5" i="25" s="1"/>
  <c r="H5" i="25"/>
  <c r="B16" i="25" s="1"/>
  <c r="G27" i="25" s="1"/>
  <c r="D5" i="25"/>
  <c r="F39" i="25" s="1"/>
  <c r="K4" i="25"/>
  <c r="L4" i="25" s="1"/>
  <c r="H4" i="25"/>
  <c r="B15" i="25" s="1"/>
  <c r="D4" i="25"/>
  <c r="F38" i="25" s="1"/>
  <c r="K3" i="25"/>
  <c r="H3" i="25"/>
  <c r="B14" i="25" s="1"/>
  <c r="G70" i="26" l="1"/>
  <c r="G4" i="26"/>
  <c r="G5" i="26"/>
  <c r="D57" i="26"/>
  <c r="G3" i="26"/>
  <c r="G7" i="26"/>
  <c r="C49" i="26"/>
  <c r="C50" i="26"/>
  <c r="D19" i="26"/>
  <c r="E19" i="26" s="1"/>
  <c r="C51" i="26"/>
  <c r="G49" i="26"/>
  <c r="E33" i="26"/>
  <c r="G33" i="26" s="1"/>
  <c r="D26" i="26"/>
  <c r="D41" i="26"/>
  <c r="H33" i="26"/>
  <c r="E18" i="26"/>
  <c r="G18" i="26" s="1"/>
  <c r="I18" i="26" s="1"/>
  <c r="H35" i="26"/>
  <c r="H34" i="26"/>
  <c r="G51" i="26"/>
  <c r="D15" i="25"/>
  <c r="F15" i="25" s="1"/>
  <c r="H15" i="25" s="1"/>
  <c r="K15" i="25" s="1"/>
  <c r="G26" i="25"/>
  <c r="D26" i="25"/>
  <c r="F26" i="25" s="1"/>
  <c r="H7" i="25"/>
  <c r="B18" i="25" s="1"/>
  <c r="G29" i="25" s="1"/>
  <c r="F3" i="25"/>
  <c r="F5" i="25"/>
  <c r="K7" i="25"/>
  <c r="L7" i="25" s="1"/>
  <c r="D27" i="25"/>
  <c r="F27" i="25" s="1"/>
  <c r="B5" i="25"/>
  <c r="B39" i="25" s="1"/>
  <c r="L15" i="25"/>
  <c r="G25" i="25"/>
  <c r="D14" i="25"/>
  <c r="F14" i="25" s="1"/>
  <c r="H14" i="25" s="1"/>
  <c r="B4" i="25"/>
  <c r="B38" i="25" s="1"/>
  <c r="F4" i="25"/>
  <c r="C41" i="25"/>
  <c r="G18" i="25"/>
  <c r="C29" i="25"/>
  <c r="D29" i="25" s="1"/>
  <c r="F29" i="25" s="1"/>
  <c r="B3" i="25"/>
  <c r="D7" i="25"/>
  <c r="C16" i="25"/>
  <c r="D16" i="25" s="1"/>
  <c r="F16" i="25" s="1"/>
  <c r="G41" i="26" l="1"/>
  <c r="G11" i="26"/>
  <c r="C11" i="26"/>
  <c r="C57" i="26" s="1"/>
  <c r="G57" i="26"/>
  <c r="I19" i="26"/>
  <c r="L19" i="26" s="1"/>
  <c r="H41" i="26"/>
  <c r="E26" i="26"/>
  <c r="G26" i="26" s="1"/>
  <c r="I20" i="26"/>
  <c r="L20" i="26" s="1"/>
  <c r="L18" i="26"/>
  <c r="D39" i="25"/>
  <c r="E39" i="25" s="1"/>
  <c r="F7" i="25"/>
  <c r="D38" i="25"/>
  <c r="E38" i="25" s="1"/>
  <c r="K14" i="25"/>
  <c r="H16" i="25"/>
  <c r="K16" i="25" s="1"/>
  <c r="L16" i="25"/>
  <c r="F41" i="25"/>
  <c r="C18" i="25"/>
  <c r="D18" i="25" s="1"/>
  <c r="F18" i="25" s="1"/>
  <c r="L18" i="25" s="1"/>
  <c r="B7" i="25"/>
  <c r="B41" i="25" s="1"/>
  <c r="B37" i="25"/>
  <c r="D37" i="25" s="1"/>
  <c r="E57" i="26" l="1"/>
  <c r="F57" i="26" s="1"/>
  <c r="J50" i="26"/>
  <c r="E63" i="26" s="1"/>
  <c r="I35" i="26"/>
  <c r="J49" i="26"/>
  <c r="J57" i="26" s="1"/>
  <c r="E70" i="26" s="1"/>
  <c r="L26" i="26"/>
  <c r="D62" i="26" s="1" a="1"/>
  <c r="H18" i="25"/>
  <c r="K18" i="25" s="1"/>
  <c r="C46" i="25" s="1" a="1"/>
  <c r="E37" i="25"/>
  <c r="D41" i="25"/>
  <c r="E41" i="25" s="1"/>
  <c r="G38" i="25"/>
  <c r="I38" i="25" s="1"/>
  <c r="G39" i="25"/>
  <c r="I39" i="25" s="1"/>
  <c r="G37" i="25"/>
  <c r="L50" i="26" l="1"/>
  <c r="I34" i="26"/>
  <c r="F63" i="26" s="1"/>
  <c r="E64" i="26"/>
  <c r="E62" i="26"/>
  <c r="I33" i="26"/>
  <c r="J33" i="26" s="1"/>
  <c r="J41" i="26" s="1"/>
  <c r="L41" i="26" s="1"/>
  <c r="F70" i="26" s="1"/>
  <c r="H70" i="26" s="1"/>
  <c r="L49" i="26"/>
  <c r="D62" i="26"/>
  <c r="H63" i="26"/>
  <c r="M35" i="26"/>
  <c r="F64" i="26"/>
  <c r="L57" i="26"/>
  <c r="I37" i="25"/>
  <c r="I41" i="25" s="1"/>
  <c r="C46" i="25"/>
  <c r="H27" i="25"/>
  <c r="I27" i="25" s="1"/>
  <c r="K27" i="25" s="1"/>
  <c r="K39" i="25"/>
  <c r="L39" i="25" s="1"/>
  <c r="D48" i="25"/>
  <c r="D47" i="25"/>
  <c r="H26" i="25"/>
  <c r="I26" i="25" s="1"/>
  <c r="K26" i="25" s="1"/>
  <c r="K38" i="25"/>
  <c r="L38" i="25" s="1"/>
  <c r="H64" i="26" l="1"/>
  <c r="L33" i="26"/>
  <c r="F62" i="26" s="1"/>
  <c r="H62" i="26" s="1"/>
  <c r="M41" i="26"/>
  <c r="K37" i="25"/>
  <c r="H25" i="25"/>
  <c r="I25" i="25" s="1"/>
  <c r="K25" i="25" s="1"/>
  <c r="E46" i="25" s="1"/>
  <c r="D46" i="25"/>
  <c r="E48" i="25"/>
  <c r="G48" i="25" s="1"/>
  <c r="L27" i="25"/>
  <c r="E47" i="25"/>
  <c r="G47" i="25" s="1"/>
  <c r="L26" i="25"/>
  <c r="D50" i="25"/>
  <c r="K41" i="25"/>
  <c r="L41" i="25" s="1"/>
  <c r="G46" i="25" l="1"/>
  <c r="I29" i="25"/>
  <c r="K29" i="25" s="1"/>
  <c r="E50" i="25" s="1"/>
  <c r="G50" i="25" s="1"/>
  <c r="L29" i="25" l="1"/>
  <c r="G50" i="23" l="1"/>
  <c r="F49" i="23"/>
  <c r="B49" i="23"/>
  <c r="F48" i="23"/>
  <c r="B48" i="23"/>
  <c r="F47" i="23"/>
  <c r="B47" i="23"/>
  <c r="F46" i="23"/>
  <c r="B46" i="23"/>
  <c r="C40" i="23"/>
  <c r="C39" i="23"/>
  <c r="C38" i="23"/>
  <c r="C37" i="23"/>
  <c r="C28" i="23"/>
  <c r="B28" i="23"/>
  <c r="D28" i="23" s="1"/>
  <c r="F28" i="23" s="1"/>
  <c r="C27" i="23"/>
  <c r="B27" i="23"/>
  <c r="D27" i="23" s="1"/>
  <c r="F27" i="23" s="1"/>
  <c r="C26" i="23"/>
  <c r="B26" i="23"/>
  <c r="D26" i="23" s="1"/>
  <c r="F26" i="23" s="1"/>
  <c r="C25" i="23"/>
  <c r="D25" i="23" s="1"/>
  <c r="F25" i="23" s="1"/>
  <c r="B25" i="23"/>
  <c r="G17" i="23"/>
  <c r="G16" i="23"/>
  <c r="G15" i="23"/>
  <c r="G14" i="23"/>
  <c r="I7" i="23"/>
  <c r="F50" i="23" s="1"/>
  <c r="G7" i="23"/>
  <c r="B29" i="23" s="1"/>
  <c r="E7" i="23"/>
  <c r="B50" i="23" s="1"/>
  <c r="C7" i="23"/>
  <c r="C29" i="23" s="1"/>
  <c r="K6" i="23"/>
  <c r="H6" i="23"/>
  <c r="B17" i="23" s="1"/>
  <c r="F6" i="23"/>
  <c r="D6" i="23"/>
  <c r="C17" i="23" s="1"/>
  <c r="K5" i="23"/>
  <c r="H5" i="23"/>
  <c r="B16" i="23" s="1"/>
  <c r="D5" i="23"/>
  <c r="F39" i="23" s="1"/>
  <c r="K4" i="23"/>
  <c r="L4" i="23" s="1"/>
  <c r="H4" i="23"/>
  <c r="B15" i="23" s="1"/>
  <c r="F4" i="23"/>
  <c r="D4" i="23"/>
  <c r="C15" i="23" s="1"/>
  <c r="K3" i="23"/>
  <c r="H3" i="23"/>
  <c r="B14" i="23" s="1"/>
  <c r="F37" i="23"/>
  <c r="G50" i="22"/>
  <c r="F50" i="22"/>
  <c r="F49" i="22"/>
  <c r="B49" i="22"/>
  <c r="F48" i="22"/>
  <c r="B48" i="22"/>
  <c r="F47" i="22"/>
  <c r="B47" i="22"/>
  <c r="F46" i="22"/>
  <c r="B46" i="22"/>
  <c r="C40" i="22"/>
  <c r="C39" i="22"/>
  <c r="C38" i="22"/>
  <c r="C37" i="22"/>
  <c r="C28" i="22"/>
  <c r="B28" i="22"/>
  <c r="D28" i="22" s="1"/>
  <c r="F28" i="22" s="1"/>
  <c r="C27" i="22"/>
  <c r="D27" i="22" s="1"/>
  <c r="F27" i="22" s="1"/>
  <c r="B27" i="22"/>
  <c r="C26" i="22"/>
  <c r="B26" i="22"/>
  <c r="C25" i="22"/>
  <c r="B25" i="22"/>
  <c r="D25" i="22" s="1"/>
  <c r="F25" i="22" s="1"/>
  <c r="G17" i="22"/>
  <c r="G16" i="22"/>
  <c r="G15" i="22"/>
  <c r="G14" i="22"/>
  <c r="I7" i="22"/>
  <c r="G7" i="22"/>
  <c r="F6" i="22" s="1"/>
  <c r="E7" i="22"/>
  <c r="B50" i="22" s="1"/>
  <c r="C7" i="22"/>
  <c r="C29" i="22" s="1"/>
  <c r="K6" i="22"/>
  <c r="L6" i="22" s="1"/>
  <c r="H6" i="22"/>
  <c r="B17" i="22" s="1"/>
  <c r="D6" i="22"/>
  <c r="C17" i="22" s="1"/>
  <c r="K5" i="22"/>
  <c r="L5" i="22" s="1"/>
  <c r="H5" i="22"/>
  <c r="B16" i="22" s="1"/>
  <c r="D5" i="22"/>
  <c r="F39" i="22" s="1"/>
  <c r="K4" i="22"/>
  <c r="L4" i="22" s="1"/>
  <c r="H4" i="22"/>
  <c r="B15" i="22" s="1"/>
  <c r="D4" i="22"/>
  <c r="C15" i="22" s="1"/>
  <c r="K3" i="22"/>
  <c r="L3" i="22" s="1"/>
  <c r="H3" i="22"/>
  <c r="B14" i="22" s="1"/>
  <c r="D3" i="22"/>
  <c r="F37" i="22" s="1"/>
  <c r="K37" i="21"/>
  <c r="I41" i="21"/>
  <c r="K41" i="21"/>
  <c r="L41" i="21"/>
  <c r="L29" i="21"/>
  <c r="G46" i="21"/>
  <c r="K7" i="21"/>
  <c r="L7" i="21"/>
  <c r="L4" i="21"/>
  <c r="K5" i="21"/>
  <c r="K6" i="21"/>
  <c r="K4" i="21"/>
  <c r="F49" i="21"/>
  <c r="B49" i="21"/>
  <c r="F48" i="21"/>
  <c r="B48" i="21"/>
  <c r="F47" i="21"/>
  <c r="B47" i="21"/>
  <c r="F46" i="21"/>
  <c r="B46" i="21"/>
  <c r="C40" i="21"/>
  <c r="F39" i="21"/>
  <c r="C39" i="21"/>
  <c r="C38" i="21"/>
  <c r="F37" i="21"/>
  <c r="C37" i="21"/>
  <c r="B29" i="21"/>
  <c r="C28" i="21"/>
  <c r="B28" i="21"/>
  <c r="C27" i="21"/>
  <c r="B27" i="21"/>
  <c r="D27" i="21" s="1"/>
  <c r="F27" i="21" s="1"/>
  <c r="G26" i="21"/>
  <c r="C26" i="21"/>
  <c r="D26" i="21" s="1"/>
  <c r="F26" i="21" s="1"/>
  <c r="B26" i="21"/>
  <c r="C25" i="21"/>
  <c r="B25" i="21"/>
  <c r="D25" i="21" s="1"/>
  <c r="F25" i="21" s="1"/>
  <c r="G17" i="21"/>
  <c r="G16" i="21"/>
  <c r="B16" i="21"/>
  <c r="G15" i="21"/>
  <c r="B15" i="21"/>
  <c r="G14" i="21"/>
  <c r="I7" i="21"/>
  <c r="G7" i="21"/>
  <c r="F6" i="21" s="1"/>
  <c r="E7" i="21"/>
  <c r="B50" i="21" s="1"/>
  <c r="C7" i="21"/>
  <c r="B5" i="21" s="1"/>
  <c r="B39" i="21" s="1"/>
  <c r="L6" i="21"/>
  <c r="H6" i="21"/>
  <c r="B17" i="21" s="1"/>
  <c r="D6" i="21"/>
  <c r="C17" i="21" s="1"/>
  <c r="L5" i="21"/>
  <c r="H5" i="21"/>
  <c r="F5" i="21"/>
  <c r="D5" i="21"/>
  <c r="C16" i="21" s="1"/>
  <c r="H4" i="21"/>
  <c r="D4" i="21"/>
  <c r="F38" i="21" s="1"/>
  <c r="K3" i="21"/>
  <c r="H3" i="21"/>
  <c r="B14" i="21" s="1"/>
  <c r="F3" i="21"/>
  <c r="C14" i="21"/>
  <c r="F47" i="20"/>
  <c r="F48" i="20"/>
  <c r="F49" i="20"/>
  <c r="F50" i="20"/>
  <c r="F46" i="20"/>
  <c r="C46" i="20" a="1"/>
  <c r="C46" i="20" s="1"/>
  <c r="B47" i="20"/>
  <c r="B48" i="20"/>
  <c r="B49" i="20"/>
  <c r="B50" i="20"/>
  <c r="B46" i="20"/>
  <c r="C16" i="23" l="1"/>
  <c r="G18" i="23"/>
  <c r="B4" i="23"/>
  <c r="B38" i="23" s="1"/>
  <c r="D29" i="23"/>
  <c r="F29" i="23" s="1"/>
  <c r="B5" i="23"/>
  <c r="B39" i="23" s="1"/>
  <c r="C14" i="23"/>
  <c r="D14" i="23" s="1"/>
  <c r="F14" i="23" s="1"/>
  <c r="B3" i="23"/>
  <c r="B6" i="23"/>
  <c r="B40" i="23" s="1"/>
  <c r="F40" i="23"/>
  <c r="F38" i="23"/>
  <c r="D16" i="23"/>
  <c r="F16" i="23" s="1"/>
  <c r="G27" i="23"/>
  <c r="G26" i="23"/>
  <c r="D15" i="23"/>
  <c r="F15" i="23" s="1"/>
  <c r="G25" i="23"/>
  <c r="G28" i="23"/>
  <c r="D17" i="23"/>
  <c r="F17" i="23" s="1"/>
  <c r="K7" i="23"/>
  <c r="L7" i="23" s="1"/>
  <c r="C41" i="23"/>
  <c r="F3" i="23"/>
  <c r="F5" i="23"/>
  <c r="D7" i="23"/>
  <c r="H7" i="23"/>
  <c r="B18" i="23" s="1"/>
  <c r="F5" i="22"/>
  <c r="F3" i="22"/>
  <c r="D26" i="22"/>
  <c r="F26" i="22" s="1"/>
  <c r="B29" i="22"/>
  <c r="D29" i="22" s="1"/>
  <c r="F29" i="22" s="1"/>
  <c r="F40" i="22"/>
  <c r="F38" i="22"/>
  <c r="K7" i="22"/>
  <c r="L7" i="22" s="1"/>
  <c r="D17" i="22"/>
  <c r="F17" i="22" s="1"/>
  <c r="G28" i="22"/>
  <c r="G25" i="22"/>
  <c r="D15" i="22"/>
  <c r="F15" i="22" s="1"/>
  <c r="G26" i="22"/>
  <c r="G18" i="22"/>
  <c r="C14" i="22"/>
  <c r="D14" i="22" s="1"/>
  <c r="F14" i="22" s="1"/>
  <c r="C41" i="22"/>
  <c r="B3" i="22"/>
  <c r="B5" i="22"/>
  <c r="B39" i="22" s="1"/>
  <c r="G27" i="22"/>
  <c r="D7" i="22"/>
  <c r="C16" i="22"/>
  <c r="D16" i="22" s="1"/>
  <c r="F16" i="22" s="1"/>
  <c r="B4" i="22"/>
  <c r="B38" i="22" s="1"/>
  <c r="B6" i="22"/>
  <c r="B40" i="22" s="1"/>
  <c r="H7" i="22"/>
  <c r="B18" i="22" s="1"/>
  <c r="F4" i="22"/>
  <c r="F40" i="21"/>
  <c r="D28" i="21"/>
  <c r="F28" i="21" s="1"/>
  <c r="B4" i="21"/>
  <c r="B38" i="21" s="1"/>
  <c r="B3" i="21"/>
  <c r="B7" i="21" s="1"/>
  <c r="B41" i="21" s="1"/>
  <c r="B6" i="21"/>
  <c r="B40" i="21" s="1"/>
  <c r="C29" i="21"/>
  <c r="D29" i="21" s="1"/>
  <c r="F29" i="21" s="1"/>
  <c r="D7" i="21"/>
  <c r="C18" i="21" s="1"/>
  <c r="G18" i="21"/>
  <c r="F7" i="21"/>
  <c r="D14" i="21"/>
  <c r="F14" i="21" s="1"/>
  <c r="G25" i="21"/>
  <c r="G27" i="21"/>
  <c r="D16" i="21"/>
  <c r="F16" i="21" s="1"/>
  <c r="D17" i="21"/>
  <c r="F17" i="21" s="1"/>
  <c r="G28" i="21"/>
  <c r="H7" i="21"/>
  <c r="B18" i="21" s="1"/>
  <c r="C15" i="21"/>
  <c r="D15" i="21" s="1"/>
  <c r="F15" i="21" s="1"/>
  <c r="B37" i="21"/>
  <c r="C41" i="21"/>
  <c r="F50" i="21"/>
  <c r="F4" i="21"/>
  <c r="B7" i="23" l="1"/>
  <c r="B41" i="23" s="1"/>
  <c r="B37" i="23"/>
  <c r="D37" i="23" s="1"/>
  <c r="E37" i="23" s="1"/>
  <c r="D39" i="23"/>
  <c r="E39" i="23" s="1"/>
  <c r="H16" i="23"/>
  <c r="K16" i="23" s="1"/>
  <c r="L16" i="23"/>
  <c r="H17" i="23"/>
  <c r="K17" i="23" s="1"/>
  <c r="L17" i="23"/>
  <c r="G29" i="23"/>
  <c r="F7" i="23"/>
  <c r="L15" i="23"/>
  <c r="H15" i="23"/>
  <c r="K15" i="23" s="1"/>
  <c r="D40" i="23"/>
  <c r="E40" i="23" s="1"/>
  <c r="D38" i="23"/>
  <c r="E38" i="23" s="1"/>
  <c r="C18" i="23"/>
  <c r="D18" i="23" s="1"/>
  <c r="F18" i="23" s="1"/>
  <c r="L18" i="23" s="1"/>
  <c r="F41" i="23"/>
  <c r="H14" i="23"/>
  <c r="F7" i="22"/>
  <c r="D39" i="22"/>
  <c r="E39" i="22" s="1"/>
  <c r="H16" i="22"/>
  <c r="K16" i="22" s="1"/>
  <c r="L16" i="22"/>
  <c r="C18" i="22"/>
  <c r="D18" i="22" s="1"/>
  <c r="F18" i="22" s="1"/>
  <c r="L18" i="22" s="1"/>
  <c r="F41" i="22"/>
  <c r="H14" i="22"/>
  <c r="L14" i="22"/>
  <c r="H17" i="22"/>
  <c r="K17" i="22" s="1"/>
  <c r="L17" i="22"/>
  <c r="G29" i="22"/>
  <c r="L15" i="22"/>
  <c r="H15" i="22"/>
  <c r="K15" i="22" s="1"/>
  <c r="D40" i="22"/>
  <c r="E40" i="22" s="1"/>
  <c r="B7" i="22"/>
  <c r="B41" i="22" s="1"/>
  <c r="B37" i="22"/>
  <c r="D37" i="22" s="1"/>
  <c r="D38" i="22"/>
  <c r="E38" i="22" s="1"/>
  <c r="F41" i="21"/>
  <c r="G40" i="21" s="1"/>
  <c r="G38" i="21"/>
  <c r="G39" i="21"/>
  <c r="G37" i="21"/>
  <c r="L15" i="21"/>
  <c r="H15" i="21"/>
  <c r="K15" i="21" s="1"/>
  <c r="D38" i="21"/>
  <c r="E38" i="21" s="1"/>
  <c r="H14" i="21"/>
  <c r="D40" i="21"/>
  <c r="E40" i="21" s="1"/>
  <c r="D39" i="21"/>
  <c r="E39" i="21" s="1"/>
  <c r="L16" i="21"/>
  <c r="H16" i="21"/>
  <c r="K16" i="21" s="1"/>
  <c r="D18" i="21"/>
  <c r="F18" i="21" s="1"/>
  <c r="L18" i="21" s="1"/>
  <c r="G29" i="21"/>
  <c r="L17" i="21"/>
  <c r="H17" i="21"/>
  <c r="K17" i="21" s="1"/>
  <c r="D37" i="21"/>
  <c r="D41" i="23" l="1"/>
  <c r="E41" i="23" s="1"/>
  <c r="K14" i="23"/>
  <c r="H18" i="23"/>
  <c r="K18" i="23" s="1"/>
  <c r="G40" i="23"/>
  <c r="I40" i="23" s="1"/>
  <c r="G38" i="23"/>
  <c r="I38" i="23" s="1"/>
  <c r="G39" i="23"/>
  <c r="I39" i="23" s="1"/>
  <c r="G37" i="23"/>
  <c r="I37" i="23" s="1"/>
  <c r="K14" i="22"/>
  <c r="H18" i="22"/>
  <c r="K18" i="22" s="1"/>
  <c r="G38" i="22"/>
  <c r="I38" i="22" s="1"/>
  <c r="G40" i="22"/>
  <c r="I40" i="22" s="1"/>
  <c r="G37" i="22"/>
  <c r="G39" i="22"/>
  <c r="I39" i="22" s="1"/>
  <c r="E37" i="22"/>
  <c r="D41" i="22"/>
  <c r="E41" i="22" s="1"/>
  <c r="I40" i="21"/>
  <c r="I39" i="21"/>
  <c r="H27" i="21" s="1"/>
  <c r="I27" i="21" s="1"/>
  <c r="K27" i="21" s="1"/>
  <c r="I38" i="21"/>
  <c r="K38" i="21" s="1"/>
  <c r="L38" i="21" s="1"/>
  <c r="H18" i="21"/>
  <c r="K18" i="21" s="1"/>
  <c r="K14" i="21"/>
  <c r="D41" i="21"/>
  <c r="E41" i="21" s="1"/>
  <c r="E37" i="21"/>
  <c r="I37" i="21" s="1"/>
  <c r="K40" i="21"/>
  <c r="L40" i="21" s="1"/>
  <c r="D49" i="21"/>
  <c r="H28" i="21"/>
  <c r="I28" i="21" s="1"/>
  <c r="K28" i="21" s="1"/>
  <c r="C40" i="20"/>
  <c r="C39" i="20"/>
  <c r="C38" i="20"/>
  <c r="C37" i="20"/>
  <c r="C28" i="20"/>
  <c r="B28" i="20"/>
  <c r="C27" i="20"/>
  <c r="B27" i="20"/>
  <c r="C26" i="20"/>
  <c r="B26" i="20"/>
  <c r="C25" i="20"/>
  <c r="B25" i="20"/>
  <c r="G17" i="20"/>
  <c r="G16" i="20"/>
  <c r="G15" i="20"/>
  <c r="G14" i="20"/>
  <c r="I7" i="20"/>
  <c r="B29" i="20"/>
  <c r="E7" i="20"/>
  <c r="C7" i="20"/>
  <c r="G18" i="20" s="1"/>
  <c r="K6" i="20"/>
  <c r="L6" i="20" s="1"/>
  <c r="H6" i="20"/>
  <c r="B17" i="20" s="1"/>
  <c r="D6" i="20"/>
  <c r="F40" i="20" s="1"/>
  <c r="K5" i="20"/>
  <c r="L5" i="20" s="1"/>
  <c r="H5" i="20"/>
  <c r="B16" i="20" s="1"/>
  <c r="D5" i="20"/>
  <c r="C16" i="20" s="1"/>
  <c r="K4" i="20"/>
  <c r="L4" i="20" s="1"/>
  <c r="H4" i="20"/>
  <c r="B15" i="20" s="1"/>
  <c r="D4" i="20"/>
  <c r="F38" i="20" s="1"/>
  <c r="K3" i="20"/>
  <c r="L3" i="20" s="1"/>
  <c r="H3" i="20"/>
  <c r="B14" i="20" s="1"/>
  <c r="D3" i="20"/>
  <c r="F37" i="20" s="1"/>
  <c r="E22" i="11"/>
  <c r="C46" i="23" l="1" a="1"/>
  <c r="C46" i="23" s="1"/>
  <c r="H25" i="23"/>
  <c r="I25" i="23" s="1"/>
  <c r="K37" i="23"/>
  <c r="I41" i="23"/>
  <c r="D46" i="23"/>
  <c r="D49" i="23"/>
  <c r="H28" i="23"/>
  <c r="I28" i="23" s="1"/>
  <c r="K28" i="23" s="1"/>
  <c r="K40" i="23"/>
  <c r="L40" i="23" s="1"/>
  <c r="D48" i="23"/>
  <c r="K39" i="23"/>
  <c r="L39" i="23" s="1"/>
  <c r="H27" i="23"/>
  <c r="I27" i="23" s="1"/>
  <c r="K27" i="23" s="1"/>
  <c r="H26" i="23"/>
  <c r="I26" i="23" s="1"/>
  <c r="K26" i="23" s="1"/>
  <c r="D47" i="23"/>
  <c r="K38" i="23"/>
  <c r="L38" i="23" s="1"/>
  <c r="C46" i="22" a="1"/>
  <c r="C46" i="22" s="1"/>
  <c r="K40" i="22"/>
  <c r="L40" i="22" s="1"/>
  <c r="D49" i="22"/>
  <c r="H28" i="22"/>
  <c r="I28" i="22" s="1"/>
  <c r="K28" i="22" s="1"/>
  <c r="I37" i="22"/>
  <c r="H26" i="22"/>
  <c r="I26" i="22" s="1"/>
  <c r="K26" i="22" s="1"/>
  <c r="D47" i="22"/>
  <c r="K38" i="22"/>
  <c r="L38" i="22" s="1"/>
  <c r="H27" i="22"/>
  <c r="I27" i="22" s="1"/>
  <c r="K27" i="22" s="1"/>
  <c r="D48" i="22"/>
  <c r="K39" i="22"/>
  <c r="L39" i="22" s="1"/>
  <c r="C46" i="21" a="1"/>
  <c r="C46" i="21" s="1"/>
  <c r="D48" i="21"/>
  <c r="K39" i="21"/>
  <c r="L39" i="21" s="1"/>
  <c r="D47" i="21"/>
  <c r="H26" i="21"/>
  <c r="I26" i="21" s="1"/>
  <c r="K26" i="21" s="1"/>
  <c r="E47" i="21" s="1"/>
  <c r="D46" i="21"/>
  <c r="H25" i="21"/>
  <c r="I25" i="21" s="1"/>
  <c r="E48" i="21"/>
  <c r="L27" i="21"/>
  <c r="E49" i="21"/>
  <c r="L28" i="21"/>
  <c r="D28" i="20"/>
  <c r="F28" i="20" s="1"/>
  <c r="D26" i="20"/>
  <c r="F26" i="20" s="1"/>
  <c r="D25" i="20"/>
  <c r="F25" i="20" s="1"/>
  <c r="F5" i="20"/>
  <c r="F3" i="20"/>
  <c r="D27" i="20"/>
  <c r="F27" i="20" s="1"/>
  <c r="D7" i="20"/>
  <c r="F41" i="20" s="1"/>
  <c r="G38" i="20" s="1"/>
  <c r="B5" i="20"/>
  <c r="B39" i="20" s="1"/>
  <c r="D39" i="20" s="1"/>
  <c r="E39" i="20" s="1"/>
  <c r="B3" i="20"/>
  <c r="B37" i="20" s="1"/>
  <c r="C17" i="20"/>
  <c r="D17" i="20" s="1"/>
  <c r="F17" i="20" s="1"/>
  <c r="C14" i="20"/>
  <c r="D14" i="20" s="1"/>
  <c r="F14" i="20" s="1"/>
  <c r="H14" i="20" s="1"/>
  <c r="K7" i="20"/>
  <c r="L7" i="20" s="1"/>
  <c r="G27" i="20"/>
  <c r="D16" i="20"/>
  <c r="F16" i="20" s="1"/>
  <c r="G25" i="20"/>
  <c r="G26" i="20"/>
  <c r="G28" i="20"/>
  <c r="B4" i="20"/>
  <c r="B38" i="20" s="1"/>
  <c r="D38" i="20" s="1"/>
  <c r="E38" i="20" s="1"/>
  <c r="B6" i="20"/>
  <c r="B40" i="20" s="1"/>
  <c r="D40" i="20" s="1"/>
  <c r="E40" i="20" s="1"/>
  <c r="H7" i="20"/>
  <c r="B18" i="20" s="1"/>
  <c r="F4" i="20"/>
  <c r="F6" i="20"/>
  <c r="F39" i="20"/>
  <c r="C29" i="20"/>
  <c r="D29" i="20" s="1"/>
  <c r="F29" i="20" s="1"/>
  <c r="C15" i="20"/>
  <c r="D15" i="20" s="1"/>
  <c r="F15" i="20" s="1"/>
  <c r="H15" i="20" s="1"/>
  <c r="C41" i="20"/>
  <c r="L3" i="18"/>
  <c r="L29" i="9"/>
  <c r="S36" i="10"/>
  <c r="T36" i="10"/>
  <c r="U36" i="10"/>
  <c r="R36" i="10"/>
  <c r="Q36" i="10"/>
  <c r="P38" i="10"/>
  <c r="M18" i="5"/>
  <c r="K7" i="9"/>
  <c r="I7" i="9"/>
  <c r="H8" i="12"/>
  <c r="D7" i="12"/>
  <c r="H7" i="12"/>
  <c r="L29" i="15"/>
  <c r="I28" i="15"/>
  <c r="I26" i="15"/>
  <c r="L26" i="15"/>
  <c r="K29" i="15"/>
  <c r="K28" i="15"/>
  <c r="E7" i="15"/>
  <c r="K7" i="15" s="1"/>
  <c r="L7" i="15" s="1"/>
  <c r="I7" i="15"/>
  <c r="I41" i="14"/>
  <c r="K41" i="14"/>
  <c r="K14" i="14"/>
  <c r="I28" i="14"/>
  <c r="I26" i="14"/>
  <c r="I27" i="14"/>
  <c r="H14" i="14"/>
  <c r="H61" i="11"/>
  <c r="J60" i="11"/>
  <c r="I60" i="11"/>
  <c r="G61" i="11"/>
  <c r="K24" i="5"/>
  <c r="K25" i="5"/>
  <c r="K26" i="5"/>
  <c r="K27" i="5"/>
  <c r="J24" i="5"/>
  <c r="J25" i="5"/>
  <c r="J26" i="5"/>
  <c r="J27" i="5"/>
  <c r="J23" i="5"/>
  <c r="I27" i="5"/>
  <c r="H27" i="5"/>
  <c r="K18" i="5"/>
  <c r="K20" i="5"/>
  <c r="K21" i="5"/>
  <c r="K19" i="5"/>
  <c r="J19" i="5"/>
  <c r="J18" i="5"/>
  <c r="E36" i="11"/>
  <c r="E34" i="11"/>
  <c r="J20" i="5"/>
  <c r="J17" i="5"/>
  <c r="I21" i="5"/>
  <c r="J21" i="5" s="1"/>
  <c r="H21" i="5"/>
  <c r="L14" i="18"/>
  <c r="L41" i="17"/>
  <c r="J55" i="11"/>
  <c r="K55" i="11"/>
  <c r="L55" i="11"/>
  <c r="M55" i="11"/>
  <c r="J56" i="11"/>
  <c r="K56" i="11"/>
  <c r="L56" i="11"/>
  <c r="M56" i="11"/>
  <c r="J57" i="11"/>
  <c r="K57" i="11"/>
  <c r="L57" i="11"/>
  <c r="M57" i="11"/>
  <c r="J58" i="11"/>
  <c r="K58" i="11"/>
  <c r="L58" i="11"/>
  <c r="M58" i="11"/>
  <c r="K54" i="11"/>
  <c r="L54" i="11"/>
  <c r="M54" i="11"/>
  <c r="J54" i="11"/>
  <c r="J49" i="11"/>
  <c r="J50" i="11"/>
  <c r="J51" i="11"/>
  <c r="J52" i="11"/>
  <c r="K49" i="11"/>
  <c r="L49" i="11"/>
  <c r="M49" i="11"/>
  <c r="K50" i="11"/>
  <c r="L50" i="11"/>
  <c r="M50" i="11"/>
  <c r="K51" i="11"/>
  <c r="L51" i="11"/>
  <c r="M51" i="11"/>
  <c r="K52" i="11"/>
  <c r="L52" i="11"/>
  <c r="M52" i="11"/>
  <c r="K48" i="11"/>
  <c r="L48" i="11"/>
  <c r="M48" i="11"/>
  <c r="J48" i="11"/>
  <c r="H58" i="11"/>
  <c r="G58" i="11"/>
  <c r="F58" i="11"/>
  <c r="I58" i="11" s="1"/>
  <c r="I57" i="11"/>
  <c r="I56" i="11"/>
  <c r="I55" i="11"/>
  <c r="I54" i="11"/>
  <c r="H52" i="11"/>
  <c r="G52" i="11"/>
  <c r="F52" i="11"/>
  <c r="I52" i="11" s="1"/>
  <c r="I51" i="11"/>
  <c r="I50" i="11"/>
  <c r="I49" i="11"/>
  <c r="I48" i="11"/>
  <c r="E58" i="11"/>
  <c r="E57" i="11"/>
  <c r="E56" i="11"/>
  <c r="E55" i="11"/>
  <c r="E54" i="11"/>
  <c r="E52" i="11"/>
  <c r="E51" i="11"/>
  <c r="E50" i="11"/>
  <c r="E49" i="11"/>
  <c r="E48" i="11"/>
  <c r="D40" i="11"/>
  <c r="D41" i="11"/>
  <c r="E41" i="11" s="1"/>
  <c r="D42" i="11"/>
  <c r="D43" i="11"/>
  <c r="D44" i="11"/>
  <c r="E44" i="11" s="1"/>
  <c r="E35" i="11"/>
  <c r="E37" i="11"/>
  <c r="E38" i="11"/>
  <c r="E40" i="11"/>
  <c r="E42" i="11"/>
  <c r="E43" i="11"/>
  <c r="D38" i="11"/>
  <c r="D35" i="11"/>
  <c r="D36" i="11"/>
  <c r="D37" i="11"/>
  <c r="D34" i="11"/>
  <c r="E29" i="11"/>
  <c r="E28" i="11"/>
  <c r="E27" i="11"/>
  <c r="E26" i="11"/>
  <c r="E25" i="11"/>
  <c r="E23" i="11"/>
  <c r="E21" i="11"/>
  <c r="E20" i="11"/>
  <c r="E19" i="11"/>
  <c r="K29" i="11"/>
  <c r="K26" i="11"/>
  <c r="K27" i="11"/>
  <c r="K28" i="11"/>
  <c r="K25" i="11"/>
  <c r="I29" i="11"/>
  <c r="J29" i="11"/>
  <c r="H29" i="11"/>
  <c r="K20" i="11"/>
  <c r="K21" i="11"/>
  <c r="K22" i="11"/>
  <c r="K19" i="11"/>
  <c r="I23" i="11"/>
  <c r="J23" i="11"/>
  <c r="H23" i="11"/>
  <c r="K23" i="11" s="1"/>
  <c r="Q3" i="12"/>
  <c r="O3" i="12"/>
  <c r="N3" i="12"/>
  <c r="N7" i="12"/>
  <c r="O7" i="12" s="1"/>
  <c r="O6" i="12"/>
  <c r="N6" i="12"/>
  <c r="N5" i="12"/>
  <c r="O5" i="12" s="1"/>
  <c r="N4" i="12"/>
  <c r="O4" i="12" s="1"/>
  <c r="L14" i="12"/>
  <c r="D3" i="18"/>
  <c r="O4" i="9"/>
  <c r="O5" i="9"/>
  <c r="O3" i="9"/>
  <c r="L4" i="9"/>
  <c r="N7" i="9"/>
  <c r="O7" i="9" s="1"/>
  <c r="N4" i="9"/>
  <c r="N5" i="9"/>
  <c r="N6" i="9"/>
  <c r="O6" i="9" s="1"/>
  <c r="N3" i="9"/>
  <c r="K3" i="9"/>
  <c r="L3" i="9" s="1"/>
  <c r="C41" i="18"/>
  <c r="F40" i="18"/>
  <c r="C40" i="18"/>
  <c r="C39" i="18"/>
  <c r="C38" i="18"/>
  <c r="F37" i="18"/>
  <c r="C37" i="18"/>
  <c r="B29" i="18"/>
  <c r="C28" i="18"/>
  <c r="B28" i="18"/>
  <c r="D28" i="18" s="1"/>
  <c r="F28" i="18" s="1"/>
  <c r="G27" i="18"/>
  <c r="D27" i="18"/>
  <c r="F27" i="18" s="1"/>
  <c r="C27" i="18"/>
  <c r="B27" i="18"/>
  <c r="C26" i="18"/>
  <c r="B26" i="18"/>
  <c r="D26" i="18" s="1"/>
  <c r="F26" i="18" s="1"/>
  <c r="C25" i="18"/>
  <c r="B25" i="18"/>
  <c r="D25" i="18" s="1"/>
  <c r="F25" i="18" s="1"/>
  <c r="G17" i="18"/>
  <c r="G16" i="18"/>
  <c r="B16" i="18"/>
  <c r="G15" i="18"/>
  <c r="G14" i="18"/>
  <c r="C14" i="18"/>
  <c r="B14" i="18"/>
  <c r="G25" i="18" s="1"/>
  <c r="I7" i="18"/>
  <c r="G7" i="18"/>
  <c r="F6" i="18" s="1"/>
  <c r="E7" i="18"/>
  <c r="C7" i="18"/>
  <c r="C29" i="18" s="1"/>
  <c r="K6" i="18"/>
  <c r="L6" i="18" s="1"/>
  <c r="H6" i="18"/>
  <c r="B17" i="18" s="1"/>
  <c r="D6" i="18"/>
  <c r="C17" i="18" s="1"/>
  <c r="K5" i="18"/>
  <c r="L5" i="18" s="1"/>
  <c r="H5" i="18"/>
  <c r="F5" i="18"/>
  <c r="D5" i="18"/>
  <c r="F39" i="18" s="1"/>
  <c r="K4" i="18"/>
  <c r="L4" i="18" s="1"/>
  <c r="H4" i="18"/>
  <c r="B15" i="18" s="1"/>
  <c r="D4" i="18"/>
  <c r="C15" i="18" s="1"/>
  <c r="K3" i="18"/>
  <c r="H3" i="18"/>
  <c r="F3" i="18"/>
  <c r="C40" i="17"/>
  <c r="C39" i="17"/>
  <c r="C38" i="17"/>
  <c r="F37" i="17"/>
  <c r="C37" i="17"/>
  <c r="C28" i="17"/>
  <c r="D28" i="17" s="1"/>
  <c r="F28" i="17" s="1"/>
  <c r="B28" i="17"/>
  <c r="G27" i="17"/>
  <c r="C27" i="17"/>
  <c r="B27" i="17"/>
  <c r="D27" i="17" s="1"/>
  <c r="F27" i="17" s="1"/>
  <c r="C26" i="17"/>
  <c r="B26" i="17"/>
  <c r="C25" i="17"/>
  <c r="B25" i="17"/>
  <c r="G17" i="17"/>
  <c r="G16" i="17"/>
  <c r="B16" i="17"/>
  <c r="G15" i="17"/>
  <c r="B15" i="17"/>
  <c r="G26" i="17" s="1"/>
  <c r="G14" i="17"/>
  <c r="C14" i="17"/>
  <c r="B14" i="17"/>
  <c r="D14" i="17" s="1"/>
  <c r="F14" i="17" s="1"/>
  <c r="I7" i="17"/>
  <c r="G7" i="17"/>
  <c r="B29" i="17" s="1"/>
  <c r="E7" i="17"/>
  <c r="C7" i="17"/>
  <c r="C29" i="17" s="1"/>
  <c r="K6" i="17"/>
  <c r="L6" i="17" s="1"/>
  <c r="H6" i="17"/>
  <c r="B17" i="17" s="1"/>
  <c r="D6" i="17"/>
  <c r="F40" i="17" s="1"/>
  <c r="L5" i="17"/>
  <c r="K5" i="17"/>
  <c r="H5" i="17"/>
  <c r="D5" i="17"/>
  <c r="C16" i="17" s="1"/>
  <c r="K4" i="17"/>
  <c r="L4" i="17" s="1"/>
  <c r="H4" i="17"/>
  <c r="D4" i="17"/>
  <c r="F38" i="17" s="1"/>
  <c r="K3" i="17"/>
  <c r="L3" i="17" s="1"/>
  <c r="H3" i="17"/>
  <c r="C41" i="16"/>
  <c r="C40" i="16"/>
  <c r="C39" i="16"/>
  <c r="C38" i="16"/>
  <c r="F37" i="16"/>
  <c r="C37" i="16"/>
  <c r="B29" i="16"/>
  <c r="G28" i="16"/>
  <c r="C28" i="16"/>
  <c r="B28" i="16"/>
  <c r="G27" i="16"/>
  <c r="C27" i="16"/>
  <c r="D27" i="16" s="1"/>
  <c r="F27" i="16" s="1"/>
  <c r="B27" i="16"/>
  <c r="C26" i="16"/>
  <c r="B26" i="16"/>
  <c r="D26" i="16" s="1"/>
  <c r="F26" i="16" s="1"/>
  <c r="C25" i="16"/>
  <c r="B25" i="16"/>
  <c r="G17" i="16"/>
  <c r="C17" i="16"/>
  <c r="B17" i="16"/>
  <c r="G16" i="16"/>
  <c r="B16" i="16"/>
  <c r="G15" i="16"/>
  <c r="G14" i="16"/>
  <c r="C14" i="16"/>
  <c r="B14" i="16"/>
  <c r="I7" i="16"/>
  <c r="G7" i="16"/>
  <c r="H7" i="16" s="1"/>
  <c r="B18" i="16" s="1"/>
  <c r="E7" i="16"/>
  <c r="K7" i="16" s="1"/>
  <c r="L7" i="16" s="1"/>
  <c r="C7" i="16"/>
  <c r="B6" i="16" s="1"/>
  <c r="B40" i="16" s="1"/>
  <c r="D40" i="16" s="1"/>
  <c r="K6" i="16"/>
  <c r="L6" i="16" s="1"/>
  <c r="H6" i="16"/>
  <c r="F6" i="16"/>
  <c r="D6" i="16"/>
  <c r="F40" i="16" s="1"/>
  <c r="K5" i="16"/>
  <c r="L5" i="16" s="1"/>
  <c r="H5" i="16"/>
  <c r="F5" i="16"/>
  <c r="D5" i="16"/>
  <c r="F39" i="16" s="1"/>
  <c r="K4" i="16"/>
  <c r="L4" i="16" s="1"/>
  <c r="H4" i="16"/>
  <c r="B15" i="16" s="1"/>
  <c r="F4" i="16"/>
  <c r="D4" i="16"/>
  <c r="F38" i="16" s="1"/>
  <c r="K3" i="16"/>
  <c r="L3" i="16" s="1"/>
  <c r="H3" i="16"/>
  <c r="F3" i="16"/>
  <c r="F7" i="16" s="1"/>
  <c r="C40" i="15"/>
  <c r="C39" i="15"/>
  <c r="C38" i="15"/>
  <c r="F37" i="15"/>
  <c r="C37" i="15"/>
  <c r="C28" i="15"/>
  <c r="B28" i="15"/>
  <c r="D28" i="15" s="1"/>
  <c r="F28" i="15" s="1"/>
  <c r="C27" i="15"/>
  <c r="B27" i="15"/>
  <c r="C26" i="15"/>
  <c r="B26" i="15"/>
  <c r="D26" i="15" s="1"/>
  <c r="F26" i="15" s="1"/>
  <c r="C25" i="15"/>
  <c r="B25" i="15"/>
  <c r="D25" i="15" s="1"/>
  <c r="F25" i="15" s="1"/>
  <c r="G17" i="15"/>
  <c r="G16" i="15"/>
  <c r="G15" i="15"/>
  <c r="G14" i="15"/>
  <c r="C14" i="15"/>
  <c r="G7" i="15"/>
  <c r="F4" i="15" s="1"/>
  <c r="C7" i="15"/>
  <c r="B5" i="15" s="1"/>
  <c r="B39" i="15" s="1"/>
  <c r="K6" i="15"/>
  <c r="L6" i="15" s="1"/>
  <c r="H6" i="15"/>
  <c r="B17" i="15" s="1"/>
  <c r="D6" i="15"/>
  <c r="F40" i="15" s="1"/>
  <c r="K5" i="15"/>
  <c r="L5" i="15" s="1"/>
  <c r="H5" i="15"/>
  <c r="B16" i="15" s="1"/>
  <c r="G27" i="15" s="1"/>
  <c r="D5" i="15"/>
  <c r="F39" i="15" s="1"/>
  <c r="K4" i="15"/>
  <c r="L4" i="15" s="1"/>
  <c r="H4" i="15"/>
  <c r="B15" i="15" s="1"/>
  <c r="D4" i="15"/>
  <c r="F38" i="15" s="1"/>
  <c r="K3" i="15"/>
  <c r="L3" i="15" s="1"/>
  <c r="H3" i="15"/>
  <c r="B14" i="15" s="1"/>
  <c r="D14" i="15" s="1"/>
  <c r="F14" i="15" s="1"/>
  <c r="C40" i="14"/>
  <c r="C39" i="14"/>
  <c r="C38" i="14"/>
  <c r="F37" i="14"/>
  <c r="C37" i="14"/>
  <c r="C28" i="14"/>
  <c r="B28" i="14"/>
  <c r="C27" i="14"/>
  <c r="B27" i="14"/>
  <c r="C26" i="14"/>
  <c r="B26" i="14"/>
  <c r="C25" i="14"/>
  <c r="B25" i="14"/>
  <c r="G17" i="14"/>
  <c r="G16" i="14"/>
  <c r="G15" i="14"/>
  <c r="G14" i="14"/>
  <c r="C14" i="14"/>
  <c r="I7" i="14"/>
  <c r="G7" i="14"/>
  <c r="F6" i="14" s="1"/>
  <c r="E7" i="14"/>
  <c r="C7" i="14"/>
  <c r="B5" i="14" s="1"/>
  <c r="B39" i="14" s="1"/>
  <c r="K6" i="14"/>
  <c r="L6" i="14" s="1"/>
  <c r="H6" i="14"/>
  <c r="B17" i="14" s="1"/>
  <c r="D6" i="14"/>
  <c r="F40" i="14" s="1"/>
  <c r="K5" i="14"/>
  <c r="L5" i="14" s="1"/>
  <c r="H5" i="14"/>
  <c r="B16" i="14" s="1"/>
  <c r="G27" i="14" s="1"/>
  <c r="D5" i="14"/>
  <c r="C16" i="14" s="1"/>
  <c r="K4" i="14"/>
  <c r="L4" i="14" s="1"/>
  <c r="H4" i="14"/>
  <c r="B15" i="14" s="1"/>
  <c r="G26" i="14" s="1"/>
  <c r="D4" i="14"/>
  <c r="F38" i="14" s="1"/>
  <c r="K3" i="14"/>
  <c r="L3" i="14" s="1"/>
  <c r="H3" i="14"/>
  <c r="B14" i="14" s="1"/>
  <c r="D14" i="14" s="1"/>
  <c r="F14" i="14" s="1"/>
  <c r="C40" i="13"/>
  <c r="C39" i="13"/>
  <c r="C38" i="13"/>
  <c r="F37" i="13"/>
  <c r="C37" i="13"/>
  <c r="C28" i="13"/>
  <c r="B28" i="13"/>
  <c r="C27" i="13"/>
  <c r="B27" i="13"/>
  <c r="C26" i="13"/>
  <c r="B26" i="13"/>
  <c r="C25" i="13"/>
  <c r="D25" i="13" s="1"/>
  <c r="F25" i="13" s="1"/>
  <c r="B25" i="13"/>
  <c r="G17" i="13"/>
  <c r="G16" i="13"/>
  <c r="G15" i="13"/>
  <c r="G14" i="13"/>
  <c r="C14" i="13"/>
  <c r="I7" i="13"/>
  <c r="G7" i="13"/>
  <c r="B29" i="13" s="1"/>
  <c r="E7" i="13"/>
  <c r="C7" i="13"/>
  <c r="G18" i="13" s="1"/>
  <c r="K6" i="13"/>
  <c r="L6" i="13" s="1"/>
  <c r="H6" i="13"/>
  <c r="B17" i="13" s="1"/>
  <c r="D6" i="13"/>
  <c r="F40" i="13" s="1"/>
  <c r="K5" i="13"/>
  <c r="L5" i="13" s="1"/>
  <c r="H5" i="13"/>
  <c r="B16" i="13" s="1"/>
  <c r="D5" i="13"/>
  <c r="F39" i="13" s="1"/>
  <c r="K4" i="13"/>
  <c r="L4" i="13" s="1"/>
  <c r="H4" i="13"/>
  <c r="B15" i="13" s="1"/>
  <c r="G26" i="13" s="1"/>
  <c r="D4" i="13"/>
  <c r="F38" i="13" s="1"/>
  <c r="K3" i="13"/>
  <c r="L3" i="13" s="1"/>
  <c r="H3" i="13"/>
  <c r="B14" i="13" s="1"/>
  <c r="D14" i="13" s="1"/>
  <c r="F14" i="13" s="1"/>
  <c r="D3" i="12"/>
  <c r="C7" i="12"/>
  <c r="G16" i="12"/>
  <c r="G15" i="12"/>
  <c r="G7" i="12"/>
  <c r="C41" i="12"/>
  <c r="C40" i="12"/>
  <c r="C39" i="12"/>
  <c r="C38" i="12"/>
  <c r="F37" i="12"/>
  <c r="C37" i="12"/>
  <c r="B29" i="12"/>
  <c r="C28" i="12"/>
  <c r="B28" i="12"/>
  <c r="D28" i="12" s="1"/>
  <c r="F28" i="12" s="1"/>
  <c r="B27" i="12"/>
  <c r="G26" i="12"/>
  <c r="B26" i="12"/>
  <c r="B25" i="12"/>
  <c r="G17" i="12"/>
  <c r="B16" i="12"/>
  <c r="G27" i="12" s="1"/>
  <c r="B15" i="12"/>
  <c r="C14" i="12"/>
  <c r="I7" i="12"/>
  <c r="B18" i="12" s="1"/>
  <c r="F6" i="12"/>
  <c r="H6" i="12"/>
  <c r="B17" i="12" s="1"/>
  <c r="H5" i="12"/>
  <c r="F5" i="12"/>
  <c r="H4" i="12"/>
  <c r="H3" i="12"/>
  <c r="B14" i="12" s="1"/>
  <c r="F3" i="12"/>
  <c r="G7" i="9"/>
  <c r="C41" i="9" s="1"/>
  <c r="C40" i="9"/>
  <c r="C39" i="9"/>
  <c r="C38" i="9"/>
  <c r="C37" i="9"/>
  <c r="C28" i="9"/>
  <c r="B28" i="9"/>
  <c r="D28" i="9" s="1"/>
  <c r="F28" i="9" s="1"/>
  <c r="C27" i="9"/>
  <c r="B27" i="9"/>
  <c r="C26" i="9"/>
  <c r="B26" i="9"/>
  <c r="D26" i="9" s="1"/>
  <c r="F26" i="9" s="1"/>
  <c r="C25" i="9"/>
  <c r="B25" i="9"/>
  <c r="G17" i="9"/>
  <c r="G16" i="9"/>
  <c r="G15" i="9"/>
  <c r="G14" i="9"/>
  <c r="E7" i="9"/>
  <c r="C7" i="9"/>
  <c r="B5" i="9" s="1"/>
  <c r="B39" i="9" s="1"/>
  <c r="K6" i="9"/>
  <c r="L6" i="9" s="1"/>
  <c r="H6" i="9"/>
  <c r="B17" i="9" s="1"/>
  <c r="D6" i="9"/>
  <c r="C17" i="9" s="1"/>
  <c r="K5" i="9"/>
  <c r="L5" i="9" s="1"/>
  <c r="H5" i="9"/>
  <c r="B16" i="9" s="1"/>
  <c r="G27" i="9" s="1"/>
  <c r="D5" i="9"/>
  <c r="C16" i="9" s="1"/>
  <c r="K4" i="9"/>
  <c r="H4" i="9"/>
  <c r="B15" i="9" s="1"/>
  <c r="G26" i="9" s="1"/>
  <c r="D4" i="9"/>
  <c r="F38" i="9" s="1"/>
  <c r="H3" i="9"/>
  <c r="B14" i="9" s="1"/>
  <c r="F37" i="9"/>
  <c r="L27" i="23" l="1"/>
  <c r="E48" i="23"/>
  <c r="G48" i="23" s="1"/>
  <c r="E49" i="23"/>
  <c r="G49" i="23" s="1"/>
  <c r="L28" i="23"/>
  <c r="D50" i="23"/>
  <c r="K41" i="23"/>
  <c r="L41" i="23" s="1"/>
  <c r="L26" i="23"/>
  <c r="E47" i="23"/>
  <c r="G47" i="23" s="1"/>
  <c r="I29" i="23"/>
  <c r="K29" i="23" s="1"/>
  <c r="K25" i="23"/>
  <c r="E48" i="22"/>
  <c r="G48" i="22" s="1"/>
  <c r="L27" i="22"/>
  <c r="L26" i="22"/>
  <c r="E47" i="22"/>
  <c r="G47" i="22" s="1"/>
  <c r="K37" i="22"/>
  <c r="L37" i="22" s="1"/>
  <c r="I41" i="22"/>
  <c r="H25" i="22"/>
  <c r="I25" i="22" s="1"/>
  <c r="D46" i="22"/>
  <c r="L28" i="22"/>
  <c r="E49" i="22"/>
  <c r="G49" i="22" s="1"/>
  <c r="G49" i="21"/>
  <c r="G47" i="21"/>
  <c r="G48" i="21"/>
  <c r="L26" i="21"/>
  <c r="D50" i="21"/>
  <c r="G50" i="21" s="1"/>
  <c r="K25" i="21"/>
  <c r="I29" i="21"/>
  <c r="K29" i="21" s="1"/>
  <c r="F7" i="20"/>
  <c r="B7" i="20"/>
  <c r="B41" i="20" s="1"/>
  <c r="C18" i="20"/>
  <c r="G40" i="20"/>
  <c r="I40" i="20" s="1"/>
  <c r="D49" i="20" s="1"/>
  <c r="G39" i="20"/>
  <c r="I39" i="20" s="1"/>
  <c r="D48" i="20" s="1"/>
  <c r="G37" i="20"/>
  <c r="I38" i="20"/>
  <c r="D47" i="20" s="1"/>
  <c r="D18" i="20"/>
  <c r="F18" i="20" s="1"/>
  <c r="L18" i="20" s="1"/>
  <c r="G29" i="20"/>
  <c r="L15" i="20"/>
  <c r="K15" i="20"/>
  <c r="L16" i="20"/>
  <c r="H16" i="20"/>
  <c r="K16" i="20" s="1"/>
  <c r="H17" i="20"/>
  <c r="K17" i="20" s="1"/>
  <c r="L17" i="20"/>
  <c r="D37" i="20"/>
  <c r="L14" i="20"/>
  <c r="C17" i="15"/>
  <c r="K7" i="18"/>
  <c r="L7" i="18" s="1"/>
  <c r="G18" i="18"/>
  <c r="B5" i="18"/>
  <c r="B39" i="18" s="1"/>
  <c r="D39" i="18" s="1"/>
  <c r="E39" i="18" s="1"/>
  <c r="F38" i="18"/>
  <c r="B3" i="18"/>
  <c r="B37" i="18" s="1"/>
  <c r="F7" i="18"/>
  <c r="G28" i="18"/>
  <c r="D17" i="18"/>
  <c r="F17" i="18" s="1"/>
  <c r="G26" i="18"/>
  <c r="D15" i="18"/>
  <c r="F15" i="18" s="1"/>
  <c r="D29" i="18"/>
  <c r="F29" i="18" s="1"/>
  <c r="D37" i="18"/>
  <c r="D14" i="18"/>
  <c r="F14" i="18" s="1"/>
  <c r="H14" i="18" s="1"/>
  <c r="D7" i="18"/>
  <c r="B4" i="18"/>
  <c r="B6" i="18"/>
  <c r="B40" i="18" s="1"/>
  <c r="D40" i="18" s="1"/>
  <c r="E40" i="18" s="1"/>
  <c r="H7" i="18"/>
  <c r="B18" i="18" s="1"/>
  <c r="C16" i="18"/>
  <c r="D16" i="18" s="1"/>
  <c r="F16" i="18" s="1"/>
  <c r="F4" i="18"/>
  <c r="B3" i="17"/>
  <c r="B37" i="17" s="1"/>
  <c r="D25" i="17"/>
  <c r="F25" i="17" s="1"/>
  <c r="K7" i="17"/>
  <c r="L7" i="17" s="1"/>
  <c r="C15" i="17"/>
  <c r="C17" i="17"/>
  <c r="D17" i="17" s="1"/>
  <c r="F17" i="17" s="1"/>
  <c r="B5" i="17"/>
  <c r="B39" i="17" s="1"/>
  <c r="D39" i="17" s="1"/>
  <c r="E39" i="17" s="1"/>
  <c r="H14" i="17"/>
  <c r="K14" i="17" s="1"/>
  <c r="D26" i="17"/>
  <c r="F26" i="17" s="1"/>
  <c r="D29" i="17"/>
  <c r="F29" i="17" s="1"/>
  <c r="D37" i="17"/>
  <c r="E37" i="17" s="1"/>
  <c r="G28" i="17"/>
  <c r="D16" i="17"/>
  <c r="F16" i="17" s="1"/>
  <c r="B6" i="17"/>
  <c r="B40" i="17" s="1"/>
  <c r="D40" i="17" s="1"/>
  <c r="E40" i="17" s="1"/>
  <c r="D15" i="17"/>
  <c r="F15" i="17" s="1"/>
  <c r="F39" i="17"/>
  <c r="C41" i="17"/>
  <c r="G25" i="17"/>
  <c r="B4" i="17"/>
  <c r="H7" i="17"/>
  <c r="B18" i="17" s="1"/>
  <c r="F4" i="17"/>
  <c r="F6" i="17"/>
  <c r="G18" i="17"/>
  <c r="F3" i="17"/>
  <c r="F5" i="17"/>
  <c r="D7" i="17"/>
  <c r="C15" i="16"/>
  <c r="D15" i="16" s="1"/>
  <c r="F15" i="16" s="1"/>
  <c r="B5" i="16"/>
  <c r="B39" i="16" s="1"/>
  <c r="D39" i="16" s="1"/>
  <c r="E39" i="16" s="1"/>
  <c r="D17" i="16"/>
  <c r="F17" i="16" s="1"/>
  <c r="L17" i="16" s="1"/>
  <c r="G18" i="16"/>
  <c r="D25" i="16"/>
  <c r="F25" i="16" s="1"/>
  <c r="B3" i="16"/>
  <c r="B37" i="16" s="1"/>
  <c r="D37" i="16" s="1"/>
  <c r="E37" i="16" s="1"/>
  <c r="D28" i="16"/>
  <c r="F28" i="16" s="1"/>
  <c r="E40" i="16"/>
  <c r="G25" i="16"/>
  <c r="D14" i="16"/>
  <c r="F14" i="16" s="1"/>
  <c r="H14" i="16" s="1"/>
  <c r="G26" i="16"/>
  <c r="G29" i="16"/>
  <c r="D7" i="16"/>
  <c r="C16" i="16"/>
  <c r="D16" i="16" s="1"/>
  <c r="F16" i="16" s="1"/>
  <c r="C29" i="16"/>
  <c r="D29" i="16" s="1"/>
  <c r="F29" i="16" s="1"/>
  <c r="B4" i="16"/>
  <c r="H7" i="15"/>
  <c r="B18" i="15" s="1"/>
  <c r="G29" i="15" s="1"/>
  <c r="D27" i="15"/>
  <c r="F27" i="15" s="1"/>
  <c r="C41" i="15"/>
  <c r="D39" i="15" s="1"/>
  <c r="E39" i="15" s="1"/>
  <c r="F5" i="15"/>
  <c r="F3" i="15"/>
  <c r="F6" i="15"/>
  <c r="B29" i="15"/>
  <c r="D29" i="15" s="1"/>
  <c r="F29" i="15" s="1"/>
  <c r="H14" i="15"/>
  <c r="K14" i="15" s="1"/>
  <c r="B3" i="15"/>
  <c r="B37" i="15" s="1"/>
  <c r="C15" i="15"/>
  <c r="D15" i="15" s="1"/>
  <c r="F15" i="15" s="1"/>
  <c r="D17" i="15"/>
  <c r="F17" i="15" s="1"/>
  <c r="G28" i="15"/>
  <c r="G26" i="15"/>
  <c r="C16" i="15"/>
  <c r="D16" i="15" s="1"/>
  <c r="F16" i="15" s="1"/>
  <c r="C29" i="15"/>
  <c r="G25" i="15"/>
  <c r="D7" i="15"/>
  <c r="B4" i="15"/>
  <c r="B38" i="15" s="1"/>
  <c r="B6" i="15"/>
  <c r="B40" i="15" s="1"/>
  <c r="G18" i="15"/>
  <c r="C41" i="14"/>
  <c r="F5" i="14"/>
  <c r="B29" i="14"/>
  <c r="D39" i="14"/>
  <c r="E39" i="14" s="1"/>
  <c r="F3" i="14"/>
  <c r="F7" i="14" s="1"/>
  <c r="K7" i="14"/>
  <c r="L7" i="14" s="1"/>
  <c r="D28" i="14"/>
  <c r="F28" i="14" s="1"/>
  <c r="D25" i="14"/>
  <c r="F25" i="14" s="1"/>
  <c r="D26" i="14"/>
  <c r="F26" i="14" s="1"/>
  <c r="C15" i="14"/>
  <c r="B3" i="14"/>
  <c r="B37" i="14" s="1"/>
  <c r="D37" i="14" s="1"/>
  <c r="C17" i="14"/>
  <c r="D17" i="14" s="1"/>
  <c r="F17" i="14" s="1"/>
  <c r="D15" i="14"/>
  <c r="F15" i="14" s="1"/>
  <c r="L15" i="14" s="1"/>
  <c r="D27" i="14"/>
  <c r="F27" i="14" s="1"/>
  <c r="G28" i="14"/>
  <c r="G25" i="14"/>
  <c r="B4" i="14"/>
  <c r="B38" i="14" s="1"/>
  <c r="D38" i="14" s="1"/>
  <c r="E38" i="14" s="1"/>
  <c r="B6" i="14"/>
  <c r="B40" i="14" s="1"/>
  <c r="D40" i="14" s="1"/>
  <c r="E40" i="14" s="1"/>
  <c r="H7" i="14"/>
  <c r="B18" i="14" s="1"/>
  <c r="F39" i="14"/>
  <c r="D7" i="14"/>
  <c r="C29" i="14"/>
  <c r="D29" i="14" s="1"/>
  <c r="F29" i="14" s="1"/>
  <c r="D16" i="14"/>
  <c r="F16" i="14" s="1"/>
  <c r="F4" i="14"/>
  <c r="G18" i="14"/>
  <c r="H14" i="13"/>
  <c r="K14" i="13" s="1"/>
  <c r="D28" i="13"/>
  <c r="F28" i="13" s="1"/>
  <c r="D26" i="13"/>
  <c r="F26" i="13" s="1"/>
  <c r="D27" i="13"/>
  <c r="F27" i="13" s="1"/>
  <c r="D7" i="13"/>
  <c r="C18" i="13" s="1"/>
  <c r="K7" i="13"/>
  <c r="L7" i="13" s="1"/>
  <c r="C15" i="13"/>
  <c r="D15" i="13" s="1"/>
  <c r="F15" i="13" s="1"/>
  <c r="L15" i="13" s="1"/>
  <c r="C17" i="13"/>
  <c r="G28" i="13"/>
  <c r="D17" i="13"/>
  <c r="F17" i="13" s="1"/>
  <c r="G27" i="13"/>
  <c r="G25" i="13"/>
  <c r="B5" i="13"/>
  <c r="B39" i="13" s="1"/>
  <c r="F3" i="13"/>
  <c r="C29" i="13"/>
  <c r="D29" i="13" s="1"/>
  <c r="F29" i="13" s="1"/>
  <c r="B4" i="13"/>
  <c r="B38" i="13" s="1"/>
  <c r="B6" i="13"/>
  <c r="B40" i="13" s="1"/>
  <c r="H7" i="13"/>
  <c r="B18" i="13" s="1"/>
  <c r="B3" i="13"/>
  <c r="F5" i="13"/>
  <c r="C16" i="13"/>
  <c r="D16" i="13" s="1"/>
  <c r="F16" i="13" s="1"/>
  <c r="F4" i="13"/>
  <c r="F6" i="13"/>
  <c r="C41" i="13"/>
  <c r="K3" i="12"/>
  <c r="L3" i="12" s="1"/>
  <c r="B3" i="12"/>
  <c r="B37" i="12" s="1"/>
  <c r="E37" i="12" s="1"/>
  <c r="G18" i="12"/>
  <c r="C25" i="12"/>
  <c r="D25" i="12" s="1"/>
  <c r="F25" i="12" s="1"/>
  <c r="C26" i="12"/>
  <c r="D26" i="12" s="1"/>
  <c r="F26" i="12" s="1"/>
  <c r="B5" i="12"/>
  <c r="B39" i="12" s="1"/>
  <c r="E39" i="12" s="1"/>
  <c r="G14" i="12"/>
  <c r="C27" i="12"/>
  <c r="D27" i="12" s="1"/>
  <c r="F27" i="12" s="1"/>
  <c r="G28" i="12"/>
  <c r="G29" i="12"/>
  <c r="D14" i="12"/>
  <c r="F14" i="12" s="1"/>
  <c r="G25" i="12"/>
  <c r="B4" i="12"/>
  <c r="B6" i="12"/>
  <c r="B40" i="12" s="1"/>
  <c r="D40" i="12" s="1"/>
  <c r="E40" i="12" s="1"/>
  <c r="C29" i="12"/>
  <c r="D29" i="12" s="1"/>
  <c r="F29" i="12" s="1"/>
  <c r="F4" i="12"/>
  <c r="F7" i="12" s="1"/>
  <c r="D27" i="9"/>
  <c r="F27" i="9" s="1"/>
  <c r="D39" i="9"/>
  <c r="E39" i="9" s="1"/>
  <c r="H7" i="9"/>
  <c r="B18" i="9" s="1"/>
  <c r="G29" i="9" s="1"/>
  <c r="F40" i="9"/>
  <c r="C14" i="9"/>
  <c r="D14" i="9" s="1"/>
  <c r="F14" i="9" s="1"/>
  <c r="H14" i="9" s="1"/>
  <c r="D7" i="9"/>
  <c r="F41" i="9" s="1"/>
  <c r="D25" i="9"/>
  <c r="F25" i="9" s="1"/>
  <c r="D16" i="9"/>
  <c r="F16" i="9" s="1"/>
  <c r="D17" i="9"/>
  <c r="F17" i="9" s="1"/>
  <c r="G28" i="9"/>
  <c r="G25" i="9"/>
  <c r="C15" i="9"/>
  <c r="F39" i="9"/>
  <c r="B4" i="9"/>
  <c r="B38" i="9" s="1"/>
  <c r="D38" i="9" s="1"/>
  <c r="E38" i="9" s="1"/>
  <c r="B6" i="9"/>
  <c r="B40" i="9" s="1"/>
  <c r="D40" i="9" s="1"/>
  <c r="E40" i="9" s="1"/>
  <c r="F4" i="9"/>
  <c r="F6" i="9"/>
  <c r="L7" i="9"/>
  <c r="B29" i="9"/>
  <c r="F3" i="9"/>
  <c r="F5" i="9"/>
  <c r="C29" i="9"/>
  <c r="G18" i="9"/>
  <c r="B3" i="9"/>
  <c r="E50" i="23" l="1"/>
  <c r="L29" i="23"/>
  <c r="E46" i="23"/>
  <c r="G46" i="23" s="1"/>
  <c r="I29" i="22"/>
  <c r="K29" i="22" s="1"/>
  <c r="K25" i="22"/>
  <c r="D50" i="22"/>
  <c r="K41" i="22"/>
  <c r="L41" i="22" s="1"/>
  <c r="E50" i="21"/>
  <c r="E46" i="21"/>
  <c r="H18" i="20"/>
  <c r="K18" i="20" s="1"/>
  <c r="K40" i="20"/>
  <c r="L40" i="20" s="1"/>
  <c r="H28" i="20"/>
  <c r="I28" i="20" s="1"/>
  <c r="K28" i="20" s="1"/>
  <c r="H27" i="20"/>
  <c r="I27" i="20" s="1"/>
  <c r="K27" i="20" s="1"/>
  <c r="K39" i="20"/>
  <c r="L39" i="20" s="1"/>
  <c r="H26" i="20"/>
  <c r="I26" i="20" s="1"/>
  <c r="K26" i="20" s="1"/>
  <c r="K38" i="20"/>
  <c r="L38" i="20" s="1"/>
  <c r="E37" i="20"/>
  <c r="I37" i="20" s="1"/>
  <c r="D46" i="20" s="1"/>
  <c r="D41" i="20"/>
  <c r="E41" i="20" s="1"/>
  <c r="K14" i="20"/>
  <c r="G40" i="9"/>
  <c r="H16" i="9"/>
  <c r="K16" i="9" s="1"/>
  <c r="L16" i="9"/>
  <c r="D15" i="9"/>
  <c r="F15" i="9" s="1"/>
  <c r="L17" i="18"/>
  <c r="H17" i="18"/>
  <c r="K17" i="18" s="1"/>
  <c r="B7" i="18"/>
  <c r="B41" i="18" s="1"/>
  <c r="B38" i="18"/>
  <c r="D38" i="18" s="1"/>
  <c r="E38" i="18" s="1"/>
  <c r="F41" i="18"/>
  <c r="C18" i="18"/>
  <c r="D18" i="18" s="1"/>
  <c r="F18" i="18" s="1"/>
  <c r="L18" i="18" s="1"/>
  <c r="K14" i="18"/>
  <c r="L16" i="18"/>
  <c r="H16" i="18"/>
  <c r="K16" i="18" s="1"/>
  <c r="L15" i="18"/>
  <c r="H15" i="18"/>
  <c r="K15" i="18" s="1"/>
  <c r="E37" i="18"/>
  <c r="G29" i="18"/>
  <c r="F7" i="17"/>
  <c r="L16" i="17"/>
  <c r="H16" i="17"/>
  <c r="K16" i="17" s="1"/>
  <c r="B7" i="17"/>
  <c r="B41" i="17" s="1"/>
  <c r="B38" i="17"/>
  <c r="D38" i="17" s="1"/>
  <c r="E38" i="17" s="1"/>
  <c r="F41" i="17"/>
  <c r="C18" i="17"/>
  <c r="G29" i="17"/>
  <c r="D18" i="17"/>
  <c r="F18" i="17" s="1"/>
  <c r="L18" i="17" s="1"/>
  <c r="L17" i="17"/>
  <c r="H17" i="17"/>
  <c r="K17" i="17" s="1"/>
  <c r="G39" i="17"/>
  <c r="I39" i="17" s="1"/>
  <c r="L15" i="17"/>
  <c r="H15" i="17"/>
  <c r="H17" i="16"/>
  <c r="K17" i="16" s="1"/>
  <c r="H16" i="16"/>
  <c r="K16" i="16" s="1"/>
  <c r="L16" i="16"/>
  <c r="B38" i="16"/>
  <c r="D38" i="16" s="1"/>
  <c r="B7" i="16"/>
  <c r="B41" i="16" s="1"/>
  <c r="C18" i="16"/>
  <c r="D18" i="16" s="1"/>
  <c r="F18" i="16" s="1"/>
  <c r="L18" i="16" s="1"/>
  <c r="F41" i="16"/>
  <c r="K14" i="16"/>
  <c r="L15" i="16"/>
  <c r="H15" i="16"/>
  <c r="K15" i="16" s="1"/>
  <c r="D40" i="15"/>
  <c r="E40" i="15" s="1"/>
  <c r="D37" i="15"/>
  <c r="D41" i="15" s="1"/>
  <c r="E41" i="15" s="1"/>
  <c r="D38" i="15"/>
  <c r="E38" i="15" s="1"/>
  <c r="F7" i="15"/>
  <c r="L16" i="15"/>
  <c r="H16" i="15"/>
  <c r="K16" i="15" s="1"/>
  <c r="H17" i="15"/>
  <c r="K17" i="15" s="1"/>
  <c r="L17" i="15"/>
  <c r="C18" i="15"/>
  <c r="D18" i="15" s="1"/>
  <c r="F18" i="15" s="1"/>
  <c r="L18" i="15" s="1"/>
  <c r="F41" i="15"/>
  <c r="L15" i="15"/>
  <c r="H15" i="15"/>
  <c r="B7" i="15"/>
  <c r="B41" i="15" s="1"/>
  <c r="H15" i="14"/>
  <c r="K15" i="14" s="1"/>
  <c r="B7" i="14"/>
  <c r="B41" i="14" s="1"/>
  <c r="L17" i="14"/>
  <c r="H17" i="14"/>
  <c r="K17" i="14" s="1"/>
  <c r="L16" i="14"/>
  <c r="H16" i="14"/>
  <c r="F41" i="14"/>
  <c r="C18" i="14"/>
  <c r="G39" i="14"/>
  <c r="I39" i="14" s="1"/>
  <c r="D18" i="14"/>
  <c r="F18" i="14" s="1"/>
  <c r="L18" i="14" s="1"/>
  <c r="G29" i="14"/>
  <c r="D41" i="14"/>
  <c r="E41" i="14" s="1"/>
  <c r="E37" i="14"/>
  <c r="F7" i="13"/>
  <c r="D39" i="13"/>
  <c r="E39" i="13" s="1"/>
  <c r="F41" i="13"/>
  <c r="G37" i="13" s="1"/>
  <c r="H15" i="13"/>
  <c r="K15" i="13" s="1"/>
  <c r="G40" i="13"/>
  <c r="G38" i="13"/>
  <c r="L16" i="13"/>
  <c r="H16" i="13"/>
  <c r="K16" i="13" s="1"/>
  <c r="L17" i="13"/>
  <c r="H17" i="13"/>
  <c r="K17" i="13" s="1"/>
  <c r="B7" i="13"/>
  <c r="B41" i="13" s="1"/>
  <c r="B37" i="13"/>
  <c r="D37" i="13" s="1"/>
  <c r="D18" i="13"/>
  <c r="F18" i="13" s="1"/>
  <c r="L18" i="13" s="1"/>
  <c r="G29" i="13"/>
  <c r="D40" i="13"/>
  <c r="E40" i="13" s="1"/>
  <c r="D38" i="13"/>
  <c r="E38" i="13" s="1"/>
  <c r="H14" i="12"/>
  <c r="K14" i="12" s="1"/>
  <c r="B38" i="12"/>
  <c r="D38" i="12" s="1"/>
  <c r="B7" i="12"/>
  <c r="B41" i="12" s="1"/>
  <c r="C18" i="9"/>
  <c r="D18" i="9" s="1"/>
  <c r="F18" i="9" s="1"/>
  <c r="L18" i="9" s="1"/>
  <c r="D29" i="9"/>
  <c r="F29" i="9" s="1"/>
  <c r="I40" i="9"/>
  <c r="G38" i="9"/>
  <c r="I38" i="9" s="1"/>
  <c r="K14" i="9"/>
  <c r="G37" i="9"/>
  <c r="G39" i="9"/>
  <c r="I39" i="9" s="1"/>
  <c r="B7" i="9"/>
  <c r="B41" i="9" s="1"/>
  <c r="B37" i="9"/>
  <c r="D37" i="9" s="1"/>
  <c r="F7" i="9"/>
  <c r="L17" i="9"/>
  <c r="H17" i="9"/>
  <c r="K17" i="9" s="1"/>
  <c r="L26" i="20" l="1"/>
  <c r="E47" i="20"/>
  <c r="G47" i="20" s="1"/>
  <c r="L27" i="20"/>
  <c r="E48" i="20"/>
  <c r="G48" i="20" s="1"/>
  <c r="L28" i="20"/>
  <c r="E49" i="20"/>
  <c r="G49" i="20" s="1"/>
  <c r="E50" i="22"/>
  <c r="L29" i="22"/>
  <c r="E46" i="22"/>
  <c r="G46" i="22" s="1"/>
  <c r="L25" i="22"/>
  <c r="K37" i="20"/>
  <c r="L37" i="20" s="1"/>
  <c r="I41" i="20"/>
  <c r="H25" i="20"/>
  <c r="I25" i="20" s="1"/>
  <c r="H15" i="9"/>
  <c r="K15" i="9" s="1"/>
  <c r="L15" i="9"/>
  <c r="G37" i="18"/>
  <c r="I37" i="18" s="1"/>
  <c r="G38" i="18"/>
  <c r="I38" i="18" s="1"/>
  <c r="G39" i="18"/>
  <c r="I39" i="18" s="1"/>
  <c r="G40" i="18"/>
  <c r="I40" i="18" s="1"/>
  <c r="D41" i="18"/>
  <c r="E41" i="18" s="1"/>
  <c r="H18" i="18"/>
  <c r="K18" i="18" s="1"/>
  <c r="H27" i="17"/>
  <c r="I27" i="17" s="1"/>
  <c r="K27" i="17" s="1"/>
  <c r="L27" i="17" s="1"/>
  <c r="K39" i="17"/>
  <c r="L39" i="17" s="1"/>
  <c r="G38" i="17"/>
  <c r="I38" i="17" s="1"/>
  <c r="G37" i="17"/>
  <c r="I37" i="17" s="1"/>
  <c r="G40" i="17"/>
  <c r="I40" i="17" s="1"/>
  <c r="K15" i="17"/>
  <c r="H18" i="17"/>
  <c r="K18" i="17" s="1"/>
  <c r="D41" i="17"/>
  <c r="E41" i="17" s="1"/>
  <c r="G39" i="16"/>
  <c r="I39" i="16" s="1"/>
  <c r="G37" i="16"/>
  <c r="I37" i="16" s="1"/>
  <c r="G40" i="16"/>
  <c r="I40" i="16" s="1"/>
  <c r="G38" i="16"/>
  <c r="E38" i="16"/>
  <c r="D41" i="16"/>
  <c r="E41" i="16" s="1"/>
  <c r="H18" i="16"/>
  <c r="K18" i="16" s="1"/>
  <c r="E37" i="15"/>
  <c r="G39" i="15"/>
  <c r="I39" i="15" s="1"/>
  <c r="G38" i="15"/>
  <c r="I38" i="15" s="1"/>
  <c r="G37" i="15"/>
  <c r="G40" i="15"/>
  <c r="I40" i="15" s="1"/>
  <c r="K15" i="15"/>
  <c r="H18" i="15"/>
  <c r="K18" i="15" s="1"/>
  <c r="H27" i="14"/>
  <c r="K27" i="14" s="1"/>
  <c r="L27" i="14" s="1"/>
  <c r="K39" i="14"/>
  <c r="L39" i="14" s="1"/>
  <c r="G37" i="14"/>
  <c r="G40" i="14"/>
  <c r="I40" i="14" s="1"/>
  <c r="G38" i="14"/>
  <c r="I38" i="14" s="1"/>
  <c r="K16" i="14"/>
  <c r="H18" i="14"/>
  <c r="K18" i="14" s="1"/>
  <c r="I40" i="13"/>
  <c r="K40" i="13" s="1"/>
  <c r="L40" i="13" s="1"/>
  <c r="G39" i="13"/>
  <c r="I39" i="13" s="1"/>
  <c r="I38" i="13"/>
  <c r="H26" i="13" s="1"/>
  <c r="I26" i="13" s="1"/>
  <c r="K26" i="13" s="1"/>
  <c r="L26" i="13" s="1"/>
  <c r="D41" i="13"/>
  <c r="E41" i="13" s="1"/>
  <c r="E37" i="13"/>
  <c r="I37" i="13" s="1"/>
  <c r="H18" i="13"/>
  <c r="K18" i="13" s="1"/>
  <c r="H28" i="13"/>
  <c r="I28" i="13" s="1"/>
  <c r="K28" i="13" s="1"/>
  <c r="L28" i="13" s="1"/>
  <c r="E38" i="12"/>
  <c r="D41" i="12"/>
  <c r="E41" i="12" s="1"/>
  <c r="H26" i="9"/>
  <c r="I26" i="9" s="1"/>
  <c r="K26" i="9" s="1"/>
  <c r="L26" i="9" s="1"/>
  <c r="K38" i="9"/>
  <c r="L38" i="9" s="1"/>
  <c r="H27" i="9"/>
  <c r="I27" i="9" s="1"/>
  <c r="K27" i="9" s="1"/>
  <c r="L27" i="9" s="1"/>
  <c r="K39" i="9"/>
  <c r="L39" i="9" s="1"/>
  <c r="H18" i="9"/>
  <c r="K18" i="9" s="1"/>
  <c r="H28" i="9"/>
  <c r="I28" i="9" s="1"/>
  <c r="K28" i="9" s="1"/>
  <c r="L28" i="9" s="1"/>
  <c r="K40" i="9"/>
  <c r="L40" i="9" s="1"/>
  <c r="E37" i="9"/>
  <c r="I37" i="9" s="1"/>
  <c r="D41" i="9"/>
  <c r="E41" i="9" s="1"/>
  <c r="AQ85" i="7"/>
  <c r="AM85" i="7"/>
  <c r="AL85" i="7"/>
  <c r="AK85" i="7"/>
  <c r="AE85" i="7"/>
  <c r="AT85" i="7" s="1"/>
  <c r="AD85" i="7"/>
  <c r="AS85" i="7" s="1"/>
  <c r="AC85" i="7"/>
  <c r="AR85" i="7" s="1"/>
  <c r="AB85" i="7"/>
  <c r="AA85" i="7"/>
  <c r="AP85" i="7" s="1"/>
  <c r="Z85" i="7"/>
  <c r="AO85" i="7" s="1"/>
  <c r="Y85" i="7"/>
  <c r="AN85" i="7" s="1"/>
  <c r="X85" i="7"/>
  <c r="W85" i="7"/>
  <c r="V85" i="7"/>
  <c r="U85" i="7"/>
  <c r="AJ85" i="7" s="1"/>
  <c r="T85" i="7"/>
  <c r="AI85" i="7" s="1"/>
  <c r="P85" i="7"/>
  <c r="O85" i="7"/>
  <c r="N85" i="7"/>
  <c r="M85" i="7"/>
  <c r="L85" i="7"/>
  <c r="K85" i="7"/>
  <c r="J85" i="7"/>
  <c r="I85" i="7"/>
  <c r="H85" i="7"/>
  <c r="G85" i="7"/>
  <c r="F85" i="7"/>
  <c r="E85" i="7"/>
  <c r="D85" i="7"/>
  <c r="AT84" i="7"/>
  <c r="AQ84" i="7"/>
  <c r="AP84" i="7"/>
  <c r="AO84" i="7"/>
  <c r="AN84" i="7"/>
  <c r="AE84" i="7"/>
  <c r="AD84" i="7"/>
  <c r="AC84" i="7"/>
  <c r="AR84" i="7" s="1"/>
  <c r="AB84" i="7"/>
  <c r="AA84" i="7"/>
  <c r="Z84" i="7"/>
  <c r="Y84" i="7"/>
  <c r="X84" i="7"/>
  <c r="AM84" i="7" s="1"/>
  <c r="W84" i="7"/>
  <c r="AL84" i="7" s="1"/>
  <c r="V84" i="7"/>
  <c r="AK84" i="7" s="1"/>
  <c r="U84" i="7"/>
  <c r="AJ84" i="7" s="1"/>
  <c r="T84" i="7"/>
  <c r="AI84" i="7" s="1"/>
  <c r="P84" i="7"/>
  <c r="O84" i="7"/>
  <c r="N84" i="7"/>
  <c r="AS84" i="7" s="1"/>
  <c r="M84" i="7"/>
  <c r="L84" i="7"/>
  <c r="K84" i="7"/>
  <c r="J84" i="7"/>
  <c r="I84" i="7"/>
  <c r="H84" i="7"/>
  <c r="G84" i="7"/>
  <c r="F84" i="7"/>
  <c r="E84" i="7"/>
  <c r="D84" i="7"/>
  <c r="AU82" i="7"/>
  <c r="AT82" i="7"/>
  <c r="AS82" i="7"/>
  <c r="AR82" i="7"/>
  <c r="AQ82" i="7"/>
  <c r="AP82" i="7"/>
  <c r="AO82" i="7"/>
  <c r="AN82" i="7"/>
  <c r="AM82" i="7"/>
  <c r="AL82" i="7"/>
  <c r="AK82" i="7"/>
  <c r="AJ82" i="7"/>
  <c r="AI82" i="7"/>
  <c r="AO81" i="7"/>
  <c r="AJ81" i="7"/>
  <c r="AI81" i="7"/>
  <c r="AE81" i="7"/>
  <c r="AT81" i="7" s="1"/>
  <c r="AD81" i="7"/>
  <c r="AS81" i="7" s="1"/>
  <c r="AC81" i="7"/>
  <c r="AR81" i="7" s="1"/>
  <c r="AB81" i="7"/>
  <c r="AQ81" i="7" s="1"/>
  <c r="AA81" i="7"/>
  <c r="AP81" i="7" s="1"/>
  <c r="Z81" i="7"/>
  <c r="Y81" i="7"/>
  <c r="X81" i="7"/>
  <c r="AM81" i="7" s="1"/>
  <c r="W81" i="7"/>
  <c r="V81" i="7"/>
  <c r="AK81" i="7" s="1"/>
  <c r="U81" i="7"/>
  <c r="T81" i="7"/>
  <c r="P81" i="7"/>
  <c r="O81" i="7"/>
  <c r="N81" i="7"/>
  <c r="M81" i="7"/>
  <c r="L81" i="7"/>
  <c r="K81" i="7"/>
  <c r="J81" i="7"/>
  <c r="I81" i="7"/>
  <c r="AN81" i="7" s="1"/>
  <c r="H81" i="7"/>
  <c r="G81" i="7"/>
  <c r="AL81" i="7" s="1"/>
  <c r="F81" i="7"/>
  <c r="E81" i="7"/>
  <c r="D81" i="7"/>
  <c r="AR80" i="7"/>
  <c r="AM80" i="7"/>
  <c r="AL80" i="7"/>
  <c r="AE80" i="7"/>
  <c r="AT80" i="7" s="1"/>
  <c r="AD80" i="7"/>
  <c r="AS80" i="7" s="1"/>
  <c r="AC80" i="7"/>
  <c r="AB80" i="7"/>
  <c r="AA80" i="7"/>
  <c r="AP80" i="7" s="1"/>
  <c r="Z80" i="7"/>
  <c r="Y80" i="7"/>
  <c r="AN80" i="7" s="1"/>
  <c r="X80" i="7"/>
  <c r="W80" i="7"/>
  <c r="V80" i="7"/>
  <c r="AK80" i="7" s="1"/>
  <c r="U80" i="7"/>
  <c r="AJ80" i="7" s="1"/>
  <c r="T80" i="7"/>
  <c r="AI80" i="7" s="1"/>
  <c r="P80" i="7"/>
  <c r="O80" i="7"/>
  <c r="N80" i="7"/>
  <c r="M80" i="7"/>
  <c r="L80" i="7"/>
  <c r="AQ80" i="7" s="1"/>
  <c r="K80" i="7"/>
  <c r="J80" i="7"/>
  <c r="AO80" i="7" s="1"/>
  <c r="I80" i="7"/>
  <c r="H80" i="7"/>
  <c r="G80" i="7"/>
  <c r="F80" i="7"/>
  <c r="E80" i="7"/>
  <c r="D80" i="7"/>
  <c r="AB79" i="7"/>
  <c r="M79" i="7"/>
  <c r="AE75" i="7"/>
  <c r="X75" i="7"/>
  <c r="AM75" i="7" s="1"/>
  <c r="U75" i="7"/>
  <c r="J75" i="7"/>
  <c r="I75" i="7"/>
  <c r="H75" i="7"/>
  <c r="F75" i="7"/>
  <c r="D75" i="7"/>
  <c r="X74" i="7"/>
  <c r="AM74" i="7" s="1"/>
  <c r="V74" i="7"/>
  <c r="L74" i="7"/>
  <c r="K74" i="7"/>
  <c r="J74" i="7"/>
  <c r="I74" i="7"/>
  <c r="H74" i="7"/>
  <c r="G74" i="7"/>
  <c r="AE73" i="7"/>
  <c r="AA73" i="7"/>
  <c r="Y73" i="7"/>
  <c r="AP72" i="7"/>
  <c r="AO72" i="7"/>
  <c r="AI72" i="7"/>
  <c r="AF72" i="7"/>
  <c r="AF73" i="7" s="1"/>
  <c r="AE72" i="7"/>
  <c r="AD72" i="7"/>
  <c r="AC72" i="7"/>
  <c r="AB72" i="7"/>
  <c r="AA72" i="7"/>
  <c r="Z72" i="7"/>
  <c r="Y72" i="7"/>
  <c r="AN72" i="7" s="1"/>
  <c r="X72" i="7"/>
  <c r="AM72" i="7" s="1"/>
  <c r="W72" i="7"/>
  <c r="AL72" i="7" s="1"/>
  <c r="V72" i="7"/>
  <c r="V73" i="7" s="1"/>
  <c r="U72" i="7"/>
  <c r="U73" i="7" s="1"/>
  <c r="T72" i="7"/>
  <c r="T73" i="7" s="1"/>
  <c r="O72" i="7"/>
  <c r="N72" i="7"/>
  <c r="N74" i="7" s="1"/>
  <c r="M72" i="7"/>
  <c r="L72" i="7"/>
  <c r="L75" i="7" s="1"/>
  <c r="K72" i="7"/>
  <c r="K75" i="7" s="1"/>
  <c r="J72" i="7"/>
  <c r="I72" i="7"/>
  <c r="H72" i="7"/>
  <c r="G72" i="7"/>
  <c r="F72" i="7"/>
  <c r="E72" i="7"/>
  <c r="D72" i="7"/>
  <c r="D74" i="7" s="1"/>
  <c r="AE70" i="7"/>
  <c r="Y70" i="7"/>
  <c r="AN70" i="7" s="1"/>
  <c r="X70" i="7"/>
  <c r="AM70" i="7" s="1"/>
  <c r="W70" i="7"/>
  <c r="U70" i="7"/>
  <c r="T70" i="7"/>
  <c r="J70" i="7"/>
  <c r="I70" i="7"/>
  <c r="H70" i="7"/>
  <c r="F70" i="7"/>
  <c r="D70" i="7"/>
  <c r="AI70" i="7" s="1"/>
  <c r="AO69" i="7"/>
  <c r="AL69" i="7"/>
  <c r="AA69" i="7"/>
  <c r="AP69" i="7" s="1"/>
  <c r="Z69" i="7"/>
  <c r="Y69" i="7"/>
  <c r="X69" i="7"/>
  <c r="AM69" i="7" s="1"/>
  <c r="W69" i="7"/>
  <c r="V69" i="7"/>
  <c r="L69" i="7"/>
  <c r="K69" i="7"/>
  <c r="J69" i="7"/>
  <c r="I69" i="7"/>
  <c r="H69" i="7"/>
  <c r="G69" i="7"/>
  <c r="AE68" i="7"/>
  <c r="AA68" i="7"/>
  <c r="Z68" i="7"/>
  <c r="Y68" i="7"/>
  <c r="AR67" i="7"/>
  <c r="AP67" i="7"/>
  <c r="AI67" i="7"/>
  <c r="AF67" i="7"/>
  <c r="AF68" i="7" s="1"/>
  <c r="AE67" i="7"/>
  <c r="AE69" i="7" s="1"/>
  <c r="AD67" i="7"/>
  <c r="AC67" i="7"/>
  <c r="AC69" i="7" s="1"/>
  <c r="AB67" i="7"/>
  <c r="AA67" i="7"/>
  <c r="AA70" i="7" s="1"/>
  <c r="Z67" i="7"/>
  <c r="Z70" i="7" s="1"/>
  <c r="AO70" i="7" s="1"/>
  <c r="Y67" i="7"/>
  <c r="AN67" i="7" s="1"/>
  <c r="X67" i="7"/>
  <c r="AM67" i="7" s="1"/>
  <c r="W67" i="7"/>
  <c r="AL67" i="7" s="1"/>
  <c r="V67" i="7"/>
  <c r="V68" i="7" s="1"/>
  <c r="U67" i="7"/>
  <c r="U68" i="7" s="1"/>
  <c r="T67" i="7"/>
  <c r="T68" i="7" s="1"/>
  <c r="O67" i="7"/>
  <c r="N67" i="7"/>
  <c r="N69" i="7" s="1"/>
  <c r="M67" i="7"/>
  <c r="L67" i="7"/>
  <c r="L70" i="7" s="1"/>
  <c r="K67" i="7"/>
  <c r="K70" i="7" s="1"/>
  <c r="J67" i="7"/>
  <c r="AO67" i="7" s="1"/>
  <c r="I67" i="7"/>
  <c r="H67" i="7"/>
  <c r="G67" i="7"/>
  <c r="F67" i="7"/>
  <c r="E67" i="7"/>
  <c r="D67" i="7"/>
  <c r="D69" i="7" s="1"/>
  <c r="AE65" i="7"/>
  <c r="Y65" i="7"/>
  <c r="AN65" i="7" s="1"/>
  <c r="X65" i="7"/>
  <c r="AM65" i="7" s="1"/>
  <c r="W65" i="7"/>
  <c r="U65" i="7"/>
  <c r="AJ65" i="7" s="1"/>
  <c r="T65" i="7"/>
  <c r="J65" i="7"/>
  <c r="I65" i="7"/>
  <c r="H65" i="7"/>
  <c r="F65" i="7"/>
  <c r="E65" i="7"/>
  <c r="D65" i="7"/>
  <c r="AI65" i="7" s="1"/>
  <c r="AO64" i="7"/>
  <c r="AL64" i="7"/>
  <c r="AA64" i="7"/>
  <c r="AP64" i="7" s="1"/>
  <c r="Z64" i="7"/>
  <c r="Y64" i="7"/>
  <c r="AN64" i="7" s="1"/>
  <c r="X64" i="7"/>
  <c r="AM64" i="7" s="1"/>
  <c r="W64" i="7"/>
  <c r="V64" i="7"/>
  <c r="L64" i="7"/>
  <c r="K64" i="7"/>
  <c r="J64" i="7"/>
  <c r="I64" i="7"/>
  <c r="H64" i="7"/>
  <c r="G64" i="7"/>
  <c r="AR62" i="7"/>
  <c r="AP62" i="7"/>
  <c r="AI62" i="7"/>
  <c r="AE62" i="7"/>
  <c r="AE64" i="7" s="1"/>
  <c r="AD62" i="7"/>
  <c r="AC62" i="7"/>
  <c r="AC64" i="7" s="1"/>
  <c r="AB62" i="7"/>
  <c r="AA62" i="7"/>
  <c r="AA65" i="7" s="1"/>
  <c r="Z62" i="7"/>
  <c r="Z65" i="7" s="1"/>
  <c r="AO65" i="7" s="1"/>
  <c r="Y62" i="7"/>
  <c r="AN62" i="7" s="1"/>
  <c r="X62" i="7"/>
  <c r="AM62" i="7" s="1"/>
  <c r="W62" i="7"/>
  <c r="AL62" i="7" s="1"/>
  <c r="V62" i="7"/>
  <c r="U62" i="7"/>
  <c r="T62" i="7"/>
  <c r="O62" i="7"/>
  <c r="N62" i="7"/>
  <c r="N64" i="7" s="1"/>
  <c r="M62" i="7"/>
  <c r="L62" i="7"/>
  <c r="L65" i="7" s="1"/>
  <c r="K62" i="7"/>
  <c r="K65" i="7" s="1"/>
  <c r="J62" i="7"/>
  <c r="I62" i="7"/>
  <c r="H62" i="7"/>
  <c r="G62" i="7"/>
  <c r="F62" i="7"/>
  <c r="E62" i="7"/>
  <c r="D62" i="7"/>
  <c r="D64" i="7" s="1"/>
  <c r="AU59" i="7"/>
  <c r="AT59" i="7"/>
  <c r="AS59" i="7"/>
  <c r="AR59" i="7"/>
  <c r="AQ59" i="7"/>
  <c r="AP59" i="7"/>
  <c r="AO59" i="7"/>
  <c r="AN59" i="7"/>
  <c r="AM59" i="7"/>
  <c r="AL59" i="7"/>
  <c r="AK59" i="7"/>
  <c r="AJ59" i="7"/>
  <c r="AI59" i="7"/>
  <c r="P59" i="7"/>
  <c r="AU58" i="7"/>
  <c r="AT58" i="7"/>
  <c r="AS58" i="7"/>
  <c r="AR58" i="7"/>
  <c r="AQ58" i="7"/>
  <c r="AP58" i="7"/>
  <c r="AO58" i="7"/>
  <c r="AN58" i="7"/>
  <c r="AM58" i="7"/>
  <c r="AL58" i="7"/>
  <c r="AK58" i="7"/>
  <c r="AJ58" i="7"/>
  <c r="AI58" i="7"/>
  <c r="P58" i="7"/>
  <c r="AT57" i="7"/>
  <c r="AS57" i="7"/>
  <c r="AR57" i="7"/>
  <c r="AQ57" i="7"/>
  <c r="AP57" i="7"/>
  <c r="AO57" i="7"/>
  <c r="AN57" i="7"/>
  <c r="AM57" i="7"/>
  <c r="AL57" i="7"/>
  <c r="AK57" i="7"/>
  <c r="AJ57" i="7"/>
  <c r="AI57" i="7"/>
  <c r="P57" i="7"/>
  <c r="AU57" i="7" s="1"/>
  <c r="AT56" i="7"/>
  <c r="AS56" i="7"/>
  <c r="AR56" i="7"/>
  <c r="AQ56" i="7"/>
  <c r="AP56" i="7"/>
  <c r="AO56" i="7"/>
  <c r="AN56" i="7"/>
  <c r="AM56" i="7"/>
  <c r="AL56" i="7"/>
  <c r="AK56" i="7"/>
  <c r="AJ56" i="7"/>
  <c r="AI56" i="7"/>
  <c r="P56" i="7"/>
  <c r="AU56" i="7" s="1"/>
  <c r="AT55" i="7"/>
  <c r="AS55" i="7"/>
  <c r="AR55" i="7"/>
  <c r="AQ55" i="7"/>
  <c r="AP55" i="7"/>
  <c r="AO55" i="7"/>
  <c r="AN55" i="7"/>
  <c r="AM55" i="7"/>
  <c r="AL55" i="7"/>
  <c r="AK55" i="7"/>
  <c r="AJ55" i="7"/>
  <c r="AI55" i="7"/>
  <c r="P55" i="7"/>
  <c r="AU55" i="7" s="1"/>
  <c r="AT54" i="7"/>
  <c r="AS54" i="7"/>
  <c r="AR54" i="7"/>
  <c r="AQ54" i="7"/>
  <c r="AP54" i="7"/>
  <c r="AO54" i="7"/>
  <c r="AN54" i="7"/>
  <c r="AM54" i="7"/>
  <c r="AL54" i="7"/>
  <c r="AK54" i="7"/>
  <c r="AJ54" i="7"/>
  <c r="AI54" i="7"/>
  <c r="P54" i="7"/>
  <c r="AU54" i="7" s="1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P53" i="7"/>
  <c r="AU52" i="7"/>
  <c r="AT52" i="7"/>
  <c r="AS52" i="7"/>
  <c r="AR52" i="7"/>
  <c r="AQ52" i="7"/>
  <c r="AP52" i="7"/>
  <c r="AO52" i="7"/>
  <c r="AN52" i="7"/>
  <c r="AM52" i="7"/>
  <c r="AL52" i="7"/>
  <c r="AK52" i="7"/>
  <c r="AJ52" i="7"/>
  <c r="AI52" i="7"/>
  <c r="P52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P51" i="7"/>
  <c r="AU51" i="7" s="1"/>
  <c r="AT50" i="7"/>
  <c r="AS50" i="7"/>
  <c r="AR50" i="7"/>
  <c r="AQ50" i="7"/>
  <c r="AP50" i="7"/>
  <c r="AO50" i="7"/>
  <c r="AN50" i="7"/>
  <c r="AM50" i="7"/>
  <c r="AL50" i="7"/>
  <c r="AK50" i="7"/>
  <c r="AJ50" i="7"/>
  <c r="AI50" i="7"/>
  <c r="P50" i="7"/>
  <c r="AU50" i="7" s="1"/>
  <c r="AT49" i="7"/>
  <c r="AS49" i="7"/>
  <c r="AR49" i="7"/>
  <c r="AQ49" i="7"/>
  <c r="AP49" i="7"/>
  <c r="AO49" i="7"/>
  <c r="AN49" i="7"/>
  <c r="AM49" i="7"/>
  <c r="AL49" i="7"/>
  <c r="AK49" i="7"/>
  <c r="AJ49" i="7"/>
  <c r="AI49" i="7"/>
  <c r="P49" i="7"/>
  <c r="AU49" i="7" s="1"/>
  <c r="AT48" i="7"/>
  <c r="AS48" i="7"/>
  <c r="AR48" i="7"/>
  <c r="AQ48" i="7"/>
  <c r="AP48" i="7"/>
  <c r="AO48" i="7"/>
  <c r="AN48" i="7"/>
  <c r="AM48" i="7"/>
  <c r="AL48" i="7"/>
  <c r="AK48" i="7"/>
  <c r="AJ48" i="7"/>
  <c r="AI48" i="7"/>
  <c r="P48" i="7"/>
  <c r="AU48" i="7" s="1"/>
  <c r="AU47" i="7"/>
  <c r="AT47" i="7"/>
  <c r="AS47" i="7"/>
  <c r="AR47" i="7"/>
  <c r="AQ47" i="7"/>
  <c r="AP47" i="7"/>
  <c r="AO47" i="7"/>
  <c r="AN47" i="7"/>
  <c r="AM47" i="7"/>
  <c r="AL47" i="7"/>
  <c r="AK47" i="7"/>
  <c r="AJ47" i="7"/>
  <c r="AI47" i="7"/>
  <c r="P47" i="7"/>
  <c r="AU46" i="7"/>
  <c r="AT46" i="7"/>
  <c r="AS46" i="7"/>
  <c r="AR46" i="7"/>
  <c r="AQ46" i="7"/>
  <c r="AP46" i="7"/>
  <c r="AO46" i="7"/>
  <c r="AN46" i="7"/>
  <c r="AM46" i="7"/>
  <c r="AL46" i="7"/>
  <c r="AK46" i="7"/>
  <c r="AJ46" i="7"/>
  <c r="AI46" i="7"/>
  <c r="P46" i="7"/>
  <c r="AT45" i="7"/>
  <c r="AS45" i="7"/>
  <c r="AR45" i="7"/>
  <c r="AQ45" i="7"/>
  <c r="AP45" i="7"/>
  <c r="AO45" i="7"/>
  <c r="AN45" i="7"/>
  <c r="AM45" i="7"/>
  <c r="AL45" i="7"/>
  <c r="AK45" i="7"/>
  <c r="AJ45" i="7"/>
  <c r="AI45" i="7"/>
  <c r="P45" i="7"/>
  <c r="AU45" i="7" s="1"/>
  <c r="AT44" i="7"/>
  <c r="AS44" i="7"/>
  <c r="AR44" i="7"/>
  <c r="AQ44" i="7"/>
  <c r="AP44" i="7"/>
  <c r="AO44" i="7"/>
  <c r="AN44" i="7"/>
  <c r="AM44" i="7"/>
  <c r="AL44" i="7"/>
  <c r="AK44" i="7"/>
  <c r="AJ44" i="7"/>
  <c r="AI44" i="7"/>
  <c r="P44" i="7"/>
  <c r="AU44" i="7" s="1"/>
  <c r="AT43" i="7"/>
  <c r="AS43" i="7"/>
  <c r="AR43" i="7"/>
  <c r="AQ43" i="7"/>
  <c r="AP43" i="7"/>
  <c r="AO43" i="7"/>
  <c r="AN43" i="7"/>
  <c r="AM43" i="7"/>
  <c r="AL43" i="7"/>
  <c r="AK43" i="7"/>
  <c r="AJ43" i="7"/>
  <c r="AI43" i="7"/>
  <c r="P43" i="7"/>
  <c r="AU43" i="7" s="1"/>
  <c r="AT42" i="7"/>
  <c r="AS42" i="7"/>
  <c r="AR42" i="7"/>
  <c r="AQ42" i="7"/>
  <c r="AP42" i="7"/>
  <c r="AO42" i="7"/>
  <c r="AN42" i="7"/>
  <c r="AM42" i="7"/>
  <c r="AL42" i="7"/>
  <c r="AK42" i="7"/>
  <c r="AJ42" i="7"/>
  <c r="AI42" i="7"/>
  <c r="P42" i="7"/>
  <c r="AU42" i="7" s="1"/>
  <c r="AU41" i="7"/>
  <c r="AT41" i="7"/>
  <c r="AS41" i="7"/>
  <c r="AR41" i="7"/>
  <c r="AQ41" i="7"/>
  <c r="AP41" i="7"/>
  <c r="AO41" i="7"/>
  <c r="AN41" i="7"/>
  <c r="AM41" i="7"/>
  <c r="AL41" i="7"/>
  <c r="AK41" i="7"/>
  <c r="AJ41" i="7"/>
  <c r="AI41" i="7"/>
  <c r="P41" i="7"/>
  <c r="AU40" i="7"/>
  <c r="AT40" i="7"/>
  <c r="AS40" i="7"/>
  <c r="AR40" i="7"/>
  <c r="AQ40" i="7"/>
  <c r="AP40" i="7"/>
  <c r="AO40" i="7"/>
  <c r="AN40" i="7"/>
  <c r="AM40" i="7"/>
  <c r="AL40" i="7"/>
  <c r="AK40" i="7"/>
  <c r="AJ40" i="7"/>
  <c r="AI40" i="7"/>
  <c r="P40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P39" i="7"/>
  <c r="AU39" i="7" s="1"/>
  <c r="AT38" i="7"/>
  <c r="AS38" i="7"/>
  <c r="AR38" i="7"/>
  <c r="AQ38" i="7"/>
  <c r="AP38" i="7"/>
  <c r="AO38" i="7"/>
  <c r="AN38" i="7"/>
  <c r="AM38" i="7"/>
  <c r="AL38" i="7"/>
  <c r="AK38" i="7"/>
  <c r="AJ38" i="7"/>
  <c r="AI38" i="7"/>
  <c r="P38" i="7"/>
  <c r="AU38" i="7" s="1"/>
  <c r="AR33" i="7"/>
  <c r="H33" i="7"/>
  <c r="N31" i="7"/>
  <c r="N32" i="7" s="1"/>
  <c r="N28" i="7"/>
  <c r="L28" i="7"/>
  <c r="E28" i="7"/>
  <c r="AR27" i="7"/>
  <c r="AK27" i="7"/>
  <c r="AE27" i="7"/>
  <c r="AD27" i="7"/>
  <c r="AD83" i="7" s="1"/>
  <c r="AC27" i="7"/>
  <c r="AB27" i="7"/>
  <c r="AQ27" i="7" s="1"/>
  <c r="AA27" i="7"/>
  <c r="AP27" i="7" s="1"/>
  <c r="Z27" i="7"/>
  <c r="AO27" i="7" s="1"/>
  <c r="Y27" i="7"/>
  <c r="AN27" i="7" s="1"/>
  <c r="X27" i="7"/>
  <c r="W27" i="7"/>
  <c r="V27" i="7"/>
  <c r="U27" i="7"/>
  <c r="AJ27" i="7" s="1"/>
  <c r="T27" i="7"/>
  <c r="P27" i="7"/>
  <c r="F28" i="7" s="1"/>
  <c r="O27" i="7"/>
  <c r="O28" i="7" s="1"/>
  <c r="N27" i="7"/>
  <c r="M27" i="7"/>
  <c r="L27" i="7"/>
  <c r="K27" i="7"/>
  <c r="K28" i="7" s="1"/>
  <c r="J27" i="7"/>
  <c r="J28" i="7" s="1"/>
  <c r="I27" i="7"/>
  <c r="I28" i="7" s="1"/>
  <c r="H27" i="7"/>
  <c r="G27" i="7"/>
  <c r="G28" i="7" s="1"/>
  <c r="F27" i="7"/>
  <c r="E27" i="7"/>
  <c r="E83" i="7" s="1"/>
  <c r="D27" i="7"/>
  <c r="D28" i="7" s="1"/>
  <c r="L26" i="7"/>
  <c r="H26" i="7"/>
  <c r="G26" i="7"/>
  <c r="F26" i="7"/>
  <c r="AQ25" i="7"/>
  <c r="AN25" i="7"/>
  <c r="AL25" i="7"/>
  <c r="AE25" i="7"/>
  <c r="AT25" i="7" s="1"/>
  <c r="AD25" i="7"/>
  <c r="AC25" i="7"/>
  <c r="AB25" i="7"/>
  <c r="AA25" i="7"/>
  <c r="AA83" i="7" s="1"/>
  <c r="Z25" i="7"/>
  <c r="Y25" i="7"/>
  <c r="Y83" i="7" s="1"/>
  <c r="X25" i="7"/>
  <c r="W25" i="7"/>
  <c r="V25" i="7"/>
  <c r="V83" i="7" s="1"/>
  <c r="AK83" i="7" s="1"/>
  <c r="U25" i="7"/>
  <c r="U83" i="7" s="1"/>
  <c r="AJ83" i="7" s="1"/>
  <c r="T25" i="7"/>
  <c r="AI25" i="7" s="1"/>
  <c r="P25" i="7"/>
  <c r="P83" i="7" s="1"/>
  <c r="O25" i="7"/>
  <c r="O26" i="7" s="1"/>
  <c r="N25" i="7"/>
  <c r="M25" i="7"/>
  <c r="M26" i="7" s="1"/>
  <c r="L25" i="7"/>
  <c r="L83" i="7" s="1"/>
  <c r="K25" i="7"/>
  <c r="K83" i="7" s="1"/>
  <c r="J25" i="7"/>
  <c r="J83" i="7" s="1"/>
  <c r="I25" i="7"/>
  <c r="H25" i="7"/>
  <c r="G25" i="7"/>
  <c r="G83" i="7" s="1"/>
  <c r="F25" i="7"/>
  <c r="F83" i="7" s="1"/>
  <c r="E25" i="7"/>
  <c r="E26" i="7" s="1"/>
  <c r="D25" i="7"/>
  <c r="D83" i="7" s="1"/>
  <c r="N22" i="7"/>
  <c r="L22" i="7"/>
  <c r="AT21" i="7"/>
  <c r="AR21" i="7"/>
  <c r="AK21" i="7"/>
  <c r="AE21" i="7"/>
  <c r="AD21" i="7"/>
  <c r="AC21" i="7"/>
  <c r="AC33" i="7" s="1"/>
  <c r="AB21" i="7"/>
  <c r="AQ21" i="7" s="1"/>
  <c r="AA21" i="7"/>
  <c r="AA33" i="7" s="1"/>
  <c r="Z21" i="7"/>
  <c r="AO21" i="7" s="1"/>
  <c r="Y21" i="7"/>
  <c r="AN21" i="7" s="1"/>
  <c r="X21" i="7"/>
  <c r="W21" i="7"/>
  <c r="V21" i="7"/>
  <c r="U21" i="7"/>
  <c r="U79" i="7" s="1"/>
  <c r="T21" i="7"/>
  <c r="AI21" i="7" s="1"/>
  <c r="P21" i="7"/>
  <c r="F22" i="7" s="1"/>
  <c r="O21" i="7"/>
  <c r="O22" i="7" s="1"/>
  <c r="N21" i="7"/>
  <c r="N33" i="7" s="1"/>
  <c r="M21" i="7"/>
  <c r="M33" i="7" s="1"/>
  <c r="L21" i="7"/>
  <c r="L33" i="7" s="1"/>
  <c r="K21" i="7"/>
  <c r="K33" i="7" s="1"/>
  <c r="J21" i="7"/>
  <c r="J33" i="7" s="1"/>
  <c r="I21" i="7"/>
  <c r="I22" i="7" s="1"/>
  <c r="H21" i="7"/>
  <c r="H22" i="7" s="1"/>
  <c r="G21" i="7"/>
  <c r="G22" i="7" s="1"/>
  <c r="F21" i="7"/>
  <c r="F79" i="7" s="1"/>
  <c r="E21" i="7"/>
  <c r="E33" i="7" s="1"/>
  <c r="D21" i="7"/>
  <c r="D22" i="7" s="1"/>
  <c r="W20" i="7"/>
  <c r="U20" i="7"/>
  <c r="L20" i="7"/>
  <c r="H20" i="7"/>
  <c r="G20" i="7"/>
  <c r="F20" i="7"/>
  <c r="AQ19" i="7"/>
  <c r="AL19" i="7"/>
  <c r="AE19" i="7"/>
  <c r="AT19" i="7" s="1"/>
  <c r="AD19" i="7"/>
  <c r="AD20" i="7" s="1"/>
  <c r="AC19" i="7"/>
  <c r="AC31" i="7" s="1"/>
  <c r="AB19" i="7"/>
  <c r="AB20" i="7" s="1"/>
  <c r="AA19" i="7"/>
  <c r="Z19" i="7"/>
  <c r="Y19" i="7"/>
  <c r="AN19" i="7" s="1"/>
  <c r="X19" i="7"/>
  <c r="X31" i="7" s="1"/>
  <c r="W19" i="7"/>
  <c r="V19" i="7"/>
  <c r="V79" i="7" s="1"/>
  <c r="U19" i="7"/>
  <c r="U31" i="7" s="1"/>
  <c r="AJ31" i="7" s="1"/>
  <c r="T19" i="7"/>
  <c r="AI19" i="7" s="1"/>
  <c r="P19" i="7"/>
  <c r="P31" i="7" s="1"/>
  <c r="P32" i="7" s="1"/>
  <c r="O19" i="7"/>
  <c r="O20" i="7" s="1"/>
  <c r="N19" i="7"/>
  <c r="M19" i="7"/>
  <c r="M20" i="7" s="1"/>
  <c r="L19" i="7"/>
  <c r="L31" i="7" s="1"/>
  <c r="K19" i="7"/>
  <c r="K79" i="7" s="1"/>
  <c r="J19" i="7"/>
  <c r="I19" i="7"/>
  <c r="I31" i="7" s="1"/>
  <c r="I32" i="7" s="1"/>
  <c r="H19" i="7"/>
  <c r="G19" i="7"/>
  <c r="G79" i="7" s="1"/>
  <c r="F19" i="7"/>
  <c r="F31" i="7" s="1"/>
  <c r="E19" i="7"/>
  <c r="E31" i="7" s="1"/>
  <c r="D19" i="7"/>
  <c r="D31" i="7" s="1"/>
  <c r="D32" i="7" s="1"/>
  <c r="AT13" i="7"/>
  <c r="AO13" i="7"/>
  <c r="AE13" i="7"/>
  <c r="AE74" i="7" s="1"/>
  <c r="AD13" i="7"/>
  <c r="AD74" i="7" s="1"/>
  <c r="AS74" i="7" s="1"/>
  <c r="AC13" i="7"/>
  <c r="AC74" i="7" s="1"/>
  <c r="AB13" i="7"/>
  <c r="AA13" i="7"/>
  <c r="AA74" i="7" s="1"/>
  <c r="AP74" i="7" s="1"/>
  <c r="Z13" i="7"/>
  <c r="Z74" i="7" s="1"/>
  <c r="AO74" i="7" s="1"/>
  <c r="Y13" i="7"/>
  <c r="Y74" i="7" s="1"/>
  <c r="AN74" i="7" s="1"/>
  <c r="X13" i="7"/>
  <c r="W13" i="7"/>
  <c r="W74" i="7" s="1"/>
  <c r="AL74" i="7" s="1"/>
  <c r="V13" i="7"/>
  <c r="U13" i="7"/>
  <c r="U74" i="7" s="1"/>
  <c r="T13" i="7"/>
  <c r="T74" i="7" s="1"/>
  <c r="AI74" i="7" s="1"/>
  <c r="AT12" i="7"/>
  <c r="AS12" i="7"/>
  <c r="AR12" i="7"/>
  <c r="AR13" i="7" s="1"/>
  <c r="AQ12" i="7"/>
  <c r="AQ13" i="7" s="1"/>
  <c r="AP12" i="7"/>
  <c r="AO12" i="7"/>
  <c r="AN12" i="7"/>
  <c r="AM12" i="7"/>
  <c r="AL12" i="7"/>
  <c r="AK12" i="7"/>
  <c r="AJ12" i="7"/>
  <c r="AI12" i="7"/>
  <c r="AF12" i="7"/>
  <c r="AF85" i="7" s="1"/>
  <c r="AU85" i="7" s="1"/>
  <c r="AU11" i="7"/>
  <c r="AT11" i="7"/>
  <c r="AS11" i="7"/>
  <c r="AR11" i="7"/>
  <c r="AQ11" i="7"/>
  <c r="AP11" i="7"/>
  <c r="AO11" i="7"/>
  <c r="AN11" i="7"/>
  <c r="AM11" i="7"/>
  <c r="AL11" i="7"/>
  <c r="AK11" i="7"/>
  <c r="AJ11" i="7"/>
  <c r="AI11" i="7"/>
  <c r="AF11" i="7"/>
  <c r="AU10" i="7"/>
  <c r="AT10" i="7"/>
  <c r="AS10" i="7"/>
  <c r="AR10" i="7"/>
  <c r="AQ10" i="7"/>
  <c r="AP10" i="7"/>
  <c r="AO10" i="7"/>
  <c r="AN10" i="7"/>
  <c r="AM10" i="7"/>
  <c r="AL10" i="7"/>
  <c r="AK10" i="7"/>
  <c r="AJ10" i="7"/>
  <c r="AI10" i="7"/>
  <c r="AF10" i="7"/>
  <c r="AT9" i="7"/>
  <c r="AS9" i="7"/>
  <c r="AR9" i="7"/>
  <c r="AQ9" i="7"/>
  <c r="AP9" i="7"/>
  <c r="AP13" i="7" s="1"/>
  <c r="AO9" i="7"/>
  <c r="AN9" i="7"/>
  <c r="AN13" i="7" s="1"/>
  <c r="AM9" i="7"/>
  <c r="AM13" i="7" s="1"/>
  <c r="AL9" i="7"/>
  <c r="AL13" i="7" s="1"/>
  <c r="AK9" i="7"/>
  <c r="AJ9" i="7"/>
  <c r="AJ13" i="7" s="1"/>
  <c r="AI9" i="7"/>
  <c r="AF9" i="7"/>
  <c r="AF19" i="7" s="1"/>
  <c r="AO7" i="7"/>
  <c r="AN7" i="7"/>
  <c r="AM7" i="7"/>
  <c r="AE7" i="7"/>
  <c r="AD7" i="7"/>
  <c r="AD75" i="7" s="1"/>
  <c r="AC7" i="7"/>
  <c r="AC75" i="7" s="1"/>
  <c r="AB7" i="7"/>
  <c r="AB75" i="7" s="1"/>
  <c r="AQ75" i="7" s="1"/>
  <c r="AA7" i="7"/>
  <c r="AA75" i="7" s="1"/>
  <c r="Z7" i="7"/>
  <c r="Z75" i="7" s="1"/>
  <c r="AO75" i="7" s="1"/>
  <c r="Y7" i="7"/>
  <c r="Y75" i="7" s="1"/>
  <c r="AN75" i="7" s="1"/>
  <c r="X7" i="7"/>
  <c r="W7" i="7"/>
  <c r="W75" i="7" s="1"/>
  <c r="V7" i="7"/>
  <c r="V75" i="7" s="1"/>
  <c r="AK75" i="7" s="1"/>
  <c r="U7" i="7"/>
  <c r="T7" i="7"/>
  <c r="AT6" i="7"/>
  <c r="AS6" i="7"/>
  <c r="AR6" i="7"/>
  <c r="AQ6" i="7"/>
  <c r="AP6" i="7"/>
  <c r="AP7" i="7" s="1"/>
  <c r="AO6" i="7"/>
  <c r="AN6" i="7"/>
  <c r="AM6" i="7"/>
  <c r="AL6" i="7"/>
  <c r="AK6" i="7"/>
  <c r="AJ6" i="7"/>
  <c r="AI6" i="7"/>
  <c r="AF6" i="7"/>
  <c r="AU6" i="7" s="1"/>
  <c r="AT5" i="7"/>
  <c r="AS5" i="7"/>
  <c r="AR5" i="7"/>
  <c r="AR7" i="7" s="1"/>
  <c r="AQ5" i="7"/>
  <c r="AP5" i="7"/>
  <c r="AO5" i="7"/>
  <c r="AN5" i="7"/>
  <c r="AM5" i="7"/>
  <c r="AL5" i="7"/>
  <c r="AK5" i="7"/>
  <c r="AJ5" i="7"/>
  <c r="AI5" i="7"/>
  <c r="AF5" i="7"/>
  <c r="AU5" i="7" s="1"/>
  <c r="AT4" i="7"/>
  <c r="AS4" i="7"/>
  <c r="AR4" i="7"/>
  <c r="AQ4" i="7"/>
  <c r="AP4" i="7"/>
  <c r="AO4" i="7"/>
  <c r="AN4" i="7"/>
  <c r="AM4" i="7"/>
  <c r="AL4" i="7"/>
  <c r="AK4" i="7"/>
  <c r="AJ4" i="7"/>
  <c r="AI4" i="7"/>
  <c r="AF4" i="7"/>
  <c r="AU4" i="7" s="1"/>
  <c r="AU3" i="7"/>
  <c r="AT3" i="7"/>
  <c r="AS3" i="7"/>
  <c r="AR3" i="7"/>
  <c r="AQ3" i="7"/>
  <c r="AP3" i="7"/>
  <c r="AO3" i="7"/>
  <c r="AN3" i="7"/>
  <c r="AM3" i="7"/>
  <c r="AL3" i="7"/>
  <c r="AL7" i="7" s="1"/>
  <c r="AK3" i="7"/>
  <c r="AK7" i="7" s="1"/>
  <c r="AJ3" i="7"/>
  <c r="AJ7" i="7" s="1"/>
  <c r="AI3" i="7"/>
  <c r="AF3" i="7"/>
  <c r="AU83" i="2"/>
  <c r="AT83" i="2"/>
  <c r="AT86" i="2"/>
  <c r="AS83" i="2"/>
  <c r="AR83" i="2"/>
  <c r="AR86" i="2"/>
  <c r="AQ83" i="2"/>
  <c r="AP83" i="2"/>
  <c r="AP86" i="2"/>
  <c r="AO83" i="2"/>
  <c r="AN83" i="2"/>
  <c r="AN85" i="2"/>
  <c r="AN86" i="2"/>
  <c r="AM83" i="2"/>
  <c r="AL83" i="2"/>
  <c r="AL85" i="2"/>
  <c r="AL86" i="2"/>
  <c r="AK83" i="2"/>
  <c r="AJ83" i="2"/>
  <c r="AJ86" i="2"/>
  <c r="AI83" i="2"/>
  <c r="AM75" i="2"/>
  <c r="AF73" i="2"/>
  <c r="AC74" i="2" s="1"/>
  <c r="AK73" i="2"/>
  <c r="AS73" i="2"/>
  <c r="AT73" i="2"/>
  <c r="AS71" i="2"/>
  <c r="AQ68" i="2"/>
  <c r="T65" i="2"/>
  <c r="AS63" i="2"/>
  <c r="U63" i="2"/>
  <c r="U66" i="2" s="1"/>
  <c r="AJ66" i="2" s="1"/>
  <c r="T63" i="2"/>
  <c r="AI63" i="2" s="1"/>
  <c r="AU46" i="2"/>
  <c r="AU53" i="2"/>
  <c r="AU55" i="2"/>
  <c r="AU58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T57" i="2"/>
  <c r="AT58" i="2"/>
  <c r="AT59" i="2"/>
  <c r="AT60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7" i="2"/>
  <c r="AR58" i="2"/>
  <c r="AR59" i="2"/>
  <c r="AR60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J43" i="2"/>
  <c r="AK43" i="2"/>
  <c r="AL43" i="2"/>
  <c r="AM43" i="2"/>
  <c r="AN43" i="2"/>
  <c r="AO43" i="2"/>
  <c r="AP43" i="2"/>
  <c r="AQ43" i="2"/>
  <c r="AR43" i="2"/>
  <c r="AS43" i="2"/>
  <c r="AT43" i="2"/>
  <c r="AJ42" i="2"/>
  <c r="AK42" i="2"/>
  <c r="AL42" i="2"/>
  <c r="AM42" i="2"/>
  <c r="AN42" i="2"/>
  <c r="AO42" i="2"/>
  <c r="AP42" i="2"/>
  <c r="AQ42" i="2"/>
  <c r="AR42" i="2"/>
  <c r="AS42" i="2"/>
  <c r="AT42" i="2"/>
  <c r="AJ41" i="2"/>
  <c r="AK41" i="2"/>
  <c r="AL41" i="2"/>
  <c r="AM41" i="2"/>
  <c r="AN41" i="2"/>
  <c r="AO41" i="2"/>
  <c r="AP41" i="2"/>
  <c r="AQ41" i="2"/>
  <c r="AR41" i="2"/>
  <c r="AS41" i="2"/>
  <c r="AT41" i="2"/>
  <c r="AJ40" i="2"/>
  <c r="AK40" i="2"/>
  <c r="AL40" i="2"/>
  <c r="AM40" i="2"/>
  <c r="AN40" i="2"/>
  <c r="AO40" i="2"/>
  <c r="AP40" i="2"/>
  <c r="AQ40" i="2"/>
  <c r="AR40" i="2"/>
  <c r="AS40" i="2"/>
  <c r="AT40" i="2"/>
  <c r="AJ39" i="2"/>
  <c r="AK39" i="2"/>
  <c r="AL39" i="2"/>
  <c r="AM39" i="2"/>
  <c r="AN39" i="2"/>
  <c r="AO39" i="2"/>
  <c r="AP39" i="2"/>
  <c r="AQ39" i="2"/>
  <c r="AR39" i="2"/>
  <c r="AS39" i="2"/>
  <c r="AT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39" i="2"/>
  <c r="AI26" i="2"/>
  <c r="U86" i="2"/>
  <c r="V86" i="2"/>
  <c r="AK86" i="2" s="1"/>
  <c r="W86" i="2"/>
  <c r="X86" i="2"/>
  <c r="AM86" i="2" s="1"/>
  <c r="Y86" i="2"/>
  <c r="Z86" i="2"/>
  <c r="AO86" i="2" s="1"/>
  <c r="AA86" i="2"/>
  <c r="AB86" i="2"/>
  <c r="AQ86" i="2" s="1"/>
  <c r="AC86" i="2"/>
  <c r="AD86" i="2"/>
  <c r="AS86" i="2" s="1"/>
  <c r="AE86" i="2"/>
  <c r="T86" i="2"/>
  <c r="AI86" i="2" s="1"/>
  <c r="U85" i="2"/>
  <c r="V85" i="2"/>
  <c r="AK85" i="2" s="1"/>
  <c r="W85" i="2"/>
  <c r="X85" i="2"/>
  <c r="AM85" i="2" s="1"/>
  <c r="Y85" i="2"/>
  <c r="Z85" i="2"/>
  <c r="AA85" i="2"/>
  <c r="AB85" i="2"/>
  <c r="AC85" i="2"/>
  <c r="AR85" i="2" s="1"/>
  <c r="AD85" i="2"/>
  <c r="AS85" i="2" s="1"/>
  <c r="AE85" i="2"/>
  <c r="AT85" i="2" s="1"/>
  <c r="T85" i="2"/>
  <c r="AI85" i="2" s="1"/>
  <c r="AB84" i="2"/>
  <c r="AC84" i="2"/>
  <c r="AD84" i="2"/>
  <c r="U82" i="2"/>
  <c r="AJ82" i="2" s="1"/>
  <c r="V82" i="2"/>
  <c r="AK82" i="2" s="1"/>
  <c r="W82" i="2"/>
  <c r="AL82" i="2" s="1"/>
  <c r="X82" i="2"/>
  <c r="AM82" i="2" s="1"/>
  <c r="Y82" i="2"/>
  <c r="AN82" i="2" s="1"/>
  <c r="Z82" i="2"/>
  <c r="AO82" i="2" s="1"/>
  <c r="AA82" i="2"/>
  <c r="AP82" i="2" s="1"/>
  <c r="AB82" i="2"/>
  <c r="AQ82" i="2" s="1"/>
  <c r="AC82" i="2"/>
  <c r="AR82" i="2" s="1"/>
  <c r="AD82" i="2"/>
  <c r="AS82" i="2" s="1"/>
  <c r="AE82" i="2"/>
  <c r="AT82" i="2" s="1"/>
  <c r="T82" i="2"/>
  <c r="AI82" i="2" s="1"/>
  <c r="D82" i="2"/>
  <c r="H82" i="2"/>
  <c r="U81" i="2"/>
  <c r="AJ81" i="2" s="1"/>
  <c r="V81" i="2"/>
  <c r="W81" i="2"/>
  <c r="AL81" i="2" s="1"/>
  <c r="X81" i="2"/>
  <c r="AM81" i="2" s="1"/>
  <c r="Y81" i="2"/>
  <c r="AN81" i="2" s="1"/>
  <c r="Z81" i="2"/>
  <c r="AO81" i="2" s="1"/>
  <c r="AA81" i="2"/>
  <c r="AP81" i="2" s="1"/>
  <c r="AB81" i="2"/>
  <c r="AQ81" i="2" s="1"/>
  <c r="AC81" i="2"/>
  <c r="AR81" i="2" s="1"/>
  <c r="AD81" i="2"/>
  <c r="AS81" i="2" s="1"/>
  <c r="AE81" i="2"/>
  <c r="AT81" i="2" s="1"/>
  <c r="T81" i="2"/>
  <c r="X80" i="2"/>
  <c r="Y80" i="2"/>
  <c r="AB80" i="2"/>
  <c r="U76" i="2"/>
  <c r="AJ76" i="2" s="1"/>
  <c r="V76" i="2"/>
  <c r="AK76" i="2" s="1"/>
  <c r="W76" i="2"/>
  <c r="AL76" i="2" s="1"/>
  <c r="T76" i="2"/>
  <c r="AI76" i="2" s="1"/>
  <c r="D76" i="2"/>
  <c r="U75" i="2"/>
  <c r="X75" i="2"/>
  <c r="T75" i="2"/>
  <c r="AI75" i="2" s="1"/>
  <c r="D75" i="2"/>
  <c r="AE74" i="2"/>
  <c r="U73" i="2"/>
  <c r="AJ73" i="2" s="1"/>
  <c r="V73" i="2"/>
  <c r="W73" i="2"/>
  <c r="X73" i="2"/>
  <c r="Y73" i="2"/>
  <c r="AN73" i="2" s="1"/>
  <c r="Z73" i="2"/>
  <c r="AO73" i="2" s="1"/>
  <c r="AA73" i="2"/>
  <c r="AP73" i="2" s="1"/>
  <c r="AB73" i="2"/>
  <c r="AQ73" i="2" s="1"/>
  <c r="AC73" i="2"/>
  <c r="AD73" i="2"/>
  <c r="AE73" i="2"/>
  <c r="T73" i="2"/>
  <c r="AI73" i="2" s="1"/>
  <c r="E73" i="2"/>
  <c r="D73" i="2"/>
  <c r="Y71" i="2"/>
  <c r="AN71" i="2" s="1"/>
  <c r="Z71" i="2"/>
  <c r="AO71" i="2" s="1"/>
  <c r="AC71" i="2"/>
  <c r="AR71" i="2" s="1"/>
  <c r="AD71" i="2"/>
  <c r="AE71" i="2"/>
  <c r="D70" i="2"/>
  <c r="U69" i="2"/>
  <c r="V69" i="2"/>
  <c r="Y69" i="2"/>
  <c r="Z69" i="2"/>
  <c r="AF69" i="2"/>
  <c r="T68" i="2"/>
  <c r="T70" i="2" s="1"/>
  <c r="AI70" i="2" s="1"/>
  <c r="AD66" i="2"/>
  <c r="AE66" i="2"/>
  <c r="AT66" i="2" s="1"/>
  <c r="D66" i="2"/>
  <c r="E68" i="2"/>
  <c r="E71" i="2" s="1"/>
  <c r="AC65" i="2"/>
  <c r="AR65" i="2" s="1"/>
  <c r="AD65" i="2"/>
  <c r="AE65" i="2"/>
  <c r="U68" i="2"/>
  <c r="U70" i="2" s="1"/>
  <c r="V68" i="2"/>
  <c r="V71" i="2" s="1"/>
  <c r="AK71" i="2" s="1"/>
  <c r="W68" i="2"/>
  <c r="W71" i="2" s="1"/>
  <c r="AL71" i="2" s="1"/>
  <c r="X68" i="2"/>
  <c r="AM68" i="2" s="1"/>
  <c r="Y68" i="2"/>
  <c r="AN68" i="2" s="1"/>
  <c r="Z68" i="2"/>
  <c r="Z70" i="2" s="1"/>
  <c r="AA68" i="2"/>
  <c r="AP68" i="2" s="1"/>
  <c r="AB68" i="2"/>
  <c r="AB71" i="2" s="1"/>
  <c r="AQ71" i="2" s="1"/>
  <c r="AC68" i="2"/>
  <c r="AR68" i="2" s="1"/>
  <c r="AD68" i="2"/>
  <c r="AD69" i="2" s="1"/>
  <c r="AE68" i="2"/>
  <c r="AE69" i="2" s="1"/>
  <c r="AF68" i="2"/>
  <c r="AF70" i="2" s="1"/>
  <c r="AD63" i="2"/>
  <c r="V63" i="2"/>
  <c r="AK63" i="2" s="1"/>
  <c r="W63" i="2"/>
  <c r="AL63" i="2" s="1"/>
  <c r="X63" i="2"/>
  <c r="AM63" i="2" s="1"/>
  <c r="Y63" i="2"/>
  <c r="AN63" i="2" s="1"/>
  <c r="Z63" i="2"/>
  <c r="AO63" i="2" s="1"/>
  <c r="AA63" i="2"/>
  <c r="AA65" i="2" s="1"/>
  <c r="AP65" i="2" s="1"/>
  <c r="AB63" i="2"/>
  <c r="AQ63" i="2" s="1"/>
  <c r="AC63" i="2"/>
  <c r="AR63" i="2" s="1"/>
  <c r="AE63" i="2"/>
  <c r="D63" i="2"/>
  <c r="P63" i="2" s="1"/>
  <c r="D68" i="2"/>
  <c r="D71" i="2" s="1"/>
  <c r="P60" i="2"/>
  <c r="AU60" i="2" s="1"/>
  <c r="P40" i="2"/>
  <c r="AU40" i="2" s="1"/>
  <c r="P41" i="2"/>
  <c r="AU41" i="2" s="1"/>
  <c r="P42" i="2"/>
  <c r="AU42" i="2" s="1"/>
  <c r="P43" i="2"/>
  <c r="AU43" i="2" s="1"/>
  <c r="P44" i="2"/>
  <c r="P45" i="2"/>
  <c r="AU45" i="2" s="1"/>
  <c r="P46" i="2"/>
  <c r="P47" i="2"/>
  <c r="AU47" i="2" s="1"/>
  <c r="P48" i="2"/>
  <c r="AU48" i="2" s="1"/>
  <c r="P49" i="2"/>
  <c r="AU49" i="2" s="1"/>
  <c r="P50" i="2"/>
  <c r="AU50" i="2" s="1"/>
  <c r="P51" i="2"/>
  <c r="AU51" i="2" s="1"/>
  <c r="P52" i="2"/>
  <c r="AU52" i="2" s="1"/>
  <c r="P53" i="2"/>
  <c r="P54" i="2"/>
  <c r="AU54" i="2" s="1"/>
  <c r="P55" i="2"/>
  <c r="P56" i="2"/>
  <c r="AU56" i="2" s="1"/>
  <c r="P57" i="2"/>
  <c r="AU57" i="2" s="1"/>
  <c r="P58" i="2"/>
  <c r="P59" i="2"/>
  <c r="AU59" i="2" s="1"/>
  <c r="P39" i="2"/>
  <c r="AU39" i="2" s="1"/>
  <c r="F63" i="2"/>
  <c r="F66" i="2" s="1"/>
  <c r="T20" i="2"/>
  <c r="T80" i="2" s="1"/>
  <c r="AI10" i="2"/>
  <c r="D26" i="2"/>
  <c r="AJ13" i="2"/>
  <c r="AK13" i="2"/>
  <c r="AL13" i="2"/>
  <c r="AM13" i="2"/>
  <c r="AN13" i="2"/>
  <c r="AO13" i="2"/>
  <c r="AP13" i="2"/>
  <c r="AQ13" i="2"/>
  <c r="AR13" i="2"/>
  <c r="AS13" i="2"/>
  <c r="AT13" i="2"/>
  <c r="AI13" i="2"/>
  <c r="AJ12" i="2"/>
  <c r="AK12" i="2"/>
  <c r="AL12" i="2"/>
  <c r="AM12" i="2"/>
  <c r="AN12" i="2"/>
  <c r="AO12" i="2"/>
  <c r="AP12" i="2"/>
  <c r="AQ12" i="2"/>
  <c r="AR12" i="2"/>
  <c r="AS12" i="2"/>
  <c r="AT12" i="2"/>
  <c r="AI12" i="2"/>
  <c r="AJ11" i="2"/>
  <c r="AK11" i="2"/>
  <c r="AL11" i="2"/>
  <c r="AM11" i="2"/>
  <c r="AN11" i="2"/>
  <c r="AO11" i="2"/>
  <c r="AP11" i="2"/>
  <c r="AQ11" i="2"/>
  <c r="AR11" i="2"/>
  <c r="AS11" i="2"/>
  <c r="AT11" i="2"/>
  <c r="AI11" i="2"/>
  <c r="AJ10" i="2"/>
  <c r="AK10" i="2"/>
  <c r="AL10" i="2"/>
  <c r="AL14" i="2" s="1"/>
  <c r="AM10" i="2"/>
  <c r="AM14" i="2" s="1"/>
  <c r="AN10" i="2"/>
  <c r="AO10" i="2"/>
  <c r="AP10" i="2"/>
  <c r="AQ10" i="2"/>
  <c r="AR10" i="2"/>
  <c r="AS10" i="2"/>
  <c r="AT10" i="2"/>
  <c r="AJ7" i="2"/>
  <c r="AK7" i="2"/>
  <c r="AL7" i="2"/>
  <c r="AM7" i="2"/>
  <c r="AN7" i="2"/>
  <c r="AO7" i="2"/>
  <c r="AP7" i="2"/>
  <c r="AQ7" i="2"/>
  <c r="AR7" i="2"/>
  <c r="AS7" i="2"/>
  <c r="AT7" i="2"/>
  <c r="AI7" i="2"/>
  <c r="AJ6" i="2"/>
  <c r="AK6" i="2"/>
  <c r="AL6" i="2"/>
  <c r="AM6" i="2"/>
  <c r="AN6" i="2"/>
  <c r="AO6" i="2"/>
  <c r="AP6" i="2"/>
  <c r="AQ6" i="2"/>
  <c r="AR6" i="2"/>
  <c r="AS6" i="2"/>
  <c r="AT6" i="2"/>
  <c r="AI6" i="2"/>
  <c r="AI5" i="2"/>
  <c r="AJ5" i="2"/>
  <c r="AK5" i="2"/>
  <c r="AL5" i="2"/>
  <c r="AM5" i="2"/>
  <c r="AN5" i="2"/>
  <c r="AO5" i="2"/>
  <c r="AP5" i="2"/>
  <c r="AQ5" i="2"/>
  <c r="AR5" i="2"/>
  <c r="AS5" i="2"/>
  <c r="AT5" i="2"/>
  <c r="AJ4" i="2"/>
  <c r="AK4" i="2"/>
  <c r="AL4" i="2"/>
  <c r="AM4" i="2"/>
  <c r="AN4" i="2"/>
  <c r="AO4" i="2"/>
  <c r="AP4" i="2"/>
  <c r="AQ4" i="2"/>
  <c r="AR4" i="2"/>
  <c r="AS4" i="2"/>
  <c r="AT4" i="2"/>
  <c r="AI4" i="2"/>
  <c r="T28" i="2"/>
  <c r="T84" i="2" s="1"/>
  <c r="V28" i="2"/>
  <c r="U28" i="2"/>
  <c r="U84" i="2" s="1"/>
  <c r="W28" i="2"/>
  <c r="X28" i="2"/>
  <c r="Y28" i="2"/>
  <c r="Z28" i="2"/>
  <c r="AA28" i="2"/>
  <c r="AB28" i="2"/>
  <c r="AC28" i="2"/>
  <c r="AD28" i="2"/>
  <c r="AE28" i="2"/>
  <c r="W26" i="2"/>
  <c r="W84" i="2" s="1"/>
  <c r="X26" i="2"/>
  <c r="X84" i="2" s="1"/>
  <c r="Y26" i="2"/>
  <c r="Y84" i="2" s="1"/>
  <c r="Z26" i="2"/>
  <c r="Z84" i="2" s="1"/>
  <c r="AA26" i="2"/>
  <c r="AA84" i="2" s="1"/>
  <c r="AB26" i="2"/>
  <c r="AC26" i="2"/>
  <c r="AD26" i="2"/>
  <c r="AE26" i="2"/>
  <c r="AE84" i="2" s="1"/>
  <c r="V26" i="2"/>
  <c r="V84" i="2" s="1"/>
  <c r="U26" i="2"/>
  <c r="T26" i="2"/>
  <c r="U22" i="2"/>
  <c r="V22" i="2"/>
  <c r="W22" i="2"/>
  <c r="W80" i="2" s="1"/>
  <c r="AL80" i="2" s="1"/>
  <c r="X22" i="2"/>
  <c r="Y22" i="2"/>
  <c r="Z22" i="2"/>
  <c r="AA22" i="2"/>
  <c r="AB22" i="2"/>
  <c r="AC22" i="2"/>
  <c r="AD22" i="2"/>
  <c r="AE22" i="2"/>
  <c r="T22" i="2"/>
  <c r="D22" i="2"/>
  <c r="U20" i="2"/>
  <c r="U80" i="2" s="1"/>
  <c r="V20" i="2"/>
  <c r="V80" i="2" s="1"/>
  <c r="W20" i="2"/>
  <c r="X20" i="2"/>
  <c r="Y20" i="2"/>
  <c r="Z20" i="2"/>
  <c r="Z80" i="2" s="1"/>
  <c r="AA20" i="2"/>
  <c r="AA80" i="2" s="1"/>
  <c r="AB20" i="2"/>
  <c r="AC20" i="2"/>
  <c r="AC80" i="2" s="1"/>
  <c r="AD20" i="2"/>
  <c r="AD80" i="2" s="1"/>
  <c r="AE20" i="2"/>
  <c r="AE80" i="2" s="1"/>
  <c r="AF11" i="2"/>
  <c r="AU11" i="2" s="1"/>
  <c r="AF12" i="2"/>
  <c r="AU12" i="2" s="1"/>
  <c r="AF13" i="2"/>
  <c r="AU13" i="2" s="1"/>
  <c r="AF10" i="2"/>
  <c r="AU10" i="2" s="1"/>
  <c r="U14" i="2"/>
  <c r="V14" i="2"/>
  <c r="V75" i="2" s="1"/>
  <c r="W14" i="2"/>
  <c r="W75" i="2" s="1"/>
  <c r="X14" i="2"/>
  <c r="Y14" i="2"/>
  <c r="Y75" i="2" s="1"/>
  <c r="Z14" i="2"/>
  <c r="Z75" i="2" s="1"/>
  <c r="AO75" i="2" s="1"/>
  <c r="AA14" i="2"/>
  <c r="AA75" i="2" s="1"/>
  <c r="AP75" i="2" s="1"/>
  <c r="AB14" i="2"/>
  <c r="AB75" i="2" s="1"/>
  <c r="AC14" i="2"/>
  <c r="AC75" i="2" s="1"/>
  <c r="AD14" i="2"/>
  <c r="AD75" i="2" s="1"/>
  <c r="AE14" i="2"/>
  <c r="AE75" i="2" s="1"/>
  <c r="T14" i="2"/>
  <c r="AF5" i="2"/>
  <c r="AU5" i="2" s="1"/>
  <c r="AF6" i="2"/>
  <c r="AU6" i="2" s="1"/>
  <c r="AF7" i="2"/>
  <c r="AU7" i="2" s="1"/>
  <c r="AF4" i="2"/>
  <c r="AU4" i="2" s="1"/>
  <c r="U8" i="2"/>
  <c r="V8" i="2"/>
  <c r="W8" i="2"/>
  <c r="X8" i="2"/>
  <c r="X76" i="2" s="1"/>
  <c r="Y8" i="2"/>
  <c r="Y76" i="2" s="1"/>
  <c r="AN76" i="2" s="1"/>
  <c r="Z8" i="2"/>
  <c r="Z76" i="2" s="1"/>
  <c r="AA8" i="2"/>
  <c r="AA76" i="2" s="1"/>
  <c r="AB8" i="2"/>
  <c r="AB76" i="2" s="1"/>
  <c r="AQ76" i="2" s="1"/>
  <c r="AC8" i="2"/>
  <c r="AC76" i="2" s="1"/>
  <c r="AR76" i="2" s="1"/>
  <c r="AD8" i="2"/>
  <c r="AD76" i="2" s="1"/>
  <c r="AS76" i="2" s="1"/>
  <c r="AE8" i="2"/>
  <c r="AE76" i="2" s="1"/>
  <c r="AT76" i="2" s="1"/>
  <c r="T8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P85" i="2"/>
  <c r="O85" i="2"/>
  <c r="N85" i="2"/>
  <c r="M85" i="2"/>
  <c r="L85" i="2"/>
  <c r="AQ85" i="2" s="1"/>
  <c r="K85" i="2"/>
  <c r="AP85" i="2" s="1"/>
  <c r="J85" i="2"/>
  <c r="AO85" i="2" s="1"/>
  <c r="I85" i="2"/>
  <c r="H85" i="2"/>
  <c r="G85" i="2"/>
  <c r="F85" i="2"/>
  <c r="E85" i="2"/>
  <c r="AJ85" i="2" s="1"/>
  <c r="D85" i="2"/>
  <c r="P82" i="2"/>
  <c r="O82" i="2"/>
  <c r="N82" i="2"/>
  <c r="M82" i="2"/>
  <c r="L82" i="2"/>
  <c r="K82" i="2"/>
  <c r="J82" i="2"/>
  <c r="I82" i="2"/>
  <c r="G82" i="2"/>
  <c r="F82" i="2"/>
  <c r="E82" i="2"/>
  <c r="P81" i="2"/>
  <c r="O81" i="2"/>
  <c r="N81" i="2"/>
  <c r="M81" i="2"/>
  <c r="L81" i="2"/>
  <c r="K81" i="2"/>
  <c r="J81" i="2"/>
  <c r="I81" i="2"/>
  <c r="H81" i="2"/>
  <c r="G81" i="2"/>
  <c r="F81" i="2"/>
  <c r="AK81" i="2" s="1"/>
  <c r="E81" i="2"/>
  <c r="D81" i="2"/>
  <c r="AI81" i="2" s="1"/>
  <c r="O73" i="2"/>
  <c r="O76" i="2" s="1"/>
  <c r="N73" i="2"/>
  <c r="N76" i="2" s="1"/>
  <c r="M73" i="2"/>
  <c r="M76" i="2" s="1"/>
  <c r="L73" i="2"/>
  <c r="L76" i="2" s="1"/>
  <c r="K73" i="2"/>
  <c r="K75" i="2" s="1"/>
  <c r="J73" i="2"/>
  <c r="J75" i="2" s="1"/>
  <c r="I73" i="2"/>
  <c r="I76" i="2" s="1"/>
  <c r="H73" i="2"/>
  <c r="H75" i="2" s="1"/>
  <c r="G73" i="2"/>
  <c r="G76" i="2" s="1"/>
  <c r="F73" i="2"/>
  <c r="F76" i="2" s="1"/>
  <c r="E76" i="2"/>
  <c r="O68" i="2"/>
  <c r="O70" i="2" s="1"/>
  <c r="N68" i="2"/>
  <c r="N71" i="2" s="1"/>
  <c r="M68" i="2"/>
  <c r="M71" i="2" s="1"/>
  <c r="L68" i="2"/>
  <c r="L71" i="2" s="1"/>
  <c r="K68" i="2"/>
  <c r="K71" i="2" s="1"/>
  <c r="J68" i="2"/>
  <c r="J71" i="2" s="1"/>
  <c r="I68" i="2"/>
  <c r="I71" i="2" s="1"/>
  <c r="H68" i="2"/>
  <c r="H71" i="2" s="1"/>
  <c r="G68" i="2"/>
  <c r="G71" i="2" s="1"/>
  <c r="F68" i="2"/>
  <c r="F71" i="2" s="1"/>
  <c r="O63" i="2"/>
  <c r="O66" i="2" s="1"/>
  <c r="N63" i="2"/>
  <c r="M63" i="2"/>
  <c r="M65" i="2" s="1"/>
  <c r="L63" i="2"/>
  <c r="L66" i="2" s="1"/>
  <c r="K63" i="2"/>
  <c r="K65" i="2" s="1"/>
  <c r="J63" i="2"/>
  <c r="J66" i="2" s="1"/>
  <c r="I63" i="2"/>
  <c r="I65" i="2" s="1"/>
  <c r="H63" i="2"/>
  <c r="H66" i="2" s="1"/>
  <c r="G63" i="2"/>
  <c r="G65" i="2" s="1"/>
  <c r="E63" i="2"/>
  <c r="E66" i="2" s="1"/>
  <c r="P28" i="2"/>
  <c r="P29" i="2" s="1"/>
  <c r="O28" i="2"/>
  <c r="N28" i="2"/>
  <c r="M28" i="2"/>
  <c r="L28" i="2"/>
  <c r="K28" i="2"/>
  <c r="J28" i="2"/>
  <c r="I28" i="2"/>
  <c r="H28" i="2"/>
  <c r="G28" i="2"/>
  <c r="F28" i="2"/>
  <c r="E28" i="2"/>
  <c r="D28" i="2"/>
  <c r="D29" i="2" s="1"/>
  <c r="P26" i="2"/>
  <c r="P27" i="2" s="1"/>
  <c r="O26" i="2"/>
  <c r="N26" i="2"/>
  <c r="M26" i="2"/>
  <c r="L26" i="2"/>
  <c r="K26" i="2"/>
  <c r="J26" i="2"/>
  <c r="I26" i="2"/>
  <c r="H26" i="2"/>
  <c r="G26" i="2"/>
  <c r="F26" i="2"/>
  <c r="E26" i="2"/>
  <c r="P22" i="2"/>
  <c r="O22" i="2"/>
  <c r="N22" i="2"/>
  <c r="M22" i="2"/>
  <c r="L22" i="2"/>
  <c r="K22" i="2"/>
  <c r="J22" i="2"/>
  <c r="I22" i="2"/>
  <c r="H22" i="2"/>
  <c r="G22" i="2"/>
  <c r="F22" i="2"/>
  <c r="E22" i="2"/>
  <c r="P20" i="2"/>
  <c r="O20" i="2"/>
  <c r="N20" i="2"/>
  <c r="M20" i="2"/>
  <c r="L20" i="2"/>
  <c r="K20" i="2"/>
  <c r="J20" i="2"/>
  <c r="I20" i="2"/>
  <c r="H20" i="2"/>
  <c r="G20" i="2"/>
  <c r="G80" i="2" s="1"/>
  <c r="F20" i="2"/>
  <c r="E20" i="2"/>
  <c r="D20" i="2"/>
  <c r="D21" i="2" s="1"/>
  <c r="K41" i="20" l="1"/>
  <c r="L41" i="20" s="1"/>
  <c r="D50" i="20"/>
  <c r="I29" i="20"/>
  <c r="K29" i="20" s="1"/>
  <c r="K25" i="20"/>
  <c r="H28" i="18"/>
  <c r="I28" i="18" s="1"/>
  <c r="K28" i="18" s="1"/>
  <c r="L28" i="18" s="1"/>
  <c r="K40" i="18"/>
  <c r="L40" i="18" s="1"/>
  <c r="K39" i="18"/>
  <c r="L39" i="18" s="1"/>
  <c r="H27" i="18"/>
  <c r="I27" i="18" s="1"/>
  <c r="K27" i="18" s="1"/>
  <c r="L27" i="18" s="1"/>
  <c r="K38" i="18"/>
  <c r="L38" i="18" s="1"/>
  <c r="H26" i="18"/>
  <c r="I26" i="18" s="1"/>
  <c r="K26" i="18" s="1"/>
  <c r="L26" i="18" s="1"/>
  <c r="K37" i="18"/>
  <c r="L37" i="18" s="1"/>
  <c r="I41" i="18"/>
  <c r="K41" i="18" s="1"/>
  <c r="L41" i="18" s="1"/>
  <c r="H25" i="18"/>
  <c r="I25" i="18" s="1"/>
  <c r="K38" i="17"/>
  <c r="L38" i="17" s="1"/>
  <c r="H26" i="17"/>
  <c r="I26" i="17" s="1"/>
  <c r="K26" i="17" s="1"/>
  <c r="L26" i="17" s="1"/>
  <c r="H28" i="17"/>
  <c r="I28" i="17" s="1"/>
  <c r="K28" i="17" s="1"/>
  <c r="L28" i="17" s="1"/>
  <c r="K40" i="17"/>
  <c r="L40" i="17" s="1"/>
  <c r="K37" i="17"/>
  <c r="L37" i="17" s="1"/>
  <c r="I41" i="17"/>
  <c r="K41" i="17" s="1"/>
  <c r="H25" i="17"/>
  <c r="I25" i="17" s="1"/>
  <c r="I38" i="16"/>
  <c r="I41" i="16" s="1"/>
  <c r="K41" i="16" s="1"/>
  <c r="L41" i="16" s="1"/>
  <c r="K40" i="16"/>
  <c r="L40" i="16" s="1"/>
  <c r="H28" i="16"/>
  <c r="I28" i="16" s="1"/>
  <c r="K28" i="16" s="1"/>
  <c r="L28" i="16" s="1"/>
  <c r="H25" i="16"/>
  <c r="I25" i="16" s="1"/>
  <c r="K37" i="16"/>
  <c r="L37" i="16" s="1"/>
  <c r="H27" i="16"/>
  <c r="I27" i="16" s="1"/>
  <c r="K27" i="16" s="1"/>
  <c r="L27" i="16" s="1"/>
  <c r="K39" i="16"/>
  <c r="L39" i="16" s="1"/>
  <c r="I37" i="15"/>
  <c r="I41" i="15" s="1"/>
  <c r="K41" i="15" s="1"/>
  <c r="L41" i="15" s="1"/>
  <c r="H28" i="15"/>
  <c r="L28" i="15" s="1"/>
  <c r="K40" i="15"/>
  <c r="L40" i="15" s="1"/>
  <c r="H26" i="15"/>
  <c r="K26" i="15" s="1"/>
  <c r="K38" i="15"/>
  <c r="L38" i="15" s="1"/>
  <c r="H27" i="15"/>
  <c r="I27" i="15" s="1"/>
  <c r="K27" i="15" s="1"/>
  <c r="L27" i="15" s="1"/>
  <c r="K39" i="15"/>
  <c r="L39" i="15" s="1"/>
  <c r="L37" i="14"/>
  <c r="L41" i="14"/>
  <c r="H25" i="14"/>
  <c r="I25" i="14" s="1"/>
  <c r="K38" i="14"/>
  <c r="L38" i="14" s="1"/>
  <c r="H26" i="14"/>
  <c r="K26" i="14" s="1"/>
  <c r="L26" i="14" s="1"/>
  <c r="H28" i="14"/>
  <c r="K28" i="14" s="1"/>
  <c r="L28" i="14" s="1"/>
  <c r="K40" i="14"/>
  <c r="L40" i="14" s="1"/>
  <c r="K38" i="13"/>
  <c r="L38" i="13" s="1"/>
  <c r="K39" i="13"/>
  <c r="L39" i="13" s="1"/>
  <c r="H27" i="13"/>
  <c r="I27" i="13" s="1"/>
  <c r="K27" i="13" s="1"/>
  <c r="L27" i="13" s="1"/>
  <c r="K37" i="13"/>
  <c r="L37" i="13" s="1"/>
  <c r="I41" i="13"/>
  <c r="K41" i="13" s="1"/>
  <c r="L41" i="13" s="1"/>
  <c r="H25" i="13"/>
  <c r="I25" i="13" s="1"/>
  <c r="I41" i="9"/>
  <c r="K41" i="9" s="1"/>
  <c r="L41" i="9" s="1"/>
  <c r="H25" i="9"/>
  <c r="I25" i="9" s="1"/>
  <c r="K37" i="9"/>
  <c r="L37" i="9" s="1"/>
  <c r="AS66" i="2"/>
  <c r="AP80" i="2"/>
  <c r="AS80" i="2"/>
  <c r="AI80" i="2"/>
  <c r="AL75" i="2"/>
  <c r="AP84" i="2"/>
  <c r="AR75" i="2"/>
  <c r="AL84" i="2"/>
  <c r="AT84" i="2"/>
  <c r="AQ84" i="2"/>
  <c r="AT75" i="2"/>
  <c r="AM69" i="2"/>
  <c r="AF63" i="2"/>
  <c r="V64" i="2" s="1"/>
  <c r="Z65" i="2"/>
  <c r="AO65" i="2" s="1"/>
  <c r="AA66" i="2"/>
  <c r="AP66" i="2" s="1"/>
  <c r="AC69" i="2"/>
  <c r="AE70" i="2"/>
  <c r="AT70" i="2" s="1"/>
  <c r="T71" i="2"/>
  <c r="AI71" i="2" s="1"/>
  <c r="U71" i="2"/>
  <c r="AJ71" i="2" s="1"/>
  <c r="Z74" i="2"/>
  <c r="AP63" i="2"/>
  <c r="AL68" i="2"/>
  <c r="X71" i="2"/>
  <c r="AM71" i="2" s="1"/>
  <c r="Y65" i="2"/>
  <c r="AN65" i="2" s="1"/>
  <c r="Z66" i="2"/>
  <c r="AO66" i="2" s="1"/>
  <c r="AB69" i="2"/>
  <c r="AD70" i="2"/>
  <c r="AF71" i="2"/>
  <c r="Y74" i="2"/>
  <c r="AF81" i="2"/>
  <c r="AU81" i="2" s="1"/>
  <c r="AJ63" i="2"/>
  <c r="AK68" i="2"/>
  <c r="X65" i="2"/>
  <c r="Y66" i="2"/>
  <c r="AN66" i="2" s="1"/>
  <c r="AA69" i="2"/>
  <c r="AC70" i="2"/>
  <c r="X74" i="2"/>
  <c r="AI68" i="2"/>
  <c r="AJ68" i="2"/>
  <c r="AM73" i="2"/>
  <c r="W65" i="2"/>
  <c r="AL65" i="2" s="1"/>
  <c r="X66" i="2"/>
  <c r="AM66" i="2" s="1"/>
  <c r="AB70" i="2"/>
  <c r="T69" i="2"/>
  <c r="W74" i="2"/>
  <c r="AU68" i="2"/>
  <c r="AU69" i="2" s="1"/>
  <c r="AL73" i="2"/>
  <c r="U64" i="2"/>
  <c r="V65" i="2"/>
  <c r="W66" i="2"/>
  <c r="AA70" i="2"/>
  <c r="V74" i="2"/>
  <c r="AF82" i="2"/>
  <c r="AU82" i="2" s="1"/>
  <c r="AT68" i="2"/>
  <c r="AK14" i="2"/>
  <c r="D65" i="2"/>
  <c r="AI65" i="2" s="1"/>
  <c r="U65" i="2"/>
  <c r="V66" i="2"/>
  <c r="AK66" i="2" s="1"/>
  <c r="X69" i="2"/>
  <c r="T74" i="2"/>
  <c r="U74" i="2"/>
  <c r="AS68" i="2"/>
  <c r="X70" i="2"/>
  <c r="U34" i="2"/>
  <c r="W69" i="2"/>
  <c r="Y70" i="2"/>
  <c r="AA71" i="2"/>
  <c r="AP71" i="2" s="1"/>
  <c r="AF74" i="2"/>
  <c r="AF85" i="2"/>
  <c r="AU85" i="2" s="1"/>
  <c r="AF86" i="2"/>
  <c r="AU86" i="2" s="1"/>
  <c r="J69" i="2"/>
  <c r="W70" i="2"/>
  <c r="AL70" i="2" s="1"/>
  <c r="AD74" i="2"/>
  <c r="AT63" i="2"/>
  <c r="V70" i="2"/>
  <c r="AO68" i="2"/>
  <c r="AR73" i="2"/>
  <c r="AB65" i="2"/>
  <c r="AC66" i="2"/>
  <c r="AR66" i="2" s="1"/>
  <c r="AB74" i="2"/>
  <c r="D80" i="2"/>
  <c r="AB66" i="2"/>
  <c r="AQ66" i="2" s="1"/>
  <c r="AA74" i="2"/>
  <c r="AI20" i="7"/>
  <c r="AM31" i="7"/>
  <c r="N34" i="7"/>
  <c r="E34" i="7"/>
  <c r="AT7" i="7"/>
  <c r="AI13" i="7"/>
  <c r="AK79" i="7"/>
  <c r="Z83" i="7"/>
  <c r="AO83" i="7" s="1"/>
  <c r="AO25" i="7"/>
  <c r="V28" i="7"/>
  <c r="AD33" i="7"/>
  <c r="O69" i="7"/>
  <c r="AT69" i="7" s="1"/>
  <c r="O70" i="7"/>
  <c r="AT70" i="7" s="1"/>
  <c r="AB26" i="7"/>
  <c r="AS13" i="7"/>
  <c r="AB74" i="7"/>
  <c r="AQ74" i="7" s="1"/>
  <c r="K26" i="7"/>
  <c r="AI7" i="7"/>
  <c r="AU7" i="7"/>
  <c r="AS7" i="7"/>
  <c r="AQ7" i="7"/>
  <c r="AP75" i="7"/>
  <c r="AK13" i="7"/>
  <c r="AF25" i="7"/>
  <c r="AF84" i="7"/>
  <c r="AU84" i="7" s="1"/>
  <c r="H79" i="7"/>
  <c r="W79" i="7"/>
  <c r="AL79" i="7" s="1"/>
  <c r="AS21" i="7"/>
  <c r="AP83" i="7"/>
  <c r="H28" i="7"/>
  <c r="H83" i="7"/>
  <c r="W28" i="7"/>
  <c r="AL27" i="7"/>
  <c r="W83" i="7"/>
  <c r="AL83" i="7" s="1"/>
  <c r="AT27" i="7"/>
  <c r="K31" i="7"/>
  <c r="K32" i="7" s="1"/>
  <c r="I79" i="7"/>
  <c r="I20" i="7"/>
  <c r="N26" i="7"/>
  <c r="N83" i="7"/>
  <c r="AS83" i="7" s="1"/>
  <c r="AB73" i="7"/>
  <c r="AQ72" i="7"/>
  <c r="AF13" i="7"/>
  <c r="AF74" i="7" s="1"/>
  <c r="AP65" i="7"/>
  <c r="L32" i="7"/>
  <c r="AP19" i="7"/>
  <c r="AP20" i="7" s="1"/>
  <c r="K20" i="7"/>
  <c r="AB65" i="7"/>
  <c r="AQ65" i="7" s="1"/>
  <c r="AB64" i="7"/>
  <c r="AQ64" i="7" s="1"/>
  <c r="AB63" i="7"/>
  <c r="AQ62" i="7"/>
  <c r="AD73" i="7"/>
  <c r="AS72" i="7"/>
  <c r="X79" i="7"/>
  <c r="AM79" i="7" s="1"/>
  <c r="X20" i="7"/>
  <c r="J79" i="7"/>
  <c r="J20" i="7"/>
  <c r="J31" i="7"/>
  <c r="J32" i="7" s="1"/>
  <c r="Y79" i="7"/>
  <c r="AN79" i="7" s="1"/>
  <c r="Y20" i="7"/>
  <c r="Y31" i="7"/>
  <c r="AF21" i="7"/>
  <c r="V22" i="7" s="1"/>
  <c r="AC26" i="7"/>
  <c r="AC83" i="7"/>
  <c r="AR83" i="7" s="1"/>
  <c r="AR25" i="7"/>
  <c r="AO19" i="7"/>
  <c r="Z79" i="7"/>
  <c r="Z31" i="7"/>
  <c r="M75" i="7"/>
  <c r="AR75" i="7" s="1"/>
  <c r="M74" i="7"/>
  <c r="AR74" i="7" s="1"/>
  <c r="AR72" i="7"/>
  <c r="AF7" i="7"/>
  <c r="AF75" i="7" s="1"/>
  <c r="AL21" i="7"/>
  <c r="M65" i="7"/>
  <c r="M64" i="7"/>
  <c r="AR64" i="7"/>
  <c r="O74" i="7"/>
  <c r="AT74" i="7" s="1"/>
  <c r="AT72" i="7"/>
  <c r="O75" i="7"/>
  <c r="N20" i="7"/>
  <c r="N79" i="7"/>
  <c r="AC20" i="7"/>
  <c r="AR19" i="7"/>
  <c r="AC79" i="7"/>
  <c r="AR79" i="7" s="1"/>
  <c r="E22" i="7"/>
  <c r="AD64" i="7"/>
  <c r="AS64" i="7" s="1"/>
  <c r="AD63" i="7"/>
  <c r="AS62" i="7"/>
  <c r="AD65" i="7"/>
  <c r="AS65" i="7" s="1"/>
  <c r="AD28" i="7"/>
  <c r="AS27" i="7"/>
  <c r="H34" i="7"/>
  <c r="O64" i="7"/>
  <c r="AT64" i="7" s="1"/>
  <c r="O63" i="7"/>
  <c r="O65" i="7"/>
  <c r="AP70" i="7"/>
  <c r="Z20" i="7"/>
  <c r="O33" i="7"/>
  <c r="AT65" i="7"/>
  <c r="AB70" i="7"/>
  <c r="AQ70" i="7" s="1"/>
  <c r="AB69" i="7"/>
  <c r="AQ69" i="7" s="1"/>
  <c r="AB68" i="7"/>
  <c r="AQ67" i="7"/>
  <c r="AT75" i="7"/>
  <c r="AL75" i="7"/>
  <c r="AE28" i="7"/>
  <c r="F32" i="7"/>
  <c r="AU19" i="7"/>
  <c r="AU20" i="7" s="1"/>
  <c r="AF31" i="7"/>
  <c r="V20" i="7"/>
  <c r="AF20" i="7"/>
  <c r="AA20" i="7"/>
  <c r="E32" i="7"/>
  <c r="AP33" i="7"/>
  <c r="I83" i="7"/>
  <c r="I26" i="7"/>
  <c r="X83" i="7"/>
  <c r="X26" i="7"/>
  <c r="AM25" i="7"/>
  <c r="T83" i="7"/>
  <c r="AI83" i="7" s="1"/>
  <c r="AI27" i="7"/>
  <c r="AF27" i="7"/>
  <c r="T33" i="7"/>
  <c r="M70" i="7"/>
  <c r="M69" i="7"/>
  <c r="AR69" i="7" s="1"/>
  <c r="AN69" i="7"/>
  <c r="AK74" i="7"/>
  <c r="AF81" i="7"/>
  <c r="AU81" i="7" s="1"/>
  <c r="AM19" i="7"/>
  <c r="AM20" i="7" s="1"/>
  <c r="M34" i="7"/>
  <c r="AN83" i="7"/>
  <c r="W33" i="7"/>
  <c r="AD69" i="7"/>
  <c r="AS69" i="7" s="1"/>
  <c r="AD68" i="7"/>
  <c r="AS67" i="7"/>
  <c r="AD70" i="7"/>
  <c r="H73" i="7"/>
  <c r="O83" i="7"/>
  <c r="AU9" i="7"/>
  <c r="AJ19" i="7"/>
  <c r="AJ20" i="7" s="1"/>
  <c r="D20" i="7"/>
  <c r="P20" i="7"/>
  <c r="AE20" i="7"/>
  <c r="AP21" i="7"/>
  <c r="J22" i="7"/>
  <c r="AJ25" i="7"/>
  <c r="D26" i="7"/>
  <c r="P26" i="7"/>
  <c r="AE26" i="7"/>
  <c r="Y28" i="7"/>
  <c r="G31" i="7"/>
  <c r="G32" i="7" s="1"/>
  <c r="V31" i="7"/>
  <c r="AB33" i="7"/>
  <c r="E64" i="7"/>
  <c r="T64" i="7"/>
  <c r="AI64" i="7" s="1"/>
  <c r="N65" i="7"/>
  <c r="AC65" i="7"/>
  <c r="AR65" i="7" s="1"/>
  <c r="W68" i="7"/>
  <c r="E69" i="7"/>
  <c r="T69" i="7"/>
  <c r="AI69" i="7" s="1"/>
  <c r="AF69" i="7"/>
  <c r="N70" i="7"/>
  <c r="AC70" i="7"/>
  <c r="W73" i="7"/>
  <c r="E74" i="7"/>
  <c r="AJ74" i="7" s="1"/>
  <c r="N75" i="7"/>
  <c r="AS75" i="7" s="1"/>
  <c r="M83" i="7"/>
  <c r="AB83" i="7"/>
  <c r="AQ83" i="7" s="1"/>
  <c r="AK19" i="7"/>
  <c r="AK20" i="7" s="1"/>
  <c r="E20" i="7"/>
  <c r="T20" i="7"/>
  <c r="K22" i="7"/>
  <c r="AK25" i="7"/>
  <c r="Z28" i="7"/>
  <c r="H31" i="7"/>
  <c r="H32" i="7" s="1"/>
  <c r="W31" i="7"/>
  <c r="AO62" i="7"/>
  <c r="F64" i="7"/>
  <c r="AK64" i="7" s="1"/>
  <c r="U64" i="7"/>
  <c r="AJ64" i="7" s="1"/>
  <c r="X68" i="7"/>
  <c r="F69" i="7"/>
  <c r="AK69" i="7" s="1"/>
  <c r="U69" i="7"/>
  <c r="X73" i="7"/>
  <c r="F74" i="7"/>
  <c r="L79" i="7"/>
  <c r="AQ79" i="7" s="1"/>
  <c r="AA79" i="7"/>
  <c r="AP79" i="7" s="1"/>
  <c r="M22" i="7"/>
  <c r="M28" i="7"/>
  <c r="D33" i="7"/>
  <c r="P33" i="7"/>
  <c r="AE33" i="7"/>
  <c r="E70" i="7"/>
  <c r="AJ70" i="7" s="1"/>
  <c r="AF70" i="7"/>
  <c r="Z73" i="7"/>
  <c r="E75" i="7"/>
  <c r="AJ75" i="7" s="1"/>
  <c r="T75" i="7"/>
  <c r="AI75" i="7" s="1"/>
  <c r="AE83" i="7"/>
  <c r="AA31" i="7"/>
  <c r="F33" i="7"/>
  <c r="U33" i="7"/>
  <c r="P62" i="7"/>
  <c r="G65" i="7"/>
  <c r="AL65" i="7" s="1"/>
  <c r="V65" i="7"/>
  <c r="AK65" i="7" s="1"/>
  <c r="P67" i="7"/>
  <c r="O68" i="7" s="1"/>
  <c r="G70" i="7"/>
  <c r="AL70" i="7" s="1"/>
  <c r="V70" i="7"/>
  <c r="AK70" i="7" s="1"/>
  <c r="P72" i="7"/>
  <c r="M73" i="7" s="1"/>
  <c r="G75" i="7"/>
  <c r="D79" i="7"/>
  <c r="P79" i="7"/>
  <c r="AE79" i="7"/>
  <c r="AT79" i="7" s="1"/>
  <c r="O79" i="7"/>
  <c r="AD79" i="7"/>
  <c r="AS79" i="7" s="1"/>
  <c r="AU12" i="7"/>
  <c r="AJ21" i="7"/>
  <c r="P22" i="7"/>
  <c r="AP25" i="7"/>
  <c r="J26" i="7"/>
  <c r="Y26" i="7"/>
  <c r="P28" i="7"/>
  <c r="M31" i="7"/>
  <c r="M32" i="7" s="1"/>
  <c r="AB31" i="7"/>
  <c r="G33" i="7"/>
  <c r="V33" i="7"/>
  <c r="AF62" i="7"/>
  <c r="AT62" i="7"/>
  <c r="N63" i="7"/>
  <c r="AC63" i="7"/>
  <c r="AT67" i="7"/>
  <c r="AC68" i="7"/>
  <c r="AC73" i="7"/>
  <c r="E79" i="7"/>
  <c r="AJ79" i="7" s="1"/>
  <c r="T79" i="7"/>
  <c r="O31" i="7"/>
  <c r="O32" i="7" s="1"/>
  <c r="AD31" i="7"/>
  <c r="I33" i="7"/>
  <c r="X33" i="7"/>
  <c r="AJ62" i="7"/>
  <c r="AJ67" i="7"/>
  <c r="AJ72" i="7"/>
  <c r="AS19" i="7"/>
  <c r="AS20" i="7" s="1"/>
  <c r="AM21" i="7"/>
  <c r="AS25" i="7"/>
  <c r="AM27" i="7"/>
  <c r="AE31" i="7"/>
  <c r="Y33" i="7"/>
  <c r="AK62" i="7"/>
  <c r="AK67" i="7"/>
  <c r="AK72" i="7"/>
  <c r="AF80" i="7"/>
  <c r="AU80" i="7" s="1"/>
  <c r="T31" i="7"/>
  <c r="Z33" i="7"/>
  <c r="D64" i="2"/>
  <c r="E64" i="2"/>
  <c r="T66" i="2"/>
  <c r="AI66" i="2" s="1"/>
  <c r="T64" i="2"/>
  <c r="AJ26" i="2"/>
  <c r="V34" i="2"/>
  <c r="AJ14" i="2"/>
  <c r="AJ8" i="2"/>
  <c r="AN26" i="2"/>
  <c r="AO14" i="2"/>
  <c r="AR8" i="2"/>
  <c r="AS26" i="2"/>
  <c r="Z32" i="2"/>
  <c r="AR26" i="2"/>
  <c r="AJ22" i="2"/>
  <c r="AR22" i="2"/>
  <c r="AE32" i="2"/>
  <c r="AQ28" i="2"/>
  <c r="AN14" i="2"/>
  <c r="U32" i="2"/>
  <c r="AL26" i="2"/>
  <c r="AK26" i="2"/>
  <c r="AQ20" i="2"/>
  <c r="AU8" i="2"/>
  <c r="AA32" i="2"/>
  <c r="AP28" i="2"/>
  <c r="AQ8" i="2"/>
  <c r="V32" i="2"/>
  <c r="W34" i="2"/>
  <c r="AJ28" i="2"/>
  <c r="AM26" i="2"/>
  <c r="AK28" i="2"/>
  <c r="AI8" i="2"/>
  <c r="AT14" i="2"/>
  <c r="AP14" i="2"/>
  <c r="AM20" i="2"/>
  <c r="AQ14" i="2"/>
  <c r="AO26" i="2"/>
  <c r="T34" i="2"/>
  <c r="AS8" i="2"/>
  <c r="AP26" i="2"/>
  <c r="AM28" i="2"/>
  <c r="AI20" i="2"/>
  <c r="AL28" i="2"/>
  <c r="AI14" i="2"/>
  <c r="AO28" i="2"/>
  <c r="AT8" i="2"/>
  <c r="AN28" i="2"/>
  <c r="AM8" i="2"/>
  <c r="AT28" i="2"/>
  <c r="AQ26" i="2"/>
  <c r="X34" i="2"/>
  <c r="AE34" i="2"/>
  <c r="AS28" i="2"/>
  <c r="AA34" i="2"/>
  <c r="AO22" i="2"/>
  <c r="AN22" i="2"/>
  <c r="AL22" i="2"/>
  <c r="AS20" i="2"/>
  <c r="AM22" i="2"/>
  <c r="AC32" i="2"/>
  <c r="AD34" i="2"/>
  <c r="AC34" i="2"/>
  <c r="AN8" i="2"/>
  <c r="AR14" i="2"/>
  <c r="AS14" i="2"/>
  <c r="AR28" i="2"/>
  <c r="AB32" i="2"/>
  <c r="AL8" i="2"/>
  <c r="AK8" i="2"/>
  <c r="AT26" i="2"/>
  <c r="AI28" i="2"/>
  <c r="AB34" i="2"/>
  <c r="AJ20" i="2"/>
  <c r="W32" i="2"/>
  <c r="T32" i="2"/>
  <c r="AK20" i="2"/>
  <c r="AK22" i="2"/>
  <c r="AT20" i="2"/>
  <c r="AI22" i="2"/>
  <c r="AD32" i="2"/>
  <c r="AP8" i="2"/>
  <c r="AN20" i="2"/>
  <c r="AT22" i="2"/>
  <c r="AO8" i="2"/>
  <c r="AU14" i="2"/>
  <c r="Y32" i="2"/>
  <c r="Z34" i="2"/>
  <c r="AR20" i="2"/>
  <c r="AS22" i="2"/>
  <c r="AF28" i="2"/>
  <c r="X32" i="2"/>
  <c r="Y34" i="2"/>
  <c r="AP20" i="2"/>
  <c r="AQ22" i="2"/>
  <c r="AF26" i="2"/>
  <c r="AO20" i="2"/>
  <c r="AP22" i="2"/>
  <c r="D32" i="2"/>
  <c r="AL20" i="2"/>
  <c r="E84" i="2"/>
  <c r="AJ84" i="2" s="1"/>
  <c r="AF22" i="2"/>
  <c r="AE23" i="2" s="1"/>
  <c r="AF14" i="2"/>
  <c r="AF75" i="2" s="1"/>
  <c r="AF20" i="2"/>
  <c r="H34" i="2"/>
  <c r="M29" i="2"/>
  <c r="D27" i="2"/>
  <c r="O84" i="2"/>
  <c r="F27" i="2"/>
  <c r="G27" i="2"/>
  <c r="H27" i="2"/>
  <c r="I27" i="2"/>
  <c r="J27" i="2"/>
  <c r="AF8" i="2"/>
  <c r="AF76" i="2" s="1"/>
  <c r="L27" i="2"/>
  <c r="O80" i="2"/>
  <c r="AT80" i="2" s="1"/>
  <c r="M27" i="2"/>
  <c r="G34" i="2"/>
  <c r="N23" i="2"/>
  <c r="I29" i="2"/>
  <c r="N29" i="2"/>
  <c r="F80" i="2"/>
  <c r="AK80" i="2" s="1"/>
  <c r="G21" i="2"/>
  <c r="I34" i="2"/>
  <c r="K32" i="2"/>
  <c r="F34" i="2"/>
  <c r="AK34" i="2" s="1"/>
  <c r="H32" i="2"/>
  <c r="F84" i="2"/>
  <c r="AK84" i="2" s="1"/>
  <c r="I80" i="2"/>
  <c r="AN80" i="2" s="1"/>
  <c r="J65" i="2"/>
  <c r="K34" i="2"/>
  <c r="M32" i="2"/>
  <c r="K84" i="2"/>
  <c r="M34" i="2"/>
  <c r="G23" i="2"/>
  <c r="H23" i="2"/>
  <c r="J29" i="2"/>
  <c r="G64" i="2"/>
  <c r="P34" i="2"/>
  <c r="P35" i="2" s="1"/>
  <c r="J32" i="2"/>
  <c r="M23" i="2"/>
  <c r="N84" i="2"/>
  <c r="AS84" i="2" s="1"/>
  <c r="K29" i="2"/>
  <c r="I32" i="2"/>
  <c r="I66" i="2"/>
  <c r="G29" i="2"/>
  <c r="P23" i="2"/>
  <c r="O32" i="2"/>
  <c r="D34" i="2"/>
  <c r="L29" i="2"/>
  <c r="L21" i="2"/>
  <c r="J23" i="2"/>
  <c r="M66" i="2"/>
  <c r="N66" i="2"/>
  <c r="N21" i="2"/>
  <c r="L23" i="2"/>
  <c r="K27" i="2"/>
  <c r="O29" i="2"/>
  <c r="I75" i="2"/>
  <c r="AN75" i="2" s="1"/>
  <c r="H76" i="2"/>
  <c r="AM76" i="2" s="1"/>
  <c r="F65" i="2"/>
  <c r="J76" i="2"/>
  <c r="AO76" i="2" s="1"/>
  <c r="E29" i="2"/>
  <c r="E21" i="2"/>
  <c r="J21" i="2"/>
  <c r="O23" i="2"/>
  <c r="F29" i="2"/>
  <c r="E34" i="2"/>
  <c r="AJ34" i="2" s="1"/>
  <c r="D23" i="2"/>
  <c r="H29" i="2"/>
  <c r="N65" i="2"/>
  <c r="AS65" i="2" s="1"/>
  <c r="H21" i="2"/>
  <c r="F23" i="2"/>
  <c r="E23" i="2"/>
  <c r="O65" i="2"/>
  <c r="AT65" i="2" s="1"/>
  <c r="O21" i="2"/>
  <c r="O27" i="2"/>
  <c r="L32" i="2"/>
  <c r="J34" i="2"/>
  <c r="I21" i="2"/>
  <c r="E27" i="2"/>
  <c r="N32" i="2"/>
  <c r="L34" i="2"/>
  <c r="H65" i="2"/>
  <c r="G66" i="2"/>
  <c r="O71" i="2"/>
  <c r="AT71" i="2" s="1"/>
  <c r="L75" i="2"/>
  <c r="AQ75" i="2" s="1"/>
  <c r="K76" i="2"/>
  <c r="AP76" i="2" s="1"/>
  <c r="J80" i="2"/>
  <c r="AO80" i="2" s="1"/>
  <c r="G84" i="2"/>
  <c r="E70" i="2"/>
  <c r="AJ70" i="2" s="1"/>
  <c r="M75" i="2"/>
  <c r="K80" i="2"/>
  <c r="H84" i="2"/>
  <c r="AM84" i="2" s="1"/>
  <c r="F70" i="2"/>
  <c r="P73" i="2"/>
  <c r="D74" i="2" s="1"/>
  <c r="N75" i="2"/>
  <c r="AS75" i="2" s="1"/>
  <c r="L80" i="2"/>
  <c r="AQ80" i="2" s="1"/>
  <c r="I84" i="2"/>
  <c r="AN84" i="2" s="1"/>
  <c r="G70" i="2"/>
  <c r="O75" i="2"/>
  <c r="M80" i="2"/>
  <c r="AR80" i="2" s="1"/>
  <c r="J84" i="2"/>
  <c r="AO84" i="2" s="1"/>
  <c r="K21" i="2"/>
  <c r="E32" i="2"/>
  <c r="O34" i="2"/>
  <c r="M21" i="2"/>
  <c r="K23" i="2"/>
  <c r="F32" i="2"/>
  <c r="L65" i="2"/>
  <c r="K66" i="2"/>
  <c r="H70" i="2"/>
  <c r="N80" i="2"/>
  <c r="I23" i="2"/>
  <c r="P32" i="2"/>
  <c r="P33" i="2" s="1"/>
  <c r="N34" i="2"/>
  <c r="G32" i="2"/>
  <c r="I70" i="2"/>
  <c r="E75" i="2"/>
  <c r="AJ75" i="2" s="1"/>
  <c r="L84" i="2"/>
  <c r="J70" i="2"/>
  <c r="AO70" i="2" s="1"/>
  <c r="F75" i="2"/>
  <c r="AK75" i="2" s="1"/>
  <c r="P80" i="2"/>
  <c r="M84" i="2"/>
  <c r="AR84" i="2" s="1"/>
  <c r="K70" i="2"/>
  <c r="G75" i="2"/>
  <c r="E80" i="2"/>
  <c r="AJ80" i="2" s="1"/>
  <c r="P21" i="2"/>
  <c r="L70" i="2"/>
  <c r="F21" i="2"/>
  <c r="N27" i="2"/>
  <c r="E65" i="2"/>
  <c r="M70" i="2"/>
  <c r="D84" i="2"/>
  <c r="AI84" i="2" s="1"/>
  <c r="P84" i="2"/>
  <c r="P68" i="2"/>
  <c r="I69" i="2" s="1"/>
  <c r="N70" i="2"/>
  <c r="H80" i="2"/>
  <c r="AM80" i="2" s="1"/>
  <c r="L25" i="20" l="1"/>
  <c r="E46" i="20"/>
  <c r="G46" i="20" s="1"/>
  <c r="L29" i="20"/>
  <c r="E50" i="20"/>
  <c r="G50" i="20"/>
  <c r="K37" i="15"/>
  <c r="L37" i="15" s="1"/>
  <c r="H25" i="15"/>
  <c r="I25" i="15" s="1"/>
  <c r="L25" i="15" s="1"/>
  <c r="K25" i="18"/>
  <c r="L25" i="18" s="1"/>
  <c r="I29" i="18"/>
  <c r="K29" i="18" s="1"/>
  <c r="L29" i="18" s="1"/>
  <c r="K25" i="17"/>
  <c r="L25" i="17" s="1"/>
  <c r="I29" i="17"/>
  <c r="K29" i="17" s="1"/>
  <c r="L29" i="17" s="1"/>
  <c r="K25" i="16"/>
  <c r="L25" i="16" s="1"/>
  <c r="H26" i="16"/>
  <c r="I26" i="16" s="1"/>
  <c r="K26" i="16" s="1"/>
  <c r="L26" i="16" s="1"/>
  <c r="K38" i="16"/>
  <c r="L38" i="16" s="1"/>
  <c r="K25" i="14"/>
  <c r="L25" i="14" s="1"/>
  <c r="I29" i="14"/>
  <c r="K29" i="14" s="1"/>
  <c r="L29" i="14" s="1"/>
  <c r="K25" i="13"/>
  <c r="L25" i="13" s="1"/>
  <c r="I29" i="13"/>
  <c r="K29" i="13" s="1"/>
  <c r="L29" i="13" s="1"/>
  <c r="K25" i="9"/>
  <c r="L25" i="9" s="1"/>
  <c r="I29" i="9"/>
  <c r="K29" i="9" s="1"/>
  <c r="AF66" i="2"/>
  <c r="AO69" i="2"/>
  <c r="AJ64" i="2"/>
  <c r="AR70" i="2"/>
  <c r="AT69" i="2"/>
  <c r="AK69" i="2"/>
  <c r="AC64" i="2"/>
  <c r="AK70" i="2"/>
  <c r="X64" i="2"/>
  <c r="AN69" i="2"/>
  <c r="AU26" i="2"/>
  <c r="AU27" i="2" s="1"/>
  <c r="AF84" i="2"/>
  <c r="AU84" i="2" s="1"/>
  <c r="AN70" i="2"/>
  <c r="AP64" i="2"/>
  <c r="AD64" i="2"/>
  <c r="AU73" i="2"/>
  <c r="AR74" i="2" s="1"/>
  <c r="AM70" i="2"/>
  <c r="AP70" i="2"/>
  <c r="AE64" i="2"/>
  <c r="T21" i="2"/>
  <c r="AF80" i="2"/>
  <c r="AU80" i="2" s="1"/>
  <c r="AT64" i="2"/>
  <c r="AS69" i="2"/>
  <c r="AL66" i="2"/>
  <c r="AJ69" i="2"/>
  <c r="AU76" i="2"/>
  <c r="AA64" i="2"/>
  <c r="AF64" i="2"/>
  <c r="AU63" i="2"/>
  <c r="AF65" i="2"/>
  <c r="AP69" i="2"/>
  <c r="AB64" i="2"/>
  <c r="W64" i="2"/>
  <c r="AK65" i="2"/>
  <c r="AI69" i="2"/>
  <c r="AS70" i="2"/>
  <c r="AR69" i="2"/>
  <c r="Z64" i="2"/>
  <c r="AT32" i="2"/>
  <c r="AJ65" i="2"/>
  <c r="AM65" i="2"/>
  <c r="AQ65" i="2"/>
  <c r="AQ70" i="2"/>
  <c r="Y64" i="2"/>
  <c r="AL69" i="2"/>
  <c r="AQ69" i="2"/>
  <c r="AM26" i="7"/>
  <c r="AQ68" i="7"/>
  <c r="AT73" i="7"/>
  <c r="E68" i="7"/>
  <c r="AT28" i="7"/>
  <c r="AD34" i="7"/>
  <c r="AS33" i="7"/>
  <c r="AO33" i="7"/>
  <c r="Z34" i="7"/>
  <c r="AJ73" i="7"/>
  <c r="N68" i="7"/>
  <c r="AJ69" i="7"/>
  <c r="Z22" i="7"/>
  <c r="AU69" i="7"/>
  <c r="AU13" i="7"/>
  <c r="AU31" i="7"/>
  <c r="AF32" i="7"/>
  <c r="U32" i="7"/>
  <c r="O73" i="7"/>
  <c r="AR26" i="7"/>
  <c r="AR31" i="7"/>
  <c r="AR32" i="7" s="1"/>
  <c r="P74" i="7"/>
  <c r="P73" i="7"/>
  <c r="D73" i="7"/>
  <c r="AU72" i="7"/>
  <c r="N73" i="7"/>
  <c r="L73" i="7"/>
  <c r="K73" i="7"/>
  <c r="I73" i="7"/>
  <c r="J73" i="7"/>
  <c r="P75" i="7"/>
  <c r="AK26" i="7"/>
  <c r="W34" i="7"/>
  <c r="AL33" i="7"/>
  <c r="AF79" i="7"/>
  <c r="AU79" i="7" s="1"/>
  <c r="AU75" i="7"/>
  <c r="AI31" i="7"/>
  <c r="AI32" i="7" s="1"/>
  <c r="T32" i="7"/>
  <c r="D68" i="7"/>
  <c r="AT68" i="7"/>
  <c r="M68" i="7"/>
  <c r="AM83" i="7"/>
  <c r="AR73" i="7"/>
  <c r="AL28" i="7"/>
  <c r="AU25" i="7"/>
  <c r="AA26" i="7"/>
  <c r="AF83" i="7"/>
  <c r="AU83" i="7" s="1"/>
  <c r="V26" i="7"/>
  <c r="AF26" i="7"/>
  <c r="Z26" i="7"/>
  <c r="W26" i="7"/>
  <c r="U26" i="7"/>
  <c r="AO26" i="7"/>
  <c r="AC32" i="7"/>
  <c r="AJ68" i="7"/>
  <c r="AJ22" i="7"/>
  <c r="U22" i="7"/>
  <c r="AU21" i="7"/>
  <c r="AB22" i="7"/>
  <c r="AA22" i="7"/>
  <c r="AF33" i="7"/>
  <c r="AF22" i="7"/>
  <c r="AC22" i="7"/>
  <c r="AJ26" i="7"/>
  <c r="T22" i="7"/>
  <c r="AS28" i="7"/>
  <c r="I34" i="7"/>
  <c r="AF63" i="7"/>
  <c r="AE63" i="7"/>
  <c r="AU62" i="7"/>
  <c r="AF65" i="7"/>
  <c r="Z63" i="7"/>
  <c r="AF64" i="7"/>
  <c r="AA63" i="7"/>
  <c r="Y63" i="7"/>
  <c r="P64" i="7"/>
  <c r="P63" i="7"/>
  <c r="D63" i="7"/>
  <c r="K63" i="7"/>
  <c r="P65" i="7"/>
  <c r="L63" i="7"/>
  <c r="J63" i="7"/>
  <c r="D34" i="7"/>
  <c r="X63" i="7"/>
  <c r="Y22" i="7"/>
  <c r="U63" i="7"/>
  <c r="AT20" i="7"/>
  <c r="T63" i="7"/>
  <c r="M63" i="7"/>
  <c r="AO31" i="7"/>
  <c r="AO32" i="7" s="1"/>
  <c r="Z32" i="7"/>
  <c r="H68" i="7"/>
  <c r="X32" i="7"/>
  <c r="X34" i="7"/>
  <c r="AM33" i="7"/>
  <c r="P34" i="7"/>
  <c r="L34" i="7"/>
  <c r="AS70" i="7"/>
  <c r="K34" i="7"/>
  <c r="X22" i="7"/>
  <c r="Y32" i="7"/>
  <c r="AN31" i="7"/>
  <c r="AN32" i="7" s="1"/>
  <c r="AM32" i="7"/>
  <c r="AN33" i="7"/>
  <c r="Y34" i="7"/>
  <c r="AD32" i="7"/>
  <c r="AS31" i="7"/>
  <c r="AS32" i="7" s="1"/>
  <c r="V34" i="7"/>
  <c r="AK33" i="7"/>
  <c r="U34" i="7"/>
  <c r="AJ33" i="7"/>
  <c r="E63" i="7"/>
  <c r="AL20" i="7"/>
  <c r="O34" i="7"/>
  <c r="AR20" i="7"/>
  <c r="AD26" i="7"/>
  <c r="G68" i="7"/>
  <c r="I63" i="7"/>
  <c r="AS22" i="7"/>
  <c r="AE22" i="7"/>
  <c r="AE34" i="7"/>
  <c r="AT33" i="7"/>
  <c r="I68" i="7"/>
  <c r="AL31" i="7"/>
  <c r="AL32" i="7" s="1"/>
  <c r="W32" i="7"/>
  <c r="AI33" i="7"/>
  <c r="T34" i="7"/>
  <c r="AD22" i="7"/>
  <c r="AM28" i="7"/>
  <c r="AI79" i="7"/>
  <c r="AB32" i="7"/>
  <c r="AQ31" i="7"/>
  <c r="AQ32" i="7" s="1"/>
  <c r="AA32" i="7"/>
  <c r="AP31" i="7"/>
  <c r="AP32" i="7" s="1"/>
  <c r="W63" i="7"/>
  <c r="U28" i="7"/>
  <c r="AU27" i="7"/>
  <c r="AB28" i="7"/>
  <c r="AF28" i="7"/>
  <c r="AC28" i="7"/>
  <c r="AA28" i="7"/>
  <c r="T28" i="7"/>
  <c r="X28" i="7"/>
  <c r="J34" i="7"/>
  <c r="AO79" i="7"/>
  <c r="AQ20" i="7"/>
  <c r="AN20" i="7"/>
  <c r="P69" i="7"/>
  <c r="P68" i="7"/>
  <c r="AU67" i="7"/>
  <c r="K68" i="7"/>
  <c r="P70" i="7"/>
  <c r="AU70" i="7" s="1"/>
  <c r="L68" i="7"/>
  <c r="J68" i="7"/>
  <c r="AK68" i="7"/>
  <c r="F34" i="7"/>
  <c r="AT83" i="7"/>
  <c r="AB34" i="7"/>
  <c r="AQ33" i="7"/>
  <c r="V63" i="7"/>
  <c r="AI28" i="7"/>
  <c r="E73" i="7"/>
  <c r="AO20" i="7"/>
  <c r="AU74" i="7"/>
  <c r="H63" i="7"/>
  <c r="AT31" i="7"/>
  <c r="AT32" i="7" s="1"/>
  <c r="AE32" i="7"/>
  <c r="G34" i="7"/>
  <c r="F68" i="7"/>
  <c r="AS26" i="7"/>
  <c r="T26" i="7"/>
  <c r="AR70" i="7"/>
  <c r="V32" i="7"/>
  <c r="AK31" i="7"/>
  <c r="AK32" i="7" s="1"/>
  <c r="F63" i="7"/>
  <c r="G73" i="7"/>
  <c r="F73" i="7"/>
  <c r="W22" i="7"/>
  <c r="AQ73" i="7"/>
  <c r="G63" i="7"/>
  <c r="D69" i="2"/>
  <c r="AR27" i="2"/>
  <c r="AO32" i="2"/>
  <c r="P65" i="2"/>
  <c r="AP34" i="2"/>
  <c r="AJ32" i="2"/>
  <c r="AO34" i="2"/>
  <c r="AD21" i="2"/>
  <c r="AM27" i="2"/>
  <c r="Z27" i="2"/>
  <c r="AL34" i="2"/>
  <c r="AB27" i="2"/>
  <c r="AM34" i="2"/>
  <c r="AT34" i="2"/>
  <c r="AS34" i="2"/>
  <c r="AQ34" i="2"/>
  <c r="AR34" i="2"/>
  <c r="AN34" i="2"/>
  <c r="AP32" i="2"/>
  <c r="AK32" i="2"/>
  <c r="AI34" i="2"/>
  <c r="AN32" i="2"/>
  <c r="AI32" i="2"/>
  <c r="AL32" i="2"/>
  <c r="AC21" i="2"/>
  <c r="AO27" i="2"/>
  <c r="AR32" i="2"/>
  <c r="AT27" i="2"/>
  <c r="Z29" i="2"/>
  <c r="AU28" i="2"/>
  <c r="AR29" i="2" s="1"/>
  <c r="AD27" i="2"/>
  <c r="V27" i="2"/>
  <c r="AA27" i="2"/>
  <c r="T27" i="2"/>
  <c r="AK27" i="2"/>
  <c r="AQ27" i="2"/>
  <c r="O64" i="2"/>
  <c r="AM32" i="2"/>
  <c r="Y27" i="2"/>
  <c r="AS32" i="2"/>
  <c r="AQ32" i="2"/>
  <c r="W27" i="2"/>
  <c r="U27" i="2"/>
  <c r="T29" i="2"/>
  <c r="AC27" i="2"/>
  <c r="AE27" i="2"/>
  <c r="AF27" i="2"/>
  <c r="X27" i="2"/>
  <c r="AA21" i="2"/>
  <c r="AU20" i="2"/>
  <c r="AO21" i="2" s="1"/>
  <c r="AF32" i="2"/>
  <c r="AU32" i="2" s="1"/>
  <c r="AU33" i="2" s="1"/>
  <c r="X29" i="2"/>
  <c r="V29" i="2"/>
  <c r="AB29" i="2"/>
  <c r="Z23" i="2"/>
  <c r="AU22" i="2"/>
  <c r="AP23" i="2" s="1"/>
  <c r="AF34" i="2"/>
  <c r="AC29" i="2"/>
  <c r="AD29" i="2"/>
  <c r="AE29" i="2"/>
  <c r="AF29" i="2"/>
  <c r="U29" i="2"/>
  <c r="W29" i="2"/>
  <c r="Y29" i="2"/>
  <c r="T23" i="2"/>
  <c r="X23" i="2"/>
  <c r="AA29" i="2"/>
  <c r="U23" i="2"/>
  <c r="AB23" i="2"/>
  <c r="AD23" i="2"/>
  <c r="V23" i="2"/>
  <c r="Y23" i="2"/>
  <c r="AF23" i="2"/>
  <c r="U21" i="2"/>
  <c r="AE21" i="2"/>
  <c r="AB21" i="2"/>
  <c r="Z21" i="2"/>
  <c r="W21" i="2"/>
  <c r="AC23" i="2"/>
  <c r="AF21" i="2"/>
  <c r="AA23" i="2"/>
  <c r="W23" i="2"/>
  <c r="V21" i="2"/>
  <c r="Y21" i="2"/>
  <c r="X21" i="2"/>
  <c r="P64" i="2"/>
  <c r="K35" i="2"/>
  <c r="J35" i="2"/>
  <c r="G33" i="2"/>
  <c r="H35" i="2"/>
  <c r="K64" i="2"/>
  <c r="J64" i="2"/>
  <c r="H64" i="2"/>
  <c r="L33" i="2"/>
  <c r="L35" i="2"/>
  <c r="G35" i="2"/>
  <c r="D35" i="2"/>
  <c r="M64" i="2"/>
  <c r="L64" i="2"/>
  <c r="P66" i="2"/>
  <c r="N35" i="2"/>
  <c r="E35" i="2"/>
  <c r="I35" i="2"/>
  <c r="I33" i="2"/>
  <c r="F64" i="2"/>
  <c r="O35" i="2"/>
  <c r="M35" i="2"/>
  <c r="I64" i="2"/>
  <c r="N64" i="2"/>
  <c r="F35" i="2"/>
  <c r="E74" i="2"/>
  <c r="O69" i="2"/>
  <c r="L69" i="2"/>
  <c r="P69" i="2"/>
  <c r="P71" i="2"/>
  <c r="AU71" i="2" s="1"/>
  <c r="P70" i="2"/>
  <c r="AU70" i="2" s="1"/>
  <c r="I74" i="2"/>
  <c r="E69" i="2"/>
  <c r="L74" i="2"/>
  <c r="J74" i="2"/>
  <c r="P76" i="2"/>
  <c r="P75" i="2"/>
  <c r="AU75" i="2" s="1"/>
  <c r="P74" i="2"/>
  <c r="K74" i="2"/>
  <c r="M69" i="2"/>
  <c r="N74" i="2"/>
  <c r="M33" i="2"/>
  <c r="F74" i="2"/>
  <c r="M74" i="2"/>
  <c r="F33" i="2"/>
  <c r="H69" i="2"/>
  <c r="O33" i="2"/>
  <c r="H74" i="2"/>
  <c r="N69" i="2"/>
  <c r="G74" i="2"/>
  <c r="D33" i="2"/>
  <c r="K33" i="2"/>
  <c r="G69" i="2"/>
  <c r="F69" i="2"/>
  <c r="N33" i="2"/>
  <c r="J33" i="2"/>
  <c r="K69" i="2"/>
  <c r="E33" i="2"/>
  <c r="O74" i="2"/>
  <c r="H33" i="2"/>
  <c r="I29" i="15" l="1"/>
  <c r="I29" i="16"/>
  <c r="K29" i="16" s="1"/>
  <c r="L29" i="16" s="1"/>
  <c r="AN27" i="2"/>
  <c r="AJ27" i="2"/>
  <c r="AI27" i="2"/>
  <c r="AL74" i="2"/>
  <c r="AL27" i="2"/>
  <c r="AU65" i="2"/>
  <c r="AU74" i="2"/>
  <c r="AK74" i="2"/>
  <c r="AI74" i="2"/>
  <c r="AN74" i="2"/>
  <c r="AP74" i="2"/>
  <c r="AT74" i="2"/>
  <c r="AS74" i="2"/>
  <c r="AO74" i="2"/>
  <c r="AQ74" i="2"/>
  <c r="AJ74" i="2"/>
  <c r="AS27" i="2"/>
  <c r="AU64" i="2"/>
  <c r="AR64" i="2"/>
  <c r="AQ64" i="2"/>
  <c r="AO64" i="2"/>
  <c r="AN64" i="2"/>
  <c r="AK64" i="2"/>
  <c r="AI64" i="2"/>
  <c r="AS64" i="2"/>
  <c r="AL64" i="2"/>
  <c r="AM64" i="2"/>
  <c r="AM74" i="2"/>
  <c r="X33" i="2"/>
  <c r="AP27" i="2"/>
  <c r="AU66" i="2"/>
  <c r="AU63" i="7"/>
  <c r="AM63" i="7"/>
  <c r="AL63" i="7"/>
  <c r="AR63" i="7"/>
  <c r="AI63" i="7"/>
  <c r="AP63" i="7"/>
  <c r="AN63" i="7"/>
  <c r="AU73" i="7"/>
  <c r="AO73" i="7"/>
  <c r="AM73" i="7"/>
  <c r="AL73" i="7"/>
  <c r="AI73" i="7"/>
  <c r="AP73" i="7"/>
  <c r="AN73" i="7"/>
  <c r="AO63" i="7"/>
  <c r="AU22" i="7"/>
  <c r="AO22" i="7"/>
  <c r="AT22" i="7"/>
  <c r="AQ22" i="7"/>
  <c r="AK22" i="7"/>
  <c r="AN22" i="7"/>
  <c r="AI22" i="7"/>
  <c r="AR22" i="7"/>
  <c r="AJ63" i="7"/>
  <c r="AU26" i="7"/>
  <c r="AN26" i="7"/>
  <c r="AL26" i="7"/>
  <c r="AI26" i="7"/>
  <c r="AQ26" i="7"/>
  <c r="AT26" i="7"/>
  <c r="AK63" i="7"/>
  <c r="AL22" i="7"/>
  <c r="AM34" i="7"/>
  <c r="AU68" i="7"/>
  <c r="AO68" i="7"/>
  <c r="AI68" i="7"/>
  <c r="AM68" i="7"/>
  <c r="AN68" i="7"/>
  <c r="AR68" i="7"/>
  <c r="AL68" i="7"/>
  <c r="AP68" i="7"/>
  <c r="AQ63" i="7"/>
  <c r="AS68" i="7"/>
  <c r="AT63" i="7"/>
  <c r="AS63" i="7"/>
  <c r="AU28" i="7"/>
  <c r="AP28" i="7"/>
  <c r="AO28" i="7"/>
  <c r="AQ28" i="7"/>
  <c r="AN28" i="7"/>
  <c r="AJ28" i="7"/>
  <c r="AK28" i="7"/>
  <c r="AR28" i="7"/>
  <c r="AP22" i="7"/>
  <c r="AS73" i="7"/>
  <c r="AU64" i="7"/>
  <c r="AP26" i="7"/>
  <c r="AM22" i="7"/>
  <c r="AK73" i="7"/>
  <c r="AU65" i="7"/>
  <c r="AU33" i="7"/>
  <c r="AF34" i="7"/>
  <c r="AA34" i="7"/>
  <c r="AC34" i="7"/>
  <c r="AU32" i="7"/>
  <c r="AJ32" i="7"/>
  <c r="AN33" i="2"/>
  <c r="AO33" i="2"/>
  <c r="AM33" i="2"/>
  <c r="AP21" i="2"/>
  <c r="AR21" i="2"/>
  <c r="AL21" i="2"/>
  <c r="AS33" i="2"/>
  <c r="AT33" i="2"/>
  <c r="AK33" i="2"/>
  <c r="AR33" i="2"/>
  <c r="AL33" i="2"/>
  <c r="AI33" i="2"/>
  <c r="Z35" i="2"/>
  <c r="AU34" i="2"/>
  <c r="AI35" i="2" s="1"/>
  <c r="AI29" i="2"/>
  <c r="AJ33" i="2"/>
  <c r="AQ23" i="2"/>
  <c r="AN23" i="2"/>
  <c r="AM23" i="2"/>
  <c r="AT23" i="2"/>
  <c r="AS23" i="2"/>
  <c r="AK23" i="2"/>
  <c r="AQ33" i="2"/>
  <c r="AP33" i="2"/>
  <c r="AI23" i="2"/>
  <c r="AJ23" i="2"/>
  <c r="AU23" i="2"/>
  <c r="AR23" i="2"/>
  <c r="AU29" i="2"/>
  <c r="AS29" i="2"/>
  <c r="AO29" i="2"/>
  <c r="AK29" i="2"/>
  <c r="AM29" i="2"/>
  <c r="AL29" i="2"/>
  <c r="AP29" i="2"/>
  <c r="AN29" i="2"/>
  <c r="AQ29" i="2"/>
  <c r="AT29" i="2"/>
  <c r="AJ29" i="2"/>
  <c r="Y33" i="2"/>
  <c r="AL23" i="2"/>
  <c r="AO23" i="2"/>
  <c r="AF33" i="2"/>
  <c r="U33" i="2"/>
  <c r="T33" i="2"/>
  <c r="Z33" i="2"/>
  <c r="AB33" i="2"/>
  <c r="AD33" i="2"/>
  <c r="AE33" i="2"/>
  <c r="AA33" i="2"/>
  <c r="W33" i="2"/>
  <c r="AC33" i="2"/>
  <c r="V33" i="2"/>
  <c r="AU21" i="2"/>
  <c r="AK21" i="2"/>
  <c r="AQ21" i="2"/>
  <c r="AN21" i="2"/>
  <c r="AM21" i="2"/>
  <c r="AS21" i="2"/>
  <c r="AJ21" i="2"/>
  <c r="AI21" i="2"/>
  <c r="AT21" i="2"/>
  <c r="AF35" i="2"/>
  <c r="U35" i="2"/>
  <c r="T35" i="2"/>
  <c r="X35" i="2"/>
  <c r="V35" i="2"/>
  <c r="AA35" i="2"/>
  <c r="AD35" i="2"/>
  <c r="AE35" i="2"/>
  <c r="W35" i="2"/>
  <c r="AB35" i="2"/>
  <c r="AC35" i="2"/>
  <c r="Y35" i="2"/>
  <c r="AU34" i="7" l="1"/>
  <c r="AR34" i="7"/>
  <c r="AP34" i="7"/>
  <c r="AI34" i="7"/>
  <c r="AQ34" i="7"/>
  <c r="AT34" i="7"/>
  <c r="AL34" i="7"/>
  <c r="AK34" i="7"/>
  <c r="AN34" i="7"/>
  <c r="AS34" i="7"/>
  <c r="AO34" i="7"/>
  <c r="AJ34" i="7"/>
  <c r="AS35" i="2"/>
  <c r="AR35" i="2"/>
  <c r="AT35" i="2"/>
  <c r="AQ35" i="2"/>
  <c r="AU35" i="2"/>
  <c r="AM35" i="2"/>
  <c r="AO35" i="2"/>
  <c r="AK35" i="2"/>
  <c r="AP35" i="2"/>
  <c r="AL35" i="2"/>
  <c r="AJ35" i="2"/>
  <c r="AN35" i="2"/>
  <c r="E7" i="12"/>
  <c r="D4" i="12"/>
  <c r="F38" i="12" s="1"/>
  <c r="K4" i="12"/>
  <c r="L4" i="12" s="1"/>
  <c r="D5" i="12"/>
  <c r="F39" i="12" s="1"/>
  <c r="K5" i="12"/>
  <c r="L5" i="12" s="1"/>
  <c r="D6" i="12"/>
  <c r="F40" i="12" s="1"/>
  <c r="K6" i="12"/>
  <c r="L6" i="12" s="1"/>
  <c r="C16" i="12" l="1"/>
  <c r="D16" i="12" s="1"/>
  <c r="F16" i="12" s="1"/>
  <c r="L16" i="12" s="1"/>
  <c r="C18" i="12"/>
  <c r="D18" i="12" s="1"/>
  <c r="F18" i="12" s="1"/>
  <c r="L18" i="12" s="1"/>
  <c r="F41" i="12"/>
  <c r="G37" i="12" s="1"/>
  <c r="I37" i="12" s="1"/>
  <c r="C15" i="12"/>
  <c r="D15" i="12" s="1"/>
  <c r="F15" i="12" s="1"/>
  <c r="K7" i="12"/>
  <c r="L7" i="12" s="1"/>
  <c r="H16" i="12"/>
  <c r="K16" i="12" s="1"/>
  <c r="C17" i="12"/>
  <c r="D17" i="12" s="1"/>
  <c r="F17" i="12" s="1"/>
  <c r="L17" i="12" l="1"/>
  <c r="H17" i="12"/>
  <c r="K17" i="12" s="1"/>
  <c r="K37" i="12"/>
  <c r="L37" i="12" s="1"/>
  <c r="H25" i="12"/>
  <c r="I25" i="12" s="1"/>
  <c r="L15" i="12"/>
  <c r="H15" i="12"/>
  <c r="G38" i="12"/>
  <c r="I38" i="12" s="1"/>
  <c r="G39" i="12"/>
  <c r="I39" i="12" s="1"/>
  <c r="G40" i="12"/>
  <c r="I40" i="12" s="1"/>
  <c r="K40" i="12" l="1"/>
  <c r="L40" i="12" s="1"/>
  <c r="H28" i="12"/>
  <c r="I28" i="12" s="1"/>
  <c r="K28" i="12" s="1"/>
  <c r="L28" i="12" s="1"/>
  <c r="K39" i="12"/>
  <c r="L39" i="12" s="1"/>
  <c r="H27" i="12"/>
  <c r="I27" i="12" s="1"/>
  <c r="K27" i="12" s="1"/>
  <c r="L27" i="12" s="1"/>
  <c r="H18" i="12"/>
  <c r="K18" i="12" s="1"/>
  <c r="K15" i="12"/>
  <c r="K25" i="12"/>
  <c r="L25" i="12" s="1"/>
  <c r="H26" i="12"/>
  <c r="I26" i="12" s="1"/>
  <c r="K26" i="12" s="1"/>
  <c r="L26" i="12" s="1"/>
  <c r="K38" i="12"/>
  <c r="L38" i="12" s="1"/>
  <c r="I41" i="12"/>
  <c r="K41" i="12" s="1"/>
  <c r="L41" i="12" s="1"/>
  <c r="I29" i="12" l="1"/>
  <c r="K29" i="12" s="1"/>
  <c r="L2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Bruckner Andre</author>
  </authors>
  <commentList>
    <comment ref="C17" authorId="0" shapeId="0" xr:uid="{A71F8C9F-E2DA-433C-989B-86847A7DFD26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Parking Revenue budget. </t>
        </r>
      </text>
    </comment>
    <comment ref="S17" authorId="0" shapeId="0" xr:uid="{06418E59-2762-4DA2-811F-7FE7F3B1E229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Parking Revenue budget. </t>
        </r>
      </text>
    </comment>
    <comment ref="AH17" authorId="0" shapeId="0" xr:uid="{C58DB2C8-B654-42BF-8B9E-083E0891B384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Parking Revenue budget. </t>
        </r>
      </text>
    </comment>
    <comment ref="C37" authorId="0" shapeId="0" xr:uid="{B7E2DAAD-42FA-4AF6-8631-EDBCC444392A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Traffic Model FY25 M2 by airline. Allocation to terminals by airline name.</t>
        </r>
      </text>
    </comment>
    <comment ref="S37" authorId="0" shapeId="0" xr:uid="{82B562A9-C73A-4B26-A701-B2C22D8AB8D9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Traffic Model FY25 M2 by airline. Allocation to terminals by airline name.</t>
        </r>
      </text>
    </comment>
    <comment ref="AH37" authorId="0" shapeId="0" xr:uid="{B147976E-9CB1-4A1B-86C3-94515AAABB8F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Traffic Model FY25 M2 by airline. Allocation to terminals by airline name.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Bruckner Andre</author>
  </authors>
  <commentList>
    <comment ref="C16" authorId="0" shapeId="0" xr:uid="{EC326007-47EE-4A68-9013-45C82779DB60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Parking Revenue budget. </t>
        </r>
      </text>
    </comment>
    <comment ref="S16" authorId="0" shapeId="0" xr:uid="{EF5AD6CE-2BFB-4D29-99D5-93191C7E194E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Parking Revenue budget. </t>
        </r>
      </text>
    </comment>
    <comment ref="AH16" authorId="0" shapeId="0" xr:uid="{A49564DE-424A-45C5-9DAA-42FC70B3F99C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Parking Revenue budget. </t>
        </r>
      </text>
    </comment>
    <comment ref="C36" authorId="0" shapeId="0" xr:uid="{12863545-8E2F-4B37-A860-E677F21B57B5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Traffic Model FY25 M2 by airline. Allocation to terminals by airline name.</t>
        </r>
      </text>
    </comment>
    <comment ref="S36" authorId="0" shapeId="0" xr:uid="{20745EEB-3CD3-46BC-88F3-EA76AF47B94E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Traffic Model FY25 M2 by airline. Allocation to terminals by airline name.</t>
        </r>
      </text>
    </comment>
    <comment ref="AH36" authorId="0" shapeId="0" xr:uid="{25AE18A0-D44D-4013-A091-1A04FE66D552}">
      <text>
        <r>
          <rPr>
            <b/>
            <sz val="9"/>
            <color indexed="81"/>
            <rFont val="Tahoma"/>
            <family val="2"/>
          </rPr>
          <t>Bruckner Andre:</t>
        </r>
        <r>
          <rPr>
            <sz val="9"/>
            <color indexed="81"/>
            <rFont val="Tahoma"/>
            <family val="2"/>
          </rPr>
          <t xml:space="preserve">
Source: Adaptive Traffic Model FY25 M2 by airline. Allocation to terminals by airline name.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<sst xmlns="http://schemas.openxmlformats.org/spreadsheetml/2006/main" count="3402" uniqueCount="250">
  <si>
    <t>FY25 Budget M2 Parking Revenue by Location</t>
  </si>
  <si>
    <t>Jul-2024</t>
  </si>
  <si>
    <t>Aug-2024</t>
  </si>
  <si>
    <t>Sep-2024</t>
  </si>
  <si>
    <t>Oct-2024</t>
  </si>
  <si>
    <t>Nov-2024</t>
  </si>
  <si>
    <t>Dec-2024</t>
  </si>
  <si>
    <t>Jan-2025</t>
  </si>
  <si>
    <t>Feb-2025</t>
  </si>
  <si>
    <t>Mar-2025</t>
  </si>
  <si>
    <t>Apr-2025</t>
  </si>
  <si>
    <t>May-2025</t>
  </si>
  <si>
    <t>Jun-2025</t>
  </si>
  <si>
    <t>FY2025</t>
  </si>
  <si>
    <t>Transactions</t>
  </si>
  <si>
    <t xml:space="preserve">    Terminal 1</t>
  </si>
  <si>
    <t xml:space="preserve">    Terminal 1 Parking Plaza</t>
  </si>
  <si>
    <t xml:space="preserve">    Terminal 2</t>
  </si>
  <si>
    <t xml:space="preserve">    Terminal 2 Parking Plaza</t>
  </si>
  <si>
    <t xml:space="preserve">    Total</t>
  </si>
  <si>
    <t>Revenue</t>
  </si>
  <si>
    <t xml:space="preserve">Note: Not included in these numbers is employee parking. </t>
  </si>
  <si>
    <t>Terminal 1</t>
  </si>
  <si>
    <t>% of FY Total</t>
  </si>
  <si>
    <t>Terminal 2</t>
  </si>
  <si>
    <t>SAN Total</t>
  </si>
  <si>
    <t>Enplanements</t>
  </si>
  <si>
    <t>T2</t>
  </si>
  <si>
    <t xml:space="preserve">  Air Canada</t>
  </si>
  <si>
    <t xml:space="preserve">  Alaska Airlines</t>
  </si>
  <si>
    <t xml:space="preserve">  Allegiant Air</t>
  </si>
  <si>
    <t xml:space="preserve">  American Airlines</t>
  </si>
  <si>
    <t xml:space="preserve">  Breeze Airways</t>
  </si>
  <si>
    <t xml:space="preserve">  British Airways</t>
  </si>
  <si>
    <t xml:space="preserve">  Delta Air Lines</t>
  </si>
  <si>
    <t>T1</t>
  </si>
  <si>
    <t xml:space="preserve">  Frontier Airlines</t>
  </si>
  <si>
    <t xml:space="preserve">  Hawaiian Airlines</t>
  </si>
  <si>
    <t xml:space="preserve">  Horizon Air (Alaska)</t>
  </si>
  <si>
    <t xml:space="preserve">  Japan Airlines</t>
  </si>
  <si>
    <t xml:space="preserve">  Jazz Aviation (Air Canada)</t>
  </si>
  <si>
    <t xml:space="preserve">  JetBlue Airways</t>
  </si>
  <si>
    <t xml:space="preserve">  Lufthansa</t>
  </si>
  <si>
    <t xml:space="preserve">  SkyWest Airlines (Alaska)</t>
  </si>
  <si>
    <t xml:space="preserve">  SkyWest Airlines (Delta)</t>
  </si>
  <si>
    <t xml:space="preserve">  SkyWest Airlines (United)</t>
  </si>
  <si>
    <t xml:space="preserve">  Southwest Airlines</t>
  </si>
  <si>
    <t xml:space="preserve">  Spirit Airlines</t>
  </si>
  <si>
    <t xml:space="preserve">  Sun Country Airlines (MN)</t>
  </si>
  <si>
    <t xml:space="preserve">  United Airlines</t>
  </si>
  <si>
    <t xml:space="preserve">  WestJet</t>
  </si>
  <si>
    <t>$ / Enplaned Passenger</t>
  </si>
  <si>
    <t>Trx / 100 Enplaned Passengers</t>
  </si>
  <si>
    <t>$ / Transaction</t>
  </si>
  <si>
    <t>Valet</t>
  </si>
  <si>
    <t>Parking Plaza</t>
  </si>
  <si>
    <t>Year</t>
  </si>
  <si>
    <t>MonthName</t>
  </si>
  <si>
    <t>Location</t>
  </si>
  <si>
    <t>Parking Revenue</t>
  </si>
  <si>
    <t>July</t>
  </si>
  <si>
    <t>Terminal 1 Valet</t>
  </si>
  <si>
    <t>Terminal 2 Parking Plaza</t>
  </si>
  <si>
    <t>Terminal 2 Valet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</si>
  <si>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</si>
  <si>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</si>
  <si>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</si>
  <si>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</si>
  <si>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</si>
  <si>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</si>
  <si>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</si>
  <si>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</si>
  <si>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</si>
  <si>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</si>
  <si>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Terminal 1 Parking Plaza</t>
  </si>
  <si>
    <t>June</t>
  </si>
  <si>
    <t>Transaction Count</t>
  </si>
  <si>
    <t>Harbor Island Employee Lot</t>
  </si>
  <si>
    <t>Row Labels</t>
  </si>
  <si>
    <t>Grand Total</t>
  </si>
  <si>
    <t>Column Labels</t>
  </si>
  <si>
    <t>2023 Total</t>
  </si>
  <si>
    <t>2024 Total</t>
  </si>
  <si>
    <t>Sum of Parking Revenue</t>
  </si>
  <si>
    <t>Sum of Transaction Count</t>
  </si>
  <si>
    <t>Total</t>
  </si>
  <si>
    <t>POWERBI Data Model</t>
  </si>
  <si>
    <t>POWER BI Revenue</t>
  </si>
  <si>
    <t>E</t>
  </si>
  <si>
    <t>ACTUAL-BUDGET</t>
  </si>
  <si>
    <t>ACTUAL - BUDGET</t>
  </si>
  <si>
    <t>Operating_Airline</t>
  </si>
  <si>
    <t>Depart_trml</t>
  </si>
  <si>
    <t>Calendar_Year</t>
  </si>
  <si>
    <t>Air Canada</t>
  </si>
  <si>
    <t>T2W</t>
  </si>
  <si>
    <t>Alaska Airlines</t>
  </si>
  <si>
    <t>T2E</t>
  </si>
  <si>
    <t>Allegiant Airlines</t>
  </si>
  <si>
    <t>American Airlines</t>
  </si>
  <si>
    <t>Breeze Airways</t>
  </si>
  <si>
    <t>N/A</t>
  </si>
  <si>
    <t>British Airways</t>
  </si>
  <si>
    <t>Delta Air Lines</t>
  </si>
  <si>
    <t>Frontier Airlines</t>
  </si>
  <si>
    <t>T1W</t>
  </si>
  <si>
    <t>Hawaiian Airlines</t>
  </si>
  <si>
    <t>Horizon Airlines (Alaska)</t>
  </si>
  <si>
    <t>Japan Airlines</t>
  </si>
  <si>
    <t>Jazz Aviation (Air Canada)</t>
  </si>
  <si>
    <t>JetBlue Airways</t>
  </si>
  <si>
    <t>Lufthansa</t>
  </si>
  <si>
    <t>SkyWest Airlines (Alaska)</t>
  </si>
  <si>
    <t>SkyWest Airlines (Delta)</t>
  </si>
  <si>
    <t>SkyWest Airlines (United)</t>
  </si>
  <si>
    <t>Southwest Airlines</t>
  </si>
  <si>
    <t>T1E</t>
  </si>
  <si>
    <t>Spirit Airlines</t>
  </si>
  <si>
    <t>Sun Country Airlines (MN)</t>
  </si>
  <si>
    <t>United Airlines</t>
  </si>
  <si>
    <t>WestJet</t>
  </si>
  <si>
    <t>Sum of Enplanements</t>
  </si>
  <si>
    <t>POWER BI Enplanements</t>
  </si>
  <si>
    <t>T2E+T2W</t>
  </si>
  <si>
    <t>ACTUAL-BUDGET Enplanements</t>
  </si>
  <si>
    <t>BUDGET Revenue</t>
  </si>
  <si>
    <t>BUDGET Transactions</t>
  </si>
  <si>
    <t>BUDGET Enplanements</t>
  </si>
  <si>
    <t>BUDGET Revenue $ / Transaction</t>
  </si>
  <si>
    <t>BUDGET FY 2025 PARKING DATA</t>
  </si>
  <si>
    <t>% of Total Volume</t>
  </si>
  <si>
    <t xml:space="preserve">Quantity (Transactions) </t>
  </si>
  <si>
    <t>Price</t>
  </si>
  <si>
    <t>Revenue $</t>
  </si>
  <si>
    <t>Quantity</t>
  </si>
  <si>
    <t>Revenue$</t>
  </si>
  <si>
    <t>$ Change in Revenue</t>
  </si>
  <si>
    <t>% Change in Revenue</t>
  </si>
  <si>
    <t>PRICE CALCULATION = Change in Average Selling Price Multiplied by Prior Period Volume</t>
  </si>
  <si>
    <t>Price Change (Period over Period)</t>
  </si>
  <si>
    <t>Price Calculation</t>
  </si>
  <si>
    <t>Price (CURRENT)</t>
  </si>
  <si>
    <t xml:space="preserve">Price (BASE) </t>
  </si>
  <si>
    <t>Price Change</t>
  </si>
  <si>
    <t>Quantity (BASE)</t>
  </si>
  <si>
    <t>Price Impact= Price Change*Base Quantity</t>
  </si>
  <si>
    <t>VOLUME CALCULATION = Change in Volume Multiplied by Current Period Price Minus Mix Impact</t>
  </si>
  <si>
    <t>Unit Change (Period over Period)</t>
  </si>
  <si>
    <t xml:space="preserve">Volume Calculation </t>
  </si>
  <si>
    <t>Quantity (CURRENT)</t>
  </si>
  <si>
    <t xml:space="preserve">Quantity (BASE) </t>
  </si>
  <si>
    <t>Unit Change</t>
  </si>
  <si>
    <t>MIX Impact</t>
  </si>
  <si>
    <t>Volume Impact</t>
  </si>
  <si>
    <t>MIX CALCULATION = Mix weighted Volume Differential Multiplied by Price Differential to total base average Price</t>
  </si>
  <si>
    <t xml:space="preserve">Volume Differential </t>
  </si>
  <si>
    <t>Price Differential</t>
  </si>
  <si>
    <t>Mix Calculation</t>
  </si>
  <si>
    <t>% Volume (BASE)</t>
  </si>
  <si>
    <t>Current Quantity @Base Mix</t>
  </si>
  <si>
    <t>Change in Volume from Base Mix</t>
  </si>
  <si>
    <t>Price (BASE)</t>
  </si>
  <si>
    <t>Change in Base Avg Price</t>
  </si>
  <si>
    <t>Mix Impact</t>
  </si>
  <si>
    <t>Overall Revenue increase was 13.18% for FYTD 2024 vs. PFYTD 2023.</t>
  </si>
  <si>
    <r>
      <rPr>
        <b/>
        <sz val="11"/>
        <color theme="1"/>
        <rFont val="Aptos Narrow"/>
        <family val="2"/>
        <scheme val="minor"/>
      </rPr>
      <t xml:space="preserve">PRICE </t>
    </r>
    <r>
      <rPr>
        <sz val="11"/>
        <color theme="1"/>
        <rFont val="Aptos Narrow"/>
        <family val="2"/>
        <scheme val="minor"/>
      </rPr>
      <t xml:space="preserve">- </t>
    </r>
    <r>
      <rPr>
        <sz val="11"/>
        <color theme="1"/>
        <rFont val="Aptos Narrow"/>
        <family val="2"/>
        <scheme val="minor"/>
      </rPr>
      <t>The change in price between periods explains 15.35% of the 13.18% increase in revenue growth, or $5,490,658 of the total $4,714,972 overall revenue increase. All Product Types realized higher avg prices, lead by a 33.5% increase in Valet Pricing</t>
    </r>
  </si>
  <si>
    <r>
      <t xml:space="preserve">VOLUME - </t>
    </r>
    <r>
      <rPr>
        <sz val="11"/>
        <color theme="1"/>
        <rFont val="Aptos Narrow"/>
        <family val="2"/>
        <scheme val="minor"/>
      </rPr>
      <t xml:space="preserve">The change in volume accounts for -1.95% of the 13.18% increase in revenue, or -$698,949 of the total $4,714,972 overall revenue increase. The Drive up and Valet product types had negative transaction performance. </t>
    </r>
  </si>
  <si>
    <r>
      <t>MIX</t>
    </r>
    <r>
      <rPr>
        <sz val="11"/>
        <color theme="1"/>
        <rFont val="Aptos Narrow"/>
        <family val="2"/>
        <scheme val="minor"/>
      </rPr>
      <t xml:space="preserve">- The Product sales mix accounted for 1.7% of the 13.18% increase in revenue, or $608,636 of the total $4,714,972 overall revenue increase. </t>
    </r>
  </si>
  <si>
    <t>FiscalYear</t>
  </si>
  <si>
    <t>FiscalQuarter</t>
  </si>
  <si>
    <t>BASE PERIOD - Q1 FY2024</t>
  </si>
  <si>
    <t>CURRENT PERIOD -Q1 FY2025</t>
  </si>
  <si>
    <t xml:space="preserve">Q1 </t>
  </si>
  <si>
    <t>Q2</t>
  </si>
  <si>
    <t>Q3</t>
  </si>
  <si>
    <t>Q4</t>
  </si>
  <si>
    <t>Q1 TOTAL</t>
  </si>
  <si>
    <t>BASE PERIOD - BUDGET FY2025 Q1</t>
  </si>
  <si>
    <t>CURRENT PERIOD -POWER BI Q1 FY2025</t>
  </si>
  <si>
    <t xml:space="preserve">    Terminal 1 Valet</t>
  </si>
  <si>
    <t xml:space="preserve">    Terminal 2 Valet</t>
  </si>
  <si>
    <t>2025 Total</t>
  </si>
  <si>
    <r>
      <t xml:space="preserve">BASE PERIOD - </t>
    </r>
    <r>
      <rPr>
        <b/>
        <sz val="11"/>
        <color theme="1"/>
        <rFont val="Aptos Narrow"/>
        <family val="2"/>
        <scheme val="minor"/>
      </rPr>
      <t>JULY</t>
    </r>
    <r>
      <rPr>
        <sz val="11"/>
        <color theme="1"/>
        <rFont val="Aptos Narrow"/>
        <family val="2"/>
        <scheme val="minor"/>
      </rPr>
      <t xml:space="preserve"> FY2024</t>
    </r>
  </si>
  <si>
    <r>
      <t xml:space="preserve">CURRENT PERIOD - </t>
    </r>
    <r>
      <rPr>
        <b/>
        <sz val="11"/>
        <color theme="1"/>
        <rFont val="Aptos Narrow"/>
        <family val="2"/>
        <scheme val="minor"/>
      </rPr>
      <t xml:space="preserve">JULY </t>
    </r>
    <r>
      <rPr>
        <sz val="11"/>
        <color theme="1"/>
        <rFont val="Aptos Narrow"/>
        <family val="2"/>
        <scheme val="minor"/>
      </rPr>
      <t>FY2025</t>
    </r>
  </si>
  <si>
    <r>
      <t xml:space="preserve">BASE PERIOD - </t>
    </r>
    <r>
      <rPr>
        <b/>
        <sz val="11"/>
        <color theme="1"/>
        <rFont val="Aptos Narrow"/>
        <family val="2"/>
        <scheme val="minor"/>
      </rPr>
      <t>AUGUST</t>
    </r>
    <r>
      <rPr>
        <sz val="11"/>
        <color theme="1"/>
        <rFont val="Aptos Narrow"/>
        <family val="2"/>
        <scheme val="minor"/>
      </rPr>
      <t xml:space="preserve"> FY2024</t>
    </r>
  </si>
  <si>
    <r>
      <t xml:space="preserve">CURRENT PERIOD - </t>
    </r>
    <r>
      <rPr>
        <b/>
        <sz val="11"/>
        <color theme="1"/>
        <rFont val="Aptos Narrow"/>
        <family val="2"/>
        <scheme val="minor"/>
      </rPr>
      <t xml:space="preserve">AUGUST </t>
    </r>
    <r>
      <rPr>
        <sz val="11"/>
        <color theme="1"/>
        <rFont val="Aptos Narrow"/>
        <family val="2"/>
        <scheme val="minor"/>
      </rPr>
      <t>FY2025</t>
    </r>
  </si>
  <si>
    <r>
      <t xml:space="preserve">CURRENT PERIOD - </t>
    </r>
    <r>
      <rPr>
        <b/>
        <sz val="11"/>
        <color theme="1"/>
        <rFont val="Aptos Narrow"/>
        <family val="2"/>
        <scheme val="minor"/>
      </rPr>
      <t xml:space="preserve">SEPTEMBER </t>
    </r>
    <r>
      <rPr>
        <sz val="11"/>
        <color theme="1"/>
        <rFont val="Aptos Narrow"/>
        <family val="2"/>
        <scheme val="minor"/>
      </rPr>
      <t>FY2025</t>
    </r>
  </si>
  <si>
    <r>
      <t xml:space="preserve">BASE PERIOD - </t>
    </r>
    <r>
      <rPr>
        <b/>
        <sz val="11"/>
        <color theme="1"/>
        <rFont val="Aptos Narrow"/>
        <family val="2"/>
        <scheme val="minor"/>
      </rPr>
      <t>SEPTEMBER</t>
    </r>
    <r>
      <rPr>
        <sz val="11"/>
        <color theme="1"/>
        <rFont val="Aptos Narrow"/>
        <family val="2"/>
        <scheme val="minor"/>
      </rPr>
      <t xml:space="preserve"> FY2024</t>
    </r>
  </si>
  <si>
    <r>
      <t xml:space="preserve">BASE PERIOD - BUDGET </t>
    </r>
    <r>
      <rPr>
        <b/>
        <sz val="11"/>
        <color theme="1"/>
        <rFont val="Aptos Narrow"/>
        <family val="2"/>
        <scheme val="minor"/>
      </rPr>
      <t>JULY</t>
    </r>
    <r>
      <rPr>
        <sz val="11"/>
        <color theme="1"/>
        <rFont val="Aptos Narrow"/>
        <family val="2"/>
        <scheme val="minor"/>
      </rPr>
      <t xml:space="preserve"> FY2025</t>
    </r>
  </si>
  <si>
    <r>
      <t xml:space="preserve">BASE PERIOD -BUDGET </t>
    </r>
    <r>
      <rPr>
        <b/>
        <sz val="11"/>
        <color theme="1"/>
        <rFont val="Aptos Narrow"/>
        <family val="2"/>
        <scheme val="minor"/>
      </rPr>
      <t>AUGUST</t>
    </r>
    <r>
      <rPr>
        <sz val="11"/>
        <color theme="1"/>
        <rFont val="Aptos Narrow"/>
        <family val="2"/>
        <scheme val="minor"/>
      </rPr>
      <t xml:space="preserve"> FY2025</t>
    </r>
  </si>
  <si>
    <r>
      <t xml:space="preserve">BASE PERIOD - BUDGET </t>
    </r>
    <r>
      <rPr>
        <b/>
        <sz val="11"/>
        <color theme="1"/>
        <rFont val="Aptos Narrow"/>
        <family val="2"/>
        <scheme val="minor"/>
      </rPr>
      <t>SEPTEMBER</t>
    </r>
    <r>
      <rPr>
        <sz val="11"/>
        <color theme="1"/>
        <rFont val="Aptos Narrow"/>
        <family val="2"/>
        <scheme val="minor"/>
      </rPr>
      <t xml:space="preserve"> FY2025</t>
    </r>
  </si>
  <si>
    <t>Change in Transactions</t>
  </si>
  <si>
    <t>% Change in Transaction</t>
  </si>
  <si>
    <t>Overall Revenue decrease was -1.22% for Q1 FYTD 2025 vs. Q1 PFYTD 2024.</t>
  </si>
  <si>
    <t>ACTUALS</t>
  </si>
  <si>
    <t xml:space="preserve"> Transactions</t>
  </si>
  <si>
    <t xml:space="preserve"> Revenue</t>
  </si>
  <si>
    <t>Q1 TOTAL BUDGET</t>
  </si>
  <si>
    <t>Q1 TOTAL ACTUAL</t>
  </si>
  <si>
    <t>Variance</t>
  </si>
  <si>
    <t>% Variance</t>
  </si>
  <si>
    <t>FY2025 Parking Revenue by Location</t>
  </si>
  <si>
    <t>Budget</t>
  </si>
  <si>
    <t>Actual</t>
  </si>
  <si>
    <t>VAR Jul-2024</t>
  </si>
  <si>
    <t>VAR Aug-2024</t>
  </si>
  <si>
    <t>VAR Sep-2024</t>
  </si>
  <si>
    <t>VAR Q1 TOTAL</t>
  </si>
  <si>
    <r>
      <t xml:space="preserve">VOLUME IMPACT- </t>
    </r>
    <r>
      <rPr>
        <sz val="11"/>
        <color rgb="FF000000"/>
        <rFont val="Aptos Narrow"/>
        <family val="2"/>
      </rPr>
      <t>The change in volume accounts for</t>
    </r>
    <r>
      <rPr>
        <sz val="11"/>
        <color rgb="FFFF0000"/>
        <rFont val="Aptos Narrow"/>
        <family val="2"/>
      </rPr>
      <t xml:space="preserve"> (-10.29%) </t>
    </r>
    <r>
      <rPr>
        <sz val="11"/>
        <color rgb="FF000000"/>
        <rFont val="Aptos Narrow"/>
        <family val="2"/>
      </rPr>
      <t xml:space="preserve">of the -8.6% decrease in revenue, or </t>
    </r>
    <r>
      <rPr>
        <sz val="11"/>
        <color rgb="FFFF0000"/>
        <rFont val="Aptos Narrow"/>
        <family val="2"/>
      </rPr>
      <t xml:space="preserve">–($467,5554) </t>
    </r>
    <r>
      <rPr>
        <sz val="11"/>
        <color rgb="FF000000"/>
        <rFont val="Aptos Narrow"/>
        <family val="2"/>
      </rPr>
      <t xml:space="preserve">of the total </t>
    </r>
    <r>
      <rPr>
        <sz val="11"/>
        <color rgb="FFFF0000"/>
        <rFont val="Aptos Narrow"/>
        <family val="2"/>
      </rPr>
      <t xml:space="preserve">($390,805) </t>
    </r>
    <r>
      <rPr>
        <sz val="11"/>
        <color rgb="FF000000"/>
        <rFont val="Aptos Narrow"/>
        <family val="2"/>
      </rPr>
      <t xml:space="preserve">overall revenue decrease. Every Parking Location reported fewer transactions in July FY2025 than projected budget, largely driving the negative revenue variance. </t>
    </r>
  </si>
  <si>
    <r>
      <t>MIX IMAPCT-</t>
    </r>
    <r>
      <rPr>
        <sz val="11"/>
        <color rgb="FF000000"/>
        <rFont val="Aptos Narrow"/>
        <family val="2"/>
      </rPr>
      <t xml:space="preserve"> The sales mix accounted for (-0.91%) of the overall (-8.6%) decrease in revenue. Terminal 1 Valet revenues explain ($55,520) of this overall ($41,286) mix impact.</t>
    </r>
  </si>
  <si>
    <r>
      <t xml:space="preserve">PRICE IMPACT - </t>
    </r>
    <r>
      <rPr>
        <sz val="11"/>
        <rFont val="Aptos Narrow"/>
        <family val="2"/>
      </rPr>
      <t xml:space="preserve">The change in price between periods explains 1.88% of the (-8.6%) change in revenue, or $118,036 of the total ($390,805) overall revenue decrease. Both Valet locations saw a decrease in average price per transaction, offset by a +4.4% increase in Terminal 2 Parking Plaza prices. </t>
    </r>
  </si>
  <si>
    <r>
      <t xml:space="preserve">Total Parking Revenue  </t>
    </r>
    <r>
      <rPr>
        <b/>
        <sz val="11"/>
        <rFont val="Aptos"/>
        <family val="2"/>
      </rPr>
      <t xml:space="preserve">$4,151,073 </t>
    </r>
    <r>
      <rPr>
        <sz val="11"/>
        <rFont val="Aptos"/>
        <family val="2"/>
      </rPr>
      <t>was under budget by (-8.6%) or ($390,805) for July FY2025.</t>
    </r>
  </si>
  <si>
    <r>
      <t>Overall Revenue d</t>
    </r>
    <r>
      <rPr>
        <sz val="10"/>
        <color rgb="FF000000"/>
        <rFont val="Aptos Narrow"/>
        <family val="2"/>
      </rPr>
      <t>e</t>
    </r>
    <r>
      <rPr>
        <sz val="11"/>
        <color rgb="FF000000"/>
        <rFont val="Aptos Narrow"/>
        <family val="2"/>
      </rPr>
      <t>crease was (</t>
    </r>
    <r>
      <rPr>
        <sz val="10"/>
        <color rgb="FF000000"/>
        <rFont val="Aptos Narrow"/>
        <family val="2"/>
      </rPr>
      <t xml:space="preserve">-10.72%) </t>
    </r>
    <r>
      <rPr>
        <sz val="11"/>
        <color rgb="FF000000"/>
        <rFont val="Aptos Narrow"/>
        <family val="2"/>
      </rPr>
      <t xml:space="preserve">for Q1 FYTD 2025 vs. Budget. </t>
    </r>
  </si>
  <si>
    <r>
      <t>PRICE I</t>
    </r>
    <r>
      <rPr>
        <b/>
        <sz val="10"/>
        <color rgb="FF000000"/>
        <rFont val="Aptos Narrow"/>
        <family val="2"/>
      </rPr>
      <t xml:space="preserve">MPACAT </t>
    </r>
    <r>
      <rPr>
        <sz val="11"/>
        <color rgb="FF000000"/>
        <rFont val="Aptos Narrow"/>
        <family val="2"/>
      </rPr>
      <t>- The change in price between periods explains +5.83% of the (-10.72%) change in revenue, or $1,026,436 positive offset of the ($1,513,504) negative variance. Terminal 1 Parking Plaza and Terminal 2 Parking Plaza had higher Price per Transaction than budget, improving overall revenue.</t>
    </r>
  </si>
  <si>
    <r>
      <t xml:space="preserve">VOLUME IMPACT  - </t>
    </r>
    <r>
      <rPr>
        <sz val="11"/>
        <color rgb="FF000000"/>
        <rFont val="Aptos Narrow"/>
        <family val="2"/>
      </rPr>
      <t xml:space="preserve"> Transaction Volume was below budget at every Parking Location, a (-17.18%) impact on revenues. </t>
    </r>
  </si>
  <si>
    <r>
      <t>MIX</t>
    </r>
    <r>
      <rPr>
        <sz val="11"/>
        <color rgb="FF000000"/>
        <rFont val="Aptos Narrow"/>
        <family val="2"/>
      </rPr>
      <t xml:space="preserve">- The Product sales mix accounted for (-0.81%) of the total revenue change, a minimal impact. </t>
    </r>
  </si>
  <si>
    <r>
      <t xml:space="preserve">VOLUME IMPACT- </t>
    </r>
    <r>
      <rPr>
        <sz val="11"/>
        <color rgb="FF000000"/>
        <rFont val="Aptos Narrow"/>
        <family val="2"/>
      </rPr>
      <t>The change in volume accounts for</t>
    </r>
    <r>
      <rPr>
        <sz val="11"/>
        <color rgb="FFFF0000"/>
        <rFont val="Aptos Narrow"/>
        <family val="2"/>
      </rPr>
      <t xml:space="preserve"> (-11.07%) </t>
    </r>
    <r>
      <rPr>
        <sz val="11"/>
        <color rgb="FF000000"/>
        <rFont val="Aptos Narrow"/>
        <family val="2"/>
      </rPr>
      <t xml:space="preserve">of the </t>
    </r>
    <r>
      <rPr>
        <sz val="11"/>
        <color rgb="FF156082"/>
        <rFont val="Aptos"/>
        <family val="2"/>
      </rPr>
      <t xml:space="preserve"> </t>
    </r>
    <r>
      <rPr>
        <sz val="11"/>
        <color rgb="FFFF0000"/>
        <rFont val="Aptos"/>
        <family val="2"/>
      </rPr>
      <t>(-6.38%)</t>
    </r>
    <r>
      <rPr>
        <sz val="11"/>
        <color rgb="FF156082"/>
        <rFont val="Aptos"/>
        <family val="2"/>
      </rPr>
      <t xml:space="preserve"> </t>
    </r>
    <r>
      <rPr>
        <sz val="11"/>
        <color rgb="FF000000"/>
        <rFont val="Aptos Narrow"/>
        <family val="2"/>
      </rPr>
      <t xml:space="preserve">decrease in revenue, or </t>
    </r>
    <r>
      <rPr>
        <sz val="11"/>
        <color rgb="FFFF0000"/>
        <rFont val="Aptos Narrow"/>
        <family val="2"/>
      </rPr>
      <t xml:space="preserve">($481,295) </t>
    </r>
    <r>
      <rPr>
        <sz val="11"/>
        <color rgb="FF000000"/>
        <rFont val="Aptos Narrow"/>
        <family val="2"/>
      </rPr>
      <t xml:space="preserve">of the total </t>
    </r>
    <r>
      <rPr>
        <sz val="11"/>
        <color rgb="FFFF0000"/>
        <rFont val="Aptos Narrow"/>
        <family val="2"/>
      </rPr>
      <t xml:space="preserve">($277,345) </t>
    </r>
    <r>
      <rPr>
        <sz val="11"/>
        <color rgb="FF000000"/>
        <rFont val="Aptos Narrow"/>
        <family val="2"/>
      </rPr>
      <t>overall revenue decrease. Every Parking Location reported fewer transactions in August FY2025 than projected budget, largely driving the negative revenue variance.</t>
    </r>
  </si>
  <si>
    <r>
      <t>MIX IMAPCT-</t>
    </r>
    <r>
      <rPr>
        <sz val="11"/>
        <color rgb="FF000000"/>
        <rFont val="Aptos Narrow"/>
        <family val="2"/>
      </rPr>
      <t xml:space="preserve"> The sales mix accounted for </t>
    </r>
    <r>
      <rPr>
        <sz val="11"/>
        <color rgb="FFFF0000"/>
        <rFont val="Aptos Narrow"/>
        <family val="2"/>
      </rPr>
      <t xml:space="preserve">(-3.04%) </t>
    </r>
    <r>
      <rPr>
        <sz val="11"/>
        <color rgb="FF000000"/>
        <rFont val="Aptos Narrow"/>
        <family val="2"/>
      </rPr>
      <t xml:space="preserve">of the overall </t>
    </r>
    <r>
      <rPr>
        <sz val="11"/>
        <color rgb="FFFF0000"/>
        <rFont val="Aptos Narrow"/>
        <family val="2"/>
      </rPr>
      <t xml:space="preserve">(-6.38%) </t>
    </r>
    <r>
      <rPr>
        <sz val="11"/>
        <color rgb="FF000000"/>
        <rFont val="Aptos Narrow"/>
        <family val="2"/>
      </rPr>
      <t xml:space="preserve">decrease in revenue. Terminal 2 Valet favorable transaction volumes  +16% were offset by the unfavorable Terminal 1 Valet performance (-9.8%) mix impact. </t>
    </r>
  </si>
  <si>
    <r>
      <t xml:space="preserve">Total Parking Revenue  </t>
    </r>
    <r>
      <rPr>
        <b/>
        <sz val="11"/>
        <rFont val="Aptos"/>
        <family val="2"/>
      </rPr>
      <t xml:space="preserve">$4,069,718 </t>
    </r>
    <r>
      <rPr>
        <sz val="11"/>
        <rFont val="Aptos"/>
        <family val="2"/>
      </rPr>
      <t>was under budget by (-6.38%) or ($277,345) for  August FY2025.</t>
    </r>
  </si>
  <si>
    <r>
      <t xml:space="preserve">PRICE IMPACT - </t>
    </r>
    <r>
      <rPr>
        <sz val="11"/>
        <rFont val="Aptos Narrow"/>
        <family val="2"/>
      </rPr>
      <t xml:space="preserve">The change in price between periods explains 8.23% of the (-6.38%) change in revenue, or $336,016 of the </t>
    </r>
    <r>
      <rPr>
        <sz val="11"/>
        <rFont val="Aptos"/>
        <family val="2"/>
      </rPr>
      <t xml:space="preserve">($277,345) </t>
    </r>
    <r>
      <rPr>
        <sz val="11"/>
        <rFont val="Aptos Narrow"/>
        <family val="2"/>
      </rPr>
      <t>overall revenue decrease.  Both Valet locations saw a decrease in average price per transaction, offset by a +9.33% increase in Terminal 2 Parking Plaza prices.</t>
    </r>
  </si>
  <si>
    <t>FY2024 vs FY 2025 by Location</t>
  </si>
  <si>
    <t xml:space="preserve">Transaction Count </t>
  </si>
  <si>
    <t xml:space="preserve">Prior Q1  FY2024 </t>
  </si>
  <si>
    <t xml:space="preserve">Current Q1 FY2025 </t>
  </si>
  <si>
    <t xml:space="preserve">Transaction Total </t>
  </si>
  <si>
    <t xml:space="preserve">Revenue Total </t>
  </si>
  <si>
    <t>-</t>
  </si>
  <si>
    <r>
      <t>Total Parking Revenue</t>
    </r>
    <r>
      <rPr>
        <sz val="11"/>
        <rFont val="Aptos"/>
        <family val="2"/>
      </rPr>
      <t xml:space="preserve"> for July FY2025, </t>
    </r>
    <r>
      <rPr>
        <b/>
        <sz val="11"/>
        <rFont val="Aptos"/>
        <family val="2"/>
      </rPr>
      <t>$4,151,073,</t>
    </r>
    <r>
      <rPr>
        <sz val="11"/>
        <rFont val="Aptos"/>
        <family val="2"/>
      </rPr>
      <t xml:space="preserve"> a ($177,732) or </t>
    </r>
    <r>
      <rPr>
        <b/>
        <sz val="11"/>
        <rFont val="Aptos"/>
        <family val="2"/>
      </rPr>
      <t xml:space="preserve">(-4.11%) </t>
    </r>
    <r>
      <rPr>
        <sz val="11"/>
        <rFont val="Aptos"/>
        <family val="2"/>
      </rPr>
      <t xml:space="preserve">decrease from prior year July FY2024. Terminal 1 Valet had the worst performance year over year, with a </t>
    </r>
    <r>
      <rPr>
        <b/>
        <sz val="11"/>
        <rFont val="Aptos"/>
        <family val="2"/>
      </rPr>
      <t>(-35.89%)</t>
    </r>
    <r>
      <rPr>
        <sz val="11"/>
        <rFont val="Aptos"/>
        <family val="2"/>
      </rPr>
      <t xml:space="preserve"> or -($126,039) decrease in revenue compared to July FY2024. This lower performance may be attributed to construction at Terminal 1 impacting passenger experience. </t>
    </r>
  </si>
  <si>
    <r>
      <t xml:space="preserve">PRICE IMPACT – </t>
    </r>
    <r>
      <rPr>
        <sz val="11"/>
        <rFont val="Aptos"/>
        <family val="2"/>
      </rPr>
      <t xml:space="preserve">The change in price from July FY24 and July FY25 explains ($95,132) or (-2.78%) of the overall $177,732 revenue decrease. Average Price per Transaction declined (-12.49%) in Terminal 2 Valet and (-8.18%) in Terminal 1 Valet. </t>
    </r>
  </si>
  <si>
    <r>
      <t xml:space="preserve">VOLUME IMPACT – </t>
    </r>
    <r>
      <rPr>
        <sz val="11"/>
        <rFont val="Aptos"/>
        <family val="2"/>
      </rPr>
      <t xml:space="preserve">The change in volume accounts for (-1.13%) or ($95,312) of the change in revenue. Terminal 1 Valet experienced a (-9.66%) decrease in transaction volume compared to prior year. Terminal 2 Parking Plaza and Terminal 2 Valet had volumes within 1% of prior year. </t>
    </r>
  </si>
  <si>
    <r>
      <t xml:space="preserve">MIX IMPACT – </t>
    </r>
    <r>
      <rPr>
        <sz val="11"/>
        <rFont val="Aptos"/>
        <family val="2"/>
      </rPr>
      <t>Product mix impacts only account for (-0.78%) of the overall revenue change in July FY25. Terminal 1 Valet, which experienced price and volume reductions, both unfavorable contributions to overall parking revenue performance.</t>
    </r>
  </si>
  <si>
    <r>
      <t xml:space="preserve">BASE PERIOD - BUDGET </t>
    </r>
    <r>
      <rPr>
        <b/>
        <sz val="11"/>
        <color theme="1"/>
        <rFont val="Aptos Narrow"/>
        <family val="2"/>
        <scheme val="minor"/>
      </rPr>
      <t>OCTOBER</t>
    </r>
    <r>
      <rPr>
        <sz val="11"/>
        <color theme="1"/>
        <rFont val="Aptos Narrow"/>
        <family val="2"/>
        <scheme val="minor"/>
      </rPr>
      <t xml:space="preserve"> FY2025</t>
    </r>
  </si>
  <si>
    <r>
      <t xml:space="preserve">CURRENT PERIOD - </t>
    </r>
    <r>
      <rPr>
        <b/>
        <sz val="11"/>
        <color theme="1"/>
        <rFont val="Aptos Narrow"/>
        <family val="2"/>
        <scheme val="minor"/>
      </rPr>
      <t xml:space="preserve">OCTOBER </t>
    </r>
    <r>
      <rPr>
        <sz val="11"/>
        <color theme="1"/>
        <rFont val="Aptos Narrow"/>
        <family val="2"/>
        <scheme val="minor"/>
      </rPr>
      <t>FY2025</t>
    </r>
  </si>
  <si>
    <t>BUDGET</t>
  </si>
  <si>
    <t>PRICE</t>
  </si>
  <si>
    <t xml:space="preserve">MIX </t>
  </si>
  <si>
    <t>VOLUME</t>
  </si>
  <si>
    <t>ACTUAL</t>
  </si>
  <si>
    <t>Check</t>
  </si>
  <si>
    <t>PRICE-VOLUME-MIX BRIDGE</t>
  </si>
  <si>
    <r>
      <t xml:space="preserve">BASE PERIOD- PRIOR YEAR </t>
    </r>
    <r>
      <rPr>
        <b/>
        <sz val="11"/>
        <color theme="1"/>
        <rFont val="Aptos Narrow"/>
        <family val="2"/>
        <scheme val="minor"/>
      </rPr>
      <t>OCTOBER</t>
    </r>
    <r>
      <rPr>
        <sz val="11"/>
        <color theme="1"/>
        <rFont val="Aptos Narrow"/>
        <family val="2"/>
        <scheme val="minor"/>
      </rPr>
      <t xml:space="preserve"> FY2024</t>
    </r>
  </si>
  <si>
    <t>BASE PERIOD - BUDGET AUG-OCT FY2025</t>
  </si>
  <si>
    <t>CURRENT PERIOD - AUGUST- OCTOBER FY2025</t>
  </si>
  <si>
    <t>BASE PERIOD -PRIOR YEAR AUG-OCT FY2024</t>
  </si>
  <si>
    <t>DataSource Name</t>
  </si>
  <si>
    <t>Chauntry</t>
  </si>
  <si>
    <t>Flash_Valet</t>
  </si>
  <si>
    <t>SKIDATA</t>
  </si>
  <si>
    <t>Chauntry (Reservations)</t>
  </si>
  <si>
    <t>SKIDATA (Drive-Ups)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</si>
</sst>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  <numFmt numFmtId="167" formatCode="0.0"/>
    <numFmt numFmtId="168" formatCode="#,##0.0_);[Red]\(#,##0.0\)"/>
  </numFmts>
  <fonts count="32" x14ac:knownFonts="1">
    <font>
      <sz val="11"/>
      <color theme="1"/>
      <name val="Aptos Narrow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b/>
      <sz val="14"/>
      <name val="Calibri"/>
      <family val="2"/>
    </font>
    <font>
      <b/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156082"/>
      <name val="Aptos"/>
      <family val="2"/>
    </font>
    <font>
      <sz val="11"/>
      <color rgb="FFFF0000"/>
      <name val="Aptos"/>
      <family val="2"/>
    </font>
    <font>
      <sz val="11"/>
      <color rgb="FF000000"/>
      <name val="Aptos Narrow"/>
      <family val="2"/>
    </font>
    <font>
      <sz val="11"/>
      <color rgb="FFFF0000"/>
      <name val="Aptos Narrow"/>
      <family val="2"/>
    </font>
    <font>
      <b/>
      <sz val="11"/>
      <color rgb="FF000000"/>
      <name val="Aptos Narrow"/>
      <family val="2"/>
    </font>
    <font>
      <b/>
      <sz val="11"/>
      <name val="Aptos"/>
      <family val="2"/>
    </font>
    <font>
      <sz val="11"/>
      <name val="Aptos Narrow"/>
      <family val="2"/>
    </font>
    <font>
      <sz val="11"/>
      <name val="Aptos"/>
      <family val="2"/>
    </font>
    <font>
      <sz val="10"/>
      <color rgb="FF000000"/>
      <name val="Aptos Narrow"/>
      <family val="2"/>
    </font>
    <font>
      <b/>
      <sz val="10"/>
      <color rgb="FF000000"/>
      <name val="Aptos Narrow"/>
      <family val="2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indexed="55"/>
      </patternFill>
    </fill>
    <fill>
      <patternFill patternType="solid">
        <fgColor theme="5" tint="0.79998168889431442"/>
        <bgColor indexed="9"/>
      </patternFill>
    </fill>
    <fill>
      <patternFill patternType="solid">
        <fgColor theme="3" tint="0.89999084444715716"/>
        <bgColor indexed="65"/>
      </patternFill>
    </fill>
    <fill>
      <patternFill patternType="solid">
        <fgColor theme="3" tint="0.89999084444715716"/>
        <bgColor indexed="9"/>
      </patternFill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65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indexed="64"/>
      </right>
      <top/>
      <bottom style="medium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7" fillId="0" borderId="0"/>
  </cellStyleXfs>
  <cellXfs count="393">
    <xf numFmtId="0" fontId="0" fillId="0" borderId="0" xfId="0"/>
    <xf numFmtId="3" fontId="2" fillId="4" borderId="2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3" fontId="1" fillId="4" borderId="1" xfId="0" applyNumberFormat="1" applyFont="1" applyFill="1" applyBorder="1" applyAlignment="1">
      <alignment horizontal="right"/>
    </xf>
    <xf numFmtId="3" fontId="2" fillId="6" borderId="2" xfId="0" applyNumberFormat="1" applyFont="1" applyFill="1" applyBorder="1" applyAlignment="1">
      <alignment horizontal="right"/>
    </xf>
    <xf numFmtId="0" fontId="1" fillId="5" borderId="3" xfId="0" applyFont="1" applyFill="1" applyBorder="1" applyAlignment="1">
      <alignment horizontal="left"/>
    </xf>
    <xf numFmtId="3" fontId="2" fillId="6" borderId="1" xfId="0" applyNumberFormat="1" applyFont="1" applyFill="1" applyBorder="1" applyAlignment="1">
      <alignment horizontal="right"/>
    </xf>
    <xf numFmtId="43" fontId="0" fillId="0" borderId="0" xfId="0" applyNumberFormat="1"/>
    <xf numFmtId="3" fontId="2" fillId="4" borderId="0" xfId="0" applyNumberFormat="1" applyFont="1" applyFill="1" applyAlignment="1">
      <alignment horizontal="right"/>
    </xf>
    <xf numFmtId="3" fontId="1" fillId="4" borderId="0" xfId="0" applyNumberFormat="1" applyFont="1" applyFill="1" applyAlignment="1">
      <alignment horizontal="right"/>
    </xf>
    <xf numFmtId="3" fontId="2" fillId="6" borderId="0" xfId="0" applyNumberFormat="1" applyFont="1" applyFill="1" applyAlignment="1">
      <alignment horizontal="right"/>
    </xf>
    <xf numFmtId="0" fontId="1" fillId="3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3" fontId="4" fillId="4" borderId="9" xfId="0" applyNumberFormat="1" applyFont="1" applyFill="1" applyBorder="1" applyAlignment="1">
      <alignment horizontal="right"/>
    </xf>
    <xf numFmtId="3" fontId="4" fillId="4" borderId="10" xfId="0" applyNumberFormat="1" applyFont="1" applyFill="1" applyBorder="1" applyAlignment="1">
      <alignment horizontal="right"/>
    </xf>
    <xf numFmtId="3" fontId="3" fillId="4" borderId="10" xfId="0" applyNumberFormat="1" applyFont="1" applyFill="1" applyBorder="1" applyAlignment="1">
      <alignment horizontal="right"/>
    </xf>
    <xf numFmtId="3" fontId="4" fillId="6" borderId="9" xfId="0" applyNumberFormat="1" applyFont="1" applyFill="1" applyBorder="1" applyAlignment="1">
      <alignment horizontal="right"/>
    </xf>
    <xf numFmtId="3" fontId="4" fillId="6" borderId="10" xfId="0" applyNumberFormat="1" applyFont="1" applyFill="1" applyBorder="1" applyAlignment="1">
      <alignment horizontal="right"/>
    </xf>
    <xf numFmtId="0" fontId="1" fillId="5" borderId="11" xfId="0" applyFont="1" applyFill="1" applyBorder="1" applyAlignment="1">
      <alignment horizontal="left"/>
    </xf>
    <xf numFmtId="3" fontId="1" fillId="6" borderId="12" xfId="0" applyNumberFormat="1" applyFont="1" applyFill="1" applyBorder="1" applyAlignment="1">
      <alignment horizontal="right"/>
    </xf>
    <xf numFmtId="3" fontId="1" fillId="6" borderId="13" xfId="0" applyNumberFormat="1" applyFont="1" applyFill="1" applyBorder="1" applyAlignment="1">
      <alignment horizontal="right"/>
    </xf>
    <xf numFmtId="3" fontId="3" fillId="6" borderId="14" xfId="0" applyNumberFormat="1" applyFont="1" applyFill="1" applyBorder="1" applyAlignment="1">
      <alignment horizontal="right"/>
    </xf>
    <xf numFmtId="0" fontId="1" fillId="5" borderId="5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left" indent="1"/>
    </xf>
    <xf numFmtId="3" fontId="2" fillId="0" borderId="0" xfId="4" applyNumberFormat="1" applyFont="1" applyAlignment="1">
      <alignment horizontal="right"/>
    </xf>
    <xf numFmtId="3" fontId="0" fillId="0" borderId="0" xfId="0" applyNumberFormat="1"/>
    <xf numFmtId="0" fontId="1" fillId="7" borderId="0" xfId="4" applyFont="1" applyFill="1" applyAlignment="1">
      <alignment horizontal="left"/>
    </xf>
    <xf numFmtId="0" fontId="1" fillId="7" borderId="15" xfId="4" applyFont="1" applyFill="1" applyBorder="1" applyAlignment="1">
      <alignment horizontal="left"/>
    </xf>
    <xf numFmtId="3" fontId="2" fillId="0" borderId="15" xfId="4" applyNumberFormat="1" applyFont="1" applyBorder="1" applyAlignment="1">
      <alignment horizontal="right"/>
    </xf>
    <xf numFmtId="43" fontId="0" fillId="0" borderId="0" xfId="1" applyFont="1"/>
    <xf numFmtId="0" fontId="0" fillId="0" borderId="0" xfId="0" applyAlignment="1">
      <alignment horizontal="right"/>
    </xf>
    <xf numFmtId="44" fontId="0" fillId="0" borderId="0" xfId="2" applyFont="1"/>
    <xf numFmtId="3" fontId="0" fillId="0" borderId="15" xfId="0" applyNumberFormat="1" applyBorder="1"/>
    <xf numFmtId="43" fontId="0" fillId="0" borderId="15" xfId="1" applyFont="1" applyBorder="1"/>
    <xf numFmtId="43" fontId="0" fillId="0" borderId="0" xfId="0" applyNumberFormat="1" applyAlignment="1">
      <alignment horizontal="left" indent="2"/>
    </xf>
    <xf numFmtId="164" fontId="0" fillId="0" borderId="0" xfId="2" applyNumberFormat="1" applyFont="1"/>
    <xf numFmtId="165" fontId="0" fillId="0" borderId="0" xfId="1" applyNumberFormat="1" applyFont="1"/>
    <xf numFmtId="43" fontId="0" fillId="0" borderId="0" xfId="0" applyNumberFormat="1" applyAlignment="1">
      <alignment horizontal="left" indent="3"/>
    </xf>
    <xf numFmtId="43" fontId="0" fillId="0" borderId="0" xfId="0" applyNumberFormat="1" applyAlignment="1">
      <alignment horizontal="left" indent="4"/>
    </xf>
    <xf numFmtId="9" fontId="9" fillId="0" borderId="0" xfId="3" applyFont="1"/>
    <xf numFmtId="43" fontId="9" fillId="0" borderId="0" xfId="0" applyNumberFormat="1" applyFont="1" applyAlignment="1">
      <alignment horizontal="left" indent="4"/>
    </xf>
    <xf numFmtId="43" fontId="6" fillId="0" borderId="15" xfId="0" applyNumberFormat="1" applyFont="1" applyBorder="1"/>
    <xf numFmtId="43" fontId="0" fillId="0" borderId="15" xfId="0" applyNumberFormat="1" applyBorder="1"/>
    <xf numFmtId="0" fontId="0" fillId="0" borderId="15" xfId="0" applyBorder="1"/>
    <xf numFmtId="43" fontId="6" fillId="0" borderId="15" xfId="0" applyNumberFormat="1" applyFont="1" applyBorder="1" applyAlignment="1">
      <alignment horizontal="left" indent="2"/>
    </xf>
    <xf numFmtId="43" fontId="9" fillId="0" borderId="0" xfId="0" applyNumberFormat="1" applyFont="1" applyAlignment="1">
      <alignment horizontal="left" indent="5"/>
    </xf>
    <xf numFmtId="43" fontId="9" fillId="0" borderId="0" xfId="0" applyNumberFormat="1" applyFont="1" applyAlignment="1">
      <alignment horizontal="left" indent="6"/>
    </xf>
    <xf numFmtId="165" fontId="0" fillId="0" borderId="15" xfId="1" applyNumberFormat="1" applyFont="1" applyBorder="1"/>
    <xf numFmtId="9" fontId="0" fillId="0" borderId="0" xfId="3" applyFont="1" applyBorder="1"/>
    <xf numFmtId="166" fontId="9" fillId="0" borderId="0" xfId="3" applyNumberFormat="1" applyFont="1"/>
    <xf numFmtId="166" fontId="9" fillId="0" borderId="0" xfId="3" applyNumberFormat="1" applyFont="1" applyBorder="1"/>
    <xf numFmtId="3" fontId="0" fillId="0" borderId="0" xfId="0" applyNumberFormat="1" applyAlignment="1">
      <alignment horizontal="left" indent="4"/>
    </xf>
    <xf numFmtId="3" fontId="0" fillId="0" borderId="0" xfId="0" applyNumberFormat="1" applyAlignment="1">
      <alignment horizontal="left" indent="5"/>
    </xf>
    <xf numFmtId="43" fontId="10" fillId="0" borderId="0" xfId="0" applyNumberFormat="1" applyFont="1"/>
    <xf numFmtId="43" fontId="6" fillId="0" borderId="0" xfId="1" applyFont="1" applyBorder="1"/>
    <xf numFmtId="43" fontId="10" fillId="8" borderId="15" xfId="0" applyNumberFormat="1" applyFont="1" applyFill="1" applyBorder="1"/>
    <xf numFmtId="43" fontId="6" fillId="8" borderId="15" xfId="1" applyFont="1" applyFill="1" applyBorder="1"/>
    <xf numFmtId="43" fontId="6" fillId="8" borderId="15" xfId="1" applyFont="1" applyFill="1" applyBorder="1" applyAlignment="1">
      <alignment horizontal="right"/>
    </xf>
    <xf numFmtId="0" fontId="8" fillId="0" borderId="0" xfId="0" applyFont="1" applyAlignment="1">
      <alignment horizontal="left" indent="5"/>
    </xf>
    <xf numFmtId="164" fontId="5" fillId="0" borderId="15" xfId="2" applyNumberFormat="1" applyFont="1" applyBorder="1"/>
    <xf numFmtId="164" fontId="8" fillId="0" borderId="0" xfId="2" applyNumberFormat="1" applyFont="1"/>
    <xf numFmtId="164" fontId="0" fillId="0" borderId="15" xfId="2" applyNumberFormat="1" applyFont="1" applyBorder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3" fillId="3" borderId="0" xfId="0" applyFont="1" applyFill="1" applyAlignment="1">
      <alignment horizontal="center"/>
    </xf>
    <xf numFmtId="0" fontId="13" fillId="3" borderId="4" xfId="0" applyFont="1" applyFill="1" applyBorder="1" applyAlignment="1">
      <alignment horizontal="center"/>
    </xf>
    <xf numFmtId="0" fontId="13" fillId="3" borderId="7" xfId="0" applyFont="1" applyFill="1" applyBorder="1" applyAlignment="1">
      <alignment horizontal="center"/>
    </xf>
    <xf numFmtId="0" fontId="14" fillId="3" borderId="16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left" indent="1"/>
    </xf>
    <xf numFmtId="0" fontId="15" fillId="0" borderId="0" xfId="0" applyFont="1"/>
    <xf numFmtId="0" fontId="15" fillId="0" borderId="17" xfId="0" applyFont="1" applyBorder="1"/>
    <xf numFmtId="0" fontId="16" fillId="0" borderId="18" xfId="0" applyFont="1" applyBorder="1"/>
    <xf numFmtId="0" fontId="15" fillId="0" borderId="19" xfId="0" applyFont="1" applyBorder="1"/>
    <xf numFmtId="0" fontId="13" fillId="5" borderId="5" xfId="0" applyFont="1" applyFill="1" applyBorder="1" applyAlignment="1">
      <alignment horizontal="left" indent="1"/>
    </xf>
    <xf numFmtId="0" fontId="15" fillId="0" borderId="20" xfId="0" applyFont="1" applyBorder="1"/>
    <xf numFmtId="164" fontId="15" fillId="0" borderId="0" xfId="2" applyNumberFormat="1" applyFont="1"/>
    <xf numFmtId="164" fontId="15" fillId="0" borderId="17" xfId="0" applyNumberFormat="1" applyFont="1" applyBorder="1"/>
    <xf numFmtId="0" fontId="15" fillId="0" borderId="18" xfId="0" applyFont="1" applyBorder="1"/>
    <xf numFmtId="164" fontId="16" fillId="0" borderId="18" xfId="0" applyNumberFormat="1" applyFont="1" applyBorder="1"/>
    <xf numFmtId="164" fontId="16" fillId="0" borderId="19" xfId="0" applyNumberFormat="1" applyFont="1" applyBorder="1"/>
    <xf numFmtId="164" fontId="0" fillId="0" borderId="0" xfId="0" applyNumberFormat="1"/>
    <xf numFmtId="166" fontId="0" fillId="0" borderId="0" xfId="3" applyNumberFormat="1" applyFont="1"/>
    <xf numFmtId="43" fontId="6" fillId="0" borderId="21" xfId="0" applyNumberFormat="1" applyFont="1" applyBorder="1" applyAlignment="1">
      <alignment horizontal="left" indent="2"/>
    </xf>
    <xf numFmtId="0" fontId="0" fillId="0" borderId="21" xfId="0" applyBorder="1"/>
    <xf numFmtId="0" fontId="1" fillId="3" borderId="0" xfId="0" applyFont="1" applyFill="1" applyAlignment="1">
      <alignment horizontal="center"/>
    </xf>
    <xf numFmtId="3" fontId="0" fillId="0" borderId="18" xfId="0" applyNumberFormat="1" applyBorder="1"/>
    <xf numFmtId="164" fontId="0" fillId="0" borderId="18" xfId="0" applyNumberFormat="1" applyBorder="1"/>
    <xf numFmtId="0" fontId="0" fillId="0" borderId="20" xfId="0" applyBorder="1"/>
    <xf numFmtId="3" fontId="0" fillId="0" borderId="17" xfId="0" applyNumberFormat="1" applyBorder="1"/>
    <xf numFmtId="3" fontId="0" fillId="0" borderId="19" xfId="0" applyNumberFormat="1" applyBorder="1"/>
    <xf numFmtId="0" fontId="0" fillId="0" borderId="17" xfId="0" applyBorder="1"/>
    <xf numFmtId="164" fontId="0" fillId="0" borderId="17" xfId="0" applyNumberFormat="1" applyBorder="1"/>
    <xf numFmtId="164" fontId="0" fillId="0" borderId="19" xfId="0" applyNumberFormat="1" applyBorder="1"/>
    <xf numFmtId="165" fontId="0" fillId="0" borderId="0" xfId="0" applyNumberFormat="1"/>
    <xf numFmtId="0" fontId="0" fillId="9" borderId="0" xfId="0" applyFill="1"/>
    <xf numFmtId="0" fontId="0" fillId="9" borderId="0" xfId="0" applyFill="1" applyAlignment="1">
      <alignment horizontal="left"/>
    </xf>
    <xf numFmtId="0" fontId="6" fillId="10" borderId="0" xfId="0" applyFont="1" applyFill="1" applyAlignment="1">
      <alignment horizontal="left"/>
    </xf>
    <xf numFmtId="0" fontId="6" fillId="10" borderId="0" xfId="0" applyFont="1" applyFill="1"/>
    <xf numFmtId="3" fontId="0" fillId="0" borderId="21" xfId="0" applyNumberFormat="1" applyBorder="1"/>
    <xf numFmtId="0" fontId="0" fillId="0" borderId="0" xfId="0" applyAlignment="1">
      <alignment horizontal="left" indent="1"/>
    </xf>
    <xf numFmtId="0" fontId="3" fillId="3" borderId="0" xfId="0" applyFont="1" applyFill="1" applyAlignment="1">
      <alignment horizontal="center"/>
    </xf>
    <xf numFmtId="3" fontId="4" fillId="4" borderId="0" xfId="0" applyNumberFormat="1" applyFont="1" applyFill="1" applyAlignment="1">
      <alignment horizontal="right"/>
    </xf>
    <xf numFmtId="3" fontId="3" fillId="4" borderId="0" xfId="0" applyNumberFormat="1" applyFont="1" applyFill="1" applyAlignment="1">
      <alignment horizontal="right"/>
    </xf>
    <xf numFmtId="3" fontId="4" fillId="6" borderId="0" xfId="0" applyNumberFormat="1" applyFont="1" applyFill="1" applyAlignment="1">
      <alignment horizontal="right"/>
    </xf>
    <xf numFmtId="3" fontId="3" fillId="6" borderId="0" xfId="0" applyNumberFormat="1" applyFont="1" applyFill="1" applyAlignment="1">
      <alignment horizontal="right"/>
    </xf>
    <xf numFmtId="43" fontId="6" fillId="8" borderId="0" xfId="1" applyFont="1" applyFill="1" applyBorder="1" applyAlignment="1">
      <alignment horizontal="right"/>
    </xf>
    <xf numFmtId="43" fontId="0" fillId="0" borderId="0" xfId="1" applyFont="1" applyBorder="1"/>
    <xf numFmtId="165" fontId="0" fillId="0" borderId="0" xfId="1" applyNumberFormat="1" applyFont="1" applyBorder="1"/>
    <xf numFmtId="43" fontId="6" fillId="8" borderId="0" xfId="1" applyFont="1" applyFill="1" applyBorder="1"/>
    <xf numFmtId="164" fontId="5" fillId="0" borderId="0" xfId="2" applyNumberFormat="1" applyFont="1" applyBorder="1"/>
    <xf numFmtId="164" fontId="0" fillId="0" borderId="0" xfId="2" applyNumberFormat="1" applyFont="1" applyBorder="1"/>
    <xf numFmtId="0" fontId="0" fillId="9" borderId="0" xfId="0" applyFill="1" applyAlignment="1">
      <alignment horizontal="right"/>
    </xf>
    <xf numFmtId="44" fontId="0" fillId="0" borderId="0" xfId="0" applyNumberFormat="1"/>
    <xf numFmtId="2" fontId="0" fillId="0" borderId="0" xfId="0" applyNumberFormat="1"/>
    <xf numFmtId="44" fontId="0" fillId="0" borderId="21" xfId="2" applyFont="1" applyBorder="1"/>
    <xf numFmtId="165" fontId="0" fillId="0" borderId="21" xfId="0" applyNumberFormat="1" applyBorder="1"/>
    <xf numFmtId="44" fontId="0" fillId="0" borderId="21" xfId="0" applyNumberFormat="1" applyBorder="1"/>
    <xf numFmtId="0" fontId="14" fillId="3" borderId="0" xfId="0" applyFont="1" applyFill="1" applyAlignment="1">
      <alignment horizontal="center"/>
    </xf>
    <xf numFmtId="3" fontId="17" fillId="4" borderId="0" xfId="0" applyNumberFormat="1" applyFont="1" applyFill="1" applyAlignment="1">
      <alignment horizontal="right"/>
    </xf>
    <xf numFmtId="3" fontId="14" fillId="4" borderId="0" xfId="0" applyNumberFormat="1" applyFont="1" applyFill="1" applyAlignment="1">
      <alignment horizontal="right"/>
    </xf>
    <xf numFmtId="3" fontId="17" fillId="6" borderId="0" xfId="0" applyNumberFormat="1" applyFont="1" applyFill="1" applyAlignment="1">
      <alignment horizontal="right"/>
    </xf>
    <xf numFmtId="0" fontId="14" fillId="3" borderId="4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7" fillId="0" borderId="0" xfId="0" applyFont="1"/>
    <xf numFmtId="0" fontId="14" fillId="2" borderId="5" xfId="0" applyFont="1" applyFill="1" applyBorder="1" applyAlignment="1">
      <alignment horizontal="left" indent="1"/>
    </xf>
    <xf numFmtId="3" fontId="17" fillId="4" borderId="2" xfId="0" applyNumberFormat="1" applyFont="1" applyFill="1" applyBorder="1" applyAlignment="1">
      <alignment horizontal="right"/>
    </xf>
    <xf numFmtId="0" fontId="17" fillId="0" borderId="17" xfId="0" applyFont="1" applyBorder="1"/>
    <xf numFmtId="0" fontId="17" fillId="0" borderId="20" xfId="0" applyFont="1" applyBorder="1"/>
    <xf numFmtId="0" fontId="14" fillId="2" borderId="3" xfId="0" applyFont="1" applyFill="1" applyBorder="1" applyAlignment="1">
      <alignment horizontal="left"/>
    </xf>
    <xf numFmtId="3" fontId="17" fillId="4" borderId="1" xfId="0" applyNumberFormat="1" applyFont="1" applyFill="1" applyBorder="1" applyAlignment="1">
      <alignment horizontal="right"/>
    </xf>
    <xf numFmtId="3" fontId="17" fillId="0" borderId="0" xfId="0" applyNumberFormat="1" applyFont="1"/>
    <xf numFmtId="3" fontId="17" fillId="0" borderId="17" xfId="0" applyNumberFormat="1" applyFont="1" applyBorder="1"/>
    <xf numFmtId="3" fontId="14" fillId="4" borderId="1" xfId="0" applyNumberFormat="1" applyFont="1" applyFill="1" applyBorder="1" applyAlignment="1">
      <alignment horizontal="right"/>
    </xf>
    <xf numFmtId="0" fontId="14" fillId="0" borderId="18" xfId="0" applyFont="1" applyBorder="1"/>
    <xf numFmtId="0" fontId="17" fillId="0" borderId="19" xfId="0" applyFont="1" applyBorder="1"/>
    <xf numFmtId="3" fontId="17" fillId="0" borderId="18" xfId="0" applyNumberFormat="1" applyFont="1" applyBorder="1"/>
    <xf numFmtId="3" fontId="17" fillId="0" borderId="19" xfId="0" applyNumberFormat="1" applyFont="1" applyBorder="1"/>
    <xf numFmtId="0" fontId="14" fillId="5" borderId="5" xfId="0" applyFont="1" applyFill="1" applyBorder="1" applyAlignment="1">
      <alignment horizontal="left" indent="1"/>
    </xf>
    <xf numFmtId="3" fontId="17" fillId="6" borderId="2" xfId="0" applyNumberFormat="1" applyFont="1" applyFill="1" applyBorder="1" applyAlignment="1">
      <alignment horizontal="right"/>
    </xf>
    <xf numFmtId="0" fontId="14" fillId="5" borderId="3" xfId="0" applyFont="1" applyFill="1" applyBorder="1" applyAlignment="1">
      <alignment horizontal="left"/>
    </xf>
    <xf numFmtId="3" fontId="17" fillId="6" borderId="1" xfId="0" applyNumberFormat="1" applyFont="1" applyFill="1" applyBorder="1" applyAlignment="1">
      <alignment horizontal="right"/>
    </xf>
    <xf numFmtId="164" fontId="17" fillId="0" borderId="0" xfId="2" applyNumberFormat="1" applyFont="1"/>
    <xf numFmtId="164" fontId="17" fillId="0" borderId="17" xfId="0" applyNumberFormat="1" applyFont="1" applyBorder="1"/>
    <xf numFmtId="164" fontId="17" fillId="0" borderId="0" xfId="0" applyNumberFormat="1" applyFont="1"/>
    <xf numFmtId="0" fontId="14" fillId="5" borderId="11" xfId="0" applyFont="1" applyFill="1" applyBorder="1" applyAlignment="1">
      <alignment horizontal="left"/>
    </xf>
    <xf numFmtId="3" fontId="14" fillId="6" borderId="12" xfId="0" applyNumberFormat="1" applyFont="1" applyFill="1" applyBorder="1" applyAlignment="1">
      <alignment horizontal="right"/>
    </xf>
    <xf numFmtId="3" fontId="14" fillId="6" borderId="13" xfId="0" applyNumberFormat="1" applyFont="1" applyFill="1" applyBorder="1" applyAlignment="1">
      <alignment horizontal="right"/>
    </xf>
    <xf numFmtId="0" fontId="17" fillId="0" borderId="18" xfId="0" applyFont="1" applyBorder="1"/>
    <xf numFmtId="164" fontId="14" fillId="0" borderId="18" xfId="0" applyNumberFormat="1" applyFont="1" applyBorder="1"/>
    <xf numFmtId="164" fontId="14" fillId="0" borderId="19" xfId="0" applyNumberFormat="1" applyFont="1" applyBorder="1"/>
    <xf numFmtId="164" fontId="17" fillId="0" borderId="18" xfId="0" applyNumberFormat="1" applyFont="1" applyBorder="1"/>
    <xf numFmtId="164" fontId="17" fillId="0" borderId="19" xfId="0" applyNumberFormat="1" applyFont="1" applyBorder="1"/>
    <xf numFmtId="43" fontId="17" fillId="0" borderId="0" xfId="0" applyNumberFormat="1" applyFont="1"/>
    <xf numFmtId="43" fontId="14" fillId="8" borderId="15" xfId="0" applyNumberFormat="1" applyFont="1" applyFill="1" applyBorder="1"/>
    <xf numFmtId="43" fontId="14" fillId="8" borderId="15" xfId="1" applyFont="1" applyFill="1" applyBorder="1" applyAlignment="1">
      <alignment horizontal="right"/>
    </xf>
    <xf numFmtId="43" fontId="14" fillId="0" borderId="15" xfId="0" applyNumberFormat="1" applyFont="1" applyBorder="1" applyAlignment="1">
      <alignment horizontal="left" indent="2"/>
    </xf>
    <xf numFmtId="43" fontId="17" fillId="0" borderId="15" xfId="0" applyNumberFormat="1" applyFont="1" applyBorder="1"/>
    <xf numFmtId="0" fontId="17" fillId="0" borderId="15" xfId="0" applyFont="1" applyBorder="1"/>
    <xf numFmtId="43" fontId="17" fillId="0" borderId="0" xfId="0" applyNumberFormat="1" applyFont="1" applyAlignment="1">
      <alignment horizontal="left" indent="4"/>
    </xf>
    <xf numFmtId="43" fontId="17" fillId="0" borderId="0" xfId="0" applyNumberFormat="1" applyFont="1" applyAlignment="1">
      <alignment horizontal="left" indent="6"/>
    </xf>
    <xf numFmtId="166" fontId="17" fillId="0" borderId="0" xfId="3" applyNumberFormat="1" applyFont="1"/>
    <xf numFmtId="9" fontId="17" fillId="0" borderId="0" xfId="3" applyFont="1"/>
    <xf numFmtId="165" fontId="17" fillId="0" borderId="0" xfId="1" applyNumberFormat="1" applyFont="1"/>
    <xf numFmtId="165" fontId="17" fillId="0" borderId="0" xfId="0" applyNumberFormat="1" applyFont="1"/>
    <xf numFmtId="43" fontId="17" fillId="0" borderId="0" xfId="1" applyFont="1"/>
    <xf numFmtId="43" fontId="17" fillId="0" borderId="15" xfId="1" applyFont="1" applyBorder="1"/>
    <xf numFmtId="43" fontId="17" fillId="0" borderId="0" xfId="1" applyFont="1" applyBorder="1"/>
    <xf numFmtId="43" fontId="14" fillId="0" borderId="21" xfId="0" applyNumberFormat="1" applyFont="1" applyBorder="1" applyAlignment="1">
      <alignment horizontal="left" indent="2"/>
    </xf>
    <xf numFmtId="0" fontId="17" fillId="0" borderId="21" xfId="0" applyFont="1" applyBorder="1"/>
    <xf numFmtId="43" fontId="14" fillId="0" borderId="15" xfId="0" applyNumberFormat="1" applyFont="1" applyBorder="1"/>
    <xf numFmtId="43" fontId="17" fillId="0" borderId="0" xfId="0" applyNumberFormat="1" applyFont="1" applyAlignment="1">
      <alignment horizontal="left" indent="3"/>
    </xf>
    <xf numFmtId="43" fontId="17" fillId="0" borderId="0" xfId="0" applyNumberFormat="1" applyFont="1" applyAlignment="1">
      <alignment horizontal="left" indent="5"/>
    </xf>
    <xf numFmtId="43" fontId="17" fillId="0" borderId="0" xfId="0" applyNumberFormat="1" applyFont="1" applyAlignment="1">
      <alignment horizontal="left" indent="2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0" fontId="14" fillId="7" borderId="0" xfId="4" applyFont="1" applyFill="1" applyAlignment="1">
      <alignment horizontal="left"/>
    </xf>
    <xf numFmtId="3" fontId="17" fillId="0" borderId="0" xfId="4" applyNumberFormat="1" applyFont="1" applyAlignment="1">
      <alignment horizontal="right"/>
    </xf>
    <xf numFmtId="0" fontId="17" fillId="9" borderId="0" xfId="0" applyFont="1" applyFill="1"/>
    <xf numFmtId="0" fontId="17" fillId="9" borderId="0" xfId="0" applyFont="1" applyFill="1" applyAlignment="1">
      <alignment horizontal="left"/>
    </xf>
    <xf numFmtId="0" fontId="14" fillId="10" borderId="0" xfId="0" applyFont="1" applyFill="1" applyAlignment="1">
      <alignment horizontal="left"/>
    </xf>
    <xf numFmtId="0" fontId="14" fillId="10" borderId="0" xfId="0" applyFont="1" applyFill="1"/>
    <xf numFmtId="0" fontId="14" fillId="7" borderId="15" xfId="4" applyFont="1" applyFill="1" applyBorder="1" applyAlignment="1">
      <alignment horizontal="left"/>
    </xf>
    <xf numFmtId="3" fontId="17" fillId="0" borderId="15" xfId="4" applyNumberFormat="1" applyFont="1" applyBorder="1" applyAlignment="1">
      <alignment horizontal="right"/>
    </xf>
    <xf numFmtId="3" fontId="17" fillId="0" borderId="21" xfId="0" applyNumberFormat="1" applyFont="1" applyBorder="1"/>
    <xf numFmtId="0" fontId="17" fillId="9" borderId="0" xfId="0" applyFont="1" applyFill="1" applyAlignment="1">
      <alignment horizontal="right"/>
    </xf>
    <xf numFmtId="165" fontId="17" fillId="0" borderId="15" xfId="1" applyNumberFormat="1" applyFont="1" applyBorder="1"/>
    <xf numFmtId="165" fontId="17" fillId="0" borderId="0" xfId="1" applyNumberFormat="1" applyFont="1" applyBorder="1"/>
    <xf numFmtId="165" fontId="17" fillId="0" borderId="21" xfId="0" applyNumberFormat="1" applyFont="1" applyBorder="1"/>
    <xf numFmtId="166" fontId="17" fillId="0" borderId="0" xfId="3" applyNumberFormat="1" applyFont="1" applyBorder="1"/>
    <xf numFmtId="9" fontId="17" fillId="0" borderId="0" xfId="3" applyFont="1" applyBorder="1"/>
    <xf numFmtId="3" fontId="17" fillId="0" borderId="0" xfId="0" applyNumberFormat="1" applyFont="1" applyAlignment="1">
      <alignment horizontal="left" indent="5"/>
    </xf>
    <xf numFmtId="44" fontId="17" fillId="0" borderId="0" xfId="2" applyFont="1"/>
    <xf numFmtId="44" fontId="17" fillId="0" borderId="0" xfId="0" applyNumberFormat="1" applyFont="1"/>
    <xf numFmtId="2" fontId="17" fillId="0" borderId="0" xfId="0" applyNumberFormat="1" applyFont="1"/>
    <xf numFmtId="3" fontId="17" fillId="0" borderId="15" xfId="0" applyNumberFormat="1" applyFont="1" applyBorder="1"/>
    <xf numFmtId="3" fontId="17" fillId="0" borderId="0" xfId="0" applyNumberFormat="1" applyFont="1" applyAlignment="1">
      <alignment horizontal="left" indent="4"/>
    </xf>
    <xf numFmtId="43" fontId="14" fillId="8" borderId="15" xfId="1" applyFont="1" applyFill="1" applyBorder="1"/>
    <xf numFmtId="43" fontId="14" fillId="0" borderId="0" xfId="0" applyNumberFormat="1" applyFont="1"/>
    <xf numFmtId="43" fontId="14" fillId="0" borderId="0" xfId="1" applyFont="1" applyBorder="1"/>
    <xf numFmtId="164" fontId="17" fillId="0" borderId="15" xfId="2" applyNumberFormat="1" applyFont="1" applyBorder="1"/>
    <xf numFmtId="164" fontId="17" fillId="0" borderId="0" xfId="2" applyNumberFormat="1" applyFont="1" applyBorder="1"/>
    <xf numFmtId="44" fontId="17" fillId="0" borderId="21" xfId="2" applyFont="1" applyBorder="1"/>
    <xf numFmtId="44" fontId="17" fillId="0" borderId="21" xfId="0" applyNumberFormat="1" applyFont="1" applyBorder="1"/>
    <xf numFmtId="0" fontId="17" fillId="0" borderId="0" xfId="0" applyFont="1" applyAlignment="1">
      <alignment horizontal="left" indent="5"/>
    </xf>
    <xf numFmtId="3" fontId="17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14" fillId="11" borderId="6" xfId="0" applyFont="1" applyFill="1" applyBorder="1" applyAlignment="1">
      <alignment horizontal="center"/>
    </xf>
    <xf numFmtId="0" fontId="14" fillId="11" borderId="4" xfId="0" applyFont="1" applyFill="1" applyBorder="1" applyAlignment="1">
      <alignment horizontal="center"/>
    </xf>
    <xf numFmtId="0" fontId="14" fillId="11" borderId="7" xfId="0" applyFont="1" applyFill="1" applyBorder="1" applyAlignment="1">
      <alignment horizontal="center"/>
    </xf>
    <xf numFmtId="43" fontId="14" fillId="11" borderId="15" xfId="0" applyNumberFormat="1" applyFont="1" applyFill="1" applyBorder="1"/>
    <xf numFmtId="43" fontId="14" fillId="11" borderId="15" xfId="1" applyFont="1" applyFill="1" applyBorder="1" applyAlignment="1">
      <alignment horizontal="right"/>
    </xf>
    <xf numFmtId="0" fontId="14" fillId="0" borderId="0" xfId="0" applyFont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43" fontId="14" fillId="0" borderId="0" xfId="1" applyFont="1" applyFill="1" applyBorder="1" applyAlignment="1">
      <alignment horizontal="right"/>
    </xf>
    <xf numFmtId="43" fontId="14" fillId="0" borderId="0" xfId="1" applyFont="1" applyFill="1" applyBorder="1"/>
    <xf numFmtId="0" fontId="14" fillId="11" borderId="23" xfId="0" applyFont="1" applyFill="1" applyBorder="1" applyAlignment="1">
      <alignment horizontal="center"/>
    </xf>
    <xf numFmtId="3" fontId="17" fillId="4" borderId="24" xfId="0" applyNumberFormat="1" applyFont="1" applyFill="1" applyBorder="1" applyAlignment="1">
      <alignment horizontal="right"/>
    </xf>
    <xf numFmtId="3" fontId="17" fillId="4" borderId="25" xfId="0" applyNumberFormat="1" applyFont="1" applyFill="1" applyBorder="1" applyAlignment="1">
      <alignment horizontal="right"/>
    </xf>
    <xf numFmtId="3" fontId="14" fillId="4" borderId="25" xfId="0" applyNumberFormat="1" applyFont="1" applyFill="1" applyBorder="1" applyAlignment="1">
      <alignment horizontal="right"/>
    </xf>
    <xf numFmtId="3" fontId="17" fillId="6" borderId="24" xfId="0" applyNumberFormat="1" applyFont="1" applyFill="1" applyBorder="1" applyAlignment="1">
      <alignment horizontal="right"/>
    </xf>
    <xf numFmtId="3" fontId="17" fillId="6" borderId="25" xfId="0" applyNumberFormat="1" applyFont="1" applyFill="1" applyBorder="1" applyAlignment="1">
      <alignment horizontal="right"/>
    </xf>
    <xf numFmtId="3" fontId="14" fillId="6" borderId="26" xfId="0" applyNumberFormat="1" applyFont="1" applyFill="1" applyBorder="1" applyAlignment="1">
      <alignment horizontal="right"/>
    </xf>
    <xf numFmtId="0" fontId="17" fillId="0" borderId="22" xfId="0" applyFont="1" applyBorder="1"/>
    <xf numFmtId="43" fontId="14" fillId="11" borderId="27" xfId="1" applyFont="1" applyFill="1" applyBorder="1" applyAlignment="1">
      <alignment horizontal="right"/>
    </xf>
    <xf numFmtId="0" fontId="17" fillId="0" borderId="27" xfId="0" applyFont="1" applyBorder="1"/>
    <xf numFmtId="164" fontId="17" fillId="0" borderId="22" xfId="2" applyNumberFormat="1" applyFont="1" applyBorder="1"/>
    <xf numFmtId="9" fontId="17" fillId="0" borderId="22" xfId="3" applyFont="1" applyBorder="1"/>
    <xf numFmtId="165" fontId="17" fillId="0" borderId="22" xfId="1" applyNumberFormat="1" applyFont="1" applyBorder="1"/>
    <xf numFmtId="43" fontId="17" fillId="0" borderId="22" xfId="1" applyFont="1" applyBorder="1"/>
    <xf numFmtId="43" fontId="17" fillId="0" borderId="27" xfId="1" applyFont="1" applyBorder="1"/>
    <xf numFmtId="3" fontId="17" fillId="0" borderId="22" xfId="0" applyNumberFormat="1" applyFont="1" applyBorder="1"/>
    <xf numFmtId="3" fontId="17" fillId="0" borderId="28" xfId="0" applyNumberFormat="1" applyFont="1" applyBorder="1"/>
    <xf numFmtId="0" fontId="17" fillId="0" borderId="22" xfId="0" applyFont="1" applyBorder="1" applyAlignment="1">
      <alignment horizontal="right"/>
    </xf>
    <xf numFmtId="165" fontId="17" fillId="0" borderId="27" xfId="1" applyNumberFormat="1" applyFont="1" applyBorder="1"/>
    <xf numFmtId="44" fontId="17" fillId="0" borderId="22" xfId="2" applyFont="1" applyBorder="1"/>
    <xf numFmtId="3" fontId="17" fillId="0" borderId="27" xfId="0" applyNumberFormat="1" applyFont="1" applyBorder="1"/>
    <xf numFmtId="43" fontId="17" fillId="0" borderId="22" xfId="0" applyNumberFormat="1" applyFont="1" applyBorder="1"/>
    <xf numFmtId="43" fontId="14" fillId="0" borderId="22" xfId="1" applyFont="1" applyBorder="1"/>
    <xf numFmtId="164" fontId="17" fillId="0" borderId="27" xfId="2" applyNumberFormat="1" applyFont="1" applyBorder="1"/>
    <xf numFmtId="0" fontId="6" fillId="0" borderId="0" xfId="0" applyFont="1"/>
    <xf numFmtId="0" fontId="19" fillId="0" borderId="0" xfId="0" applyFont="1"/>
    <xf numFmtId="0" fontId="19" fillId="0" borderId="32" xfId="0" applyFont="1" applyBorder="1"/>
    <xf numFmtId="0" fontId="19" fillId="11" borderId="33" xfId="0" applyFont="1" applyFill="1" applyBorder="1"/>
    <xf numFmtId="0" fontId="19" fillId="11" borderId="34" xfId="0" applyFont="1" applyFill="1" applyBorder="1"/>
    <xf numFmtId="10" fontId="0" fillId="0" borderId="0" xfId="3" applyNumberFormat="1" applyFont="1"/>
    <xf numFmtId="3" fontId="6" fillId="0" borderId="0" xfId="0" applyNumberFormat="1" applyFont="1"/>
    <xf numFmtId="8" fontId="0" fillId="0" borderId="0" xfId="0" applyNumberFormat="1"/>
    <xf numFmtId="6" fontId="6" fillId="0" borderId="22" xfId="0" applyNumberFormat="1" applyFont="1" applyBorder="1"/>
    <xf numFmtId="6" fontId="6" fillId="0" borderId="0" xfId="0" applyNumberFormat="1" applyFont="1"/>
    <xf numFmtId="6" fontId="0" fillId="0" borderId="35" xfId="0" applyNumberFormat="1" applyBorder="1"/>
    <xf numFmtId="10" fontId="0" fillId="0" borderId="36" xfId="3" applyNumberFormat="1" applyFont="1" applyBorder="1"/>
    <xf numFmtId="0" fontId="6" fillId="0" borderId="37" xfId="0" applyFont="1" applyBorder="1"/>
    <xf numFmtId="10" fontId="6" fillId="0" borderId="37" xfId="3" applyNumberFormat="1" applyFont="1" applyBorder="1"/>
    <xf numFmtId="3" fontId="6" fillId="0" borderId="37" xfId="0" applyNumberFormat="1" applyFont="1" applyBorder="1"/>
    <xf numFmtId="8" fontId="6" fillId="0" borderId="37" xfId="0" applyNumberFormat="1" applyFont="1" applyBorder="1"/>
    <xf numFmtId="6" fontId="6" fillId="0" borderId="38" xfId="0" applyNumberFormat="1" applyFont="1" applyBorder="1"/>
    <xf numFmtId="6" fontId="6" fillId="0" borderId="37" xfId="0" applyNumberFormat="1" applyFont="1" applyBorder="1"/>
    <xf numFmtId="6" fontId="6" fillId="0" borderId="39" xfId="0" applyNumberFormat="1" applyFont="1" applyBorder="1"/>
    <xf numFmtId="10" fontId="6" fillId="0" borderId="40" xfId="3" applyNumberFormat="1" applyFont="1" applyBorder="1"/>
    <xf numFmtId="0" fontId="0" fillId="13" borderId="0" xfId="0" applyFill="1"/>
    <xf numFmtId="0" fontId="6" fillId="11" borderId="0" xfId="0" applyFont="1" applyFill="1" applyAlignment="1">
      <alignment wrapText="1"/>
    </xf>
    <xf numFmtId="6" fontId="6" fillId="0" borderId="41" xfId="0" applyNumberFormat="1" applyFont="1" applyBorder="1"/>
    <xf numFmtId="10" fontId="6" fillId="0" borderId="42" xfId="3" applyNumberFormat="1" applyFont="1" applyBorder="1"/>
    <xf numFmtId="9" fontId="0" fillId="0" borderId="0" xfId="3" applyFont="1"/>
    <xf numFmtId="0" fontId="6" fillId="15" borderId="0" xfId="0" applyFont="1" applyFill="1"/>
    <xf numFmtId="0" fontId="19" fillId="15" borderId="33" xfId="0" applyFont="1" applyFill="1" applyBorder="1"/>
    <xf numFmtId="0" fontId="19" fillId="15" borderId="34" xfId="0" applyFont="1" applyFill="1" applyBorder="1"/>
    <xf numFmtId="38" fontId="0" fillId="0" borderId="0" xfId="0" applyNumberFormat="1"/>
    <xf numFmtId="3" fontId="0" fillId="0" borderId="37" xfId="0" applyNumberFormat="1" applyBorder="1"/>
    <xf numFmtId="38" fontId="0" fillId="0" borderId="37" xfId="0" applyNumberFormat="1" applyBorder="1"/>
    <xf numFmtId="8" fontId="0" fillId="0" borderId="37" xfId="0" applyNumberFormat="1" applyBorder="1"/>
    <xf numFmtId="0" fontId="0" fillId="0" borderId="37" xfId="0" applyBorder="1"/>
    <xf numFmtId="6" fontId="0" fillId="0" borderId="37" xfId="0" applyNumberFormat="1" applyBorder="1"/>
    <xf numFmtId="0" fontId="6" fillId="15" borderId="43" xfId="0" applyFont="1" applyFill="1" applyBorder="1"/>
    <xf numFmtId="0" fontId="19" fillId="15" borderId="35" xfId="0" applyFont="1" applyFill="1" applyBorder="1"/>
    <xf numFmtId="0" fontId="19" fillId="15" borderId="36" xfId="0" applyFont="1" applyFill="1" applyBorder="1"/>
    <xf numFmtId="10" fontId="0" fillId="0" borderId="0" xfId="0" applyNumberFormat="1"/>
    <xf numFmtId="167" fontId="0" fillId="0" borderId="0" xfId="0" applyNumberFormat="1"/>
    <xf numFmtId="168" fontId="0" fillId="0" borderId="0" xfId="0" applyNumberFormat="1"/>
    <xf numFmtId="6" fontId="0" fillId="0" borderId="43" xfId="0" applyNumberFormat="1" applyBorder="1"/>
    <xf numFmtId="10" fontId="0" fillId="0" borderId="37" xfId="0" applyNumberFormat="1" applyBorder="1"/>
    <xf numFmtId="168" fontId="0" fillId="0" borderId="37" xfId="0" applyNumberFormat="1" applyBorder="1"/>
    <xf numFmtId="6" fontId="0" fillId="0" borderId="44" xfId="0" applyNumberFormat="1" applyBorder="1"/>
    <xf numFmtId="0" fontId="14" fillId="2" borderId="45" xfId="0" applyFont="1" applyFill="1" applyBorder="1" applyAlignment="1">
      <alignment horizontal="left" indent="1"/>
    </xf>
    <xf numFmtId="3" fontId="17" fillId="4" borderId="48" xfId="0" applyNumberFormat="1" applyFont="1" applyFill="1" applyBorder="1" applyAlignment="1">
      <alignment horizontal="right"/>
    </xf>
    <xf numFmtId="0" fontId="0" fillId="0" borderId="18" xfId="0" applyBorder="1"/>
    <xf numFmtId="0" fontId="6" fillId="17" borderId="18" xfId="0" applyFont="1" applyFill="1" applyBorder="1"/>
    <xf numFmtId="0" fontId="0" fillId="0" borderId="46" xfId="0" applyBorder="1"/>
    <xf numFmtId="0" fontId="6" fillId="0" borderId="18" xfId="0" applyFont="1" applyBorder="1"/>
    <xf numFmtId="164" fontId="6" fillId="0" borderId="18" xfId="2" applyNumberFormat="1" applyFont="1" applyBorder="1"/>
    <xf numFmtId="165" fontId="6" fillId="0" borderId="18" xfId="1" applyNumberFormat="1" applyFont="1" applyBorder="1"/>
    <xf numFmtId="0" fontId="6" fillId="17" borderId="46" xfId="0" applyFont="1" applyFill="1" applyBorder="1"/>
    <xf numFmtId="165" fontId="0" fillId="0" borderId="49" xfId="0" applyNumberFormat="1" applyBorder="1"/>
    <xf numFmtId="165" fontId="6" fillId="0" borderId="46" xfId="0" applyNumberFormat="1" applyFont="1" applyBorder="1"/>
    <xf numFmtId="0" fontId="0" fillId="0" borderId="19" xfId="0" applyBorder="1"/>
    <xf numFmtId="164" fontId="0" fillId="0" borderId="49" xfId="0" applyNumberFormat="1" applyBorder="1"/>
    <xf numFmtId="164" fontId="6" fillId="0" borderId="46" xfId="0" applyNumberFormat="1" applyFont="1" applyBorder="1"/>
    <xf numFmtId="164" fontId="6" fillId="0" borderId="0" xfId="0" applyNumberFormat="1" applyFont="1"/>
    <xf numFmtId="165" fontId="6" fillId="0" borderId="0" xfId="1" applyNumberFormat="1" applyFont="1"/>
    <xf numFmtId="164" fontId="6" fillId="0" borderId="0" xfId="2" applyNumberFormat="1" applyFont="1"/>
    <xf numFmtId="10" fontId="0" fillId="0" borderId="37" xfId="3" applyNumberFormat="1" applyFont="1" applyBorder="1"/>
    <xf numFmtId="164" fontId="6" fillId="0" borderId="18" xfId="0" applyNumberFormat="1" applyFont="1" applyBorder="1"/>
    <xf numFmtId="38" fontId="6" fillId="0" borderId="18" xfId="0" applyNumberFormat="1" applyFont="1" applyBorder="1"/>
    <xf numFmtId="165" fontId="6" fillId="0" borderId="18" xfId="0" applyNumberFormat="1" applyFont="1" applyBorder="1"/>
    <xf numFmtId="0" fontId="6" fillId="17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50" xfId="0" applyFont="1" applyBorder="1"/>
    <xf numFmtId="10" fontId="20" fillId="0" borderId="0" xfId="3" applyNumberFormat="1" applyFont="1"/>
    <xf numFmtId="10" fontId="21" fillId="0" borderId="18" xfId="3" applyNumberFormat="1" applyFont="1" applyBorder="1"/>
    <xf numFmtId="165" fontId="6" fillId="0" borderId="51" xfId="1" applyNumberFormat="1" applyFont="1" applyBorder="1"/>
    <xf numFmtId="0" fontId="6" fillId="0" borderId="51" xfId="0" applyFont="1" applyBorder="1"/>
    <xf numFmtId="0" fontId="6" fillId="17" borderId="52" xfId="0" applyFont="1" applyFill="1" applyBorder="1" applyAlignment="1">
      <alignment horizontal="center"/>
    </xf>
    <xf numFmtId="0" fontId="6" fillId="17" borderId="53" xfId="0" applyFont="1" applyFill="1" applyBorder="1"/>
    <xf numFmtId="0" fontId="6" fillId="17" borderId="54" xfId="0" applyFont="1" applyFill="1" applyBorder="1"/>
    <xf numFmtId="0" fontId="6" fillId="0" borderId="55" xfId="0" applyFont="1" applyBorder="1"/>
    <xf numFmtId="0" fontId="0" fillId="0" borderId="56" xfId="0" applyBorder="1"/>
    <xf numFmtId="0" fontId="0" fillId="0" borderId="35" xfId="0" applyBorder="1"/>
    <xf numFmtId="165" fontId="0" fillId="0" borderId="57" xfId="0" applyNumberFormat="1" applyBorder="1"/>
    <xf numFmtId="165" fontId="6" fillId="0" borderId="58" xfId="0" applyNumberFormat="1" applyFont="1" applyBorder="1"/>
    <xf numFmtId="0" fontId="6" fillId="0" borderId="59" xfId="0" applyFont="1" applyBorder="1"/>
    <xf numFmtId="164" fontId="0" fillId="0" borderId="57" xfId="0" applyNumberFormat="1" applyBorder="1"/>
    <xf numFmtId="0" fontId="6" fillId="0" borderId="39" xfId="0" applyFont="1" applyBorder="1"/>
    <xf numFmtId="164" fontId="6" fillId="0" borderId="60" xfId="2" applyNumberFormat="1" applyFont="1" applyBorder="1"/>
    <xf numFmtId="164" fontId="6" fillId="0" borderId="61" xfId="0" applyNumberFormat="1" applyFont="1" applyBorder="1"/>
    <xf numFmtId="0" fontId="6" fillId="18" borderId="52" xfId="0" applyFont="1" applyFill="1" applyBorder="1"/>
    <xf numFmtId="0" fontId="6" fillId="18" borderId="53" xfId="0" applyFont="1" applyFill="1" applyBorder="1"/>
    <xf numFmtId="0" fontId="6" fillId="18" borderId="54" xfId="0" applyFont="1" applyFill="1" applyBorder="1"/>
    <xf numFmtId="0" fontId="0" fillId="0" borderId="55" xfId="0" applyBorder="1"/>
    <xf numFmtId="0" fontId="0" fillId="0" borderId="36" xfId="0" applyBorder="1"/>
    <xf numFmtId="0" fontId="6" fillId="0" borderId="62" xfId="0" applyFont="1" applyBorder="1"/>
    <xf numFmtId="0" fontId="6" fillId="0" borderId="56" xfId="0" applyFont="1" applyBorder="1"/>
    <xf numFmtId="164" fontId="0" fillId="0" borderId="35" xfId="0" applyNumberFormat="1" applyBorder="1"/>
    <xf numFmtId="164" fontId="0" fillId="0" borderId="36" xfId="0" applyNumberFormat="1" applyBorder="1"/>
    <xf numFmtId="0" fontId="6" fillId="17" borderId="52" xfId="0" applyFont="1" applyFill="1" applyBorder="1"/>
    <xf numFmtId="38" fontId="0" fillId="0" borderId="35" xfId="0" applyNumberFormat="1" applyBorder="1"/>
    <xf numFmtId="38" fontId="0" fillId="0" borderId="36" xfId="0" applyNumberFormat="1" applyBorder="1"/>
    <xf numFmtId="38" fontId="6" fillId="0" borderId="56" xfId="0" applyNumberFormat="1" applyFont="1" applyBorder="1"/>
    <xf numFmtId="6" fontId="0" fillId="0" borderId="35" xfId="2" applyNumberFormat="1" applyFont="1" applyBorder="1"/>
    <xf numFmtId="6" fontId="0" fillId="0" borderId="0" xfId="2" applyNumberFormat="1" applyFont="1" applyBorder="1"/>
    <xf numFmtId="6" fontId="0" fillId="0" borderId="36" xfId="2" applyNumberFormat="1" applyFont="1" applyBorder="1"/>
    <xf numFmtId="38" fontId="6" fillId="0" borderId="55" xfId="0" applyNumberFormat="1" applyFont="1" applyBorder="1"/>
    <xf numFmtId="164" fontId="6" fillId="0" borderId="39" xfId="0" applyNumberFormat="1" applyFont="1" applyBorder="1"/>
    <xf numFmtId="164" fontId="6" fillId="0" borderId="60" xfId="0" applyNumberFormat="1" applyFont="1" applyBorder="1"/>
    <xf numFmtId="164" fontId="6" fillId="0" borderId="40" xfId="0" applyNumberFormat="1" applyFont="1" applyBorder="1"/>
    <xf numFmtId="6" fontId="6" fillId="0" borderId="39" xfId="2" applyNumberFormat="1" applyFont="1" applyBorder="1"/>
    <xf numFmtId="6" fontId="6" fillId="0" borderId="60" xfId="2" applyNumberFormat="1" applyFont="1" applyBorder="1"/>
    <xf numFmtId="6" fontId="6" fillId="0" borderId="40" xfId="2" applyNumberFormat="1" applyFont="1" applyBorder="1"/>
    <xf numFmtId="10" fontId="20" fillId="0" borderId="36" xfId="3" applyNumberFormat="1" applyFont="1" applyBorder="1"/>
    <xf numFmtId="10" fontId="21" fillId="0" borderId="40" xfId="3" applyNumberFormat="1" applyFont="1" applyBorder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38" fontId="0" fillId="0" borderId="0" xfId="1" applyNumberFormat="1" applyFont="1"/>
    <xf numFmtId="38" fontId="6" fillId="0" borderId="18" xfId="1" applyNumberFormat="1" applyFont="1" applyBorder="1"/>
    <xf numFmtId="6" fontId="0" fillId="0" borderId="0" xfId="2" applyNumberFormat="1" applyFont="1"/>
    <xf numFmtId="6" fontId="6" fillId="0" borderId="18" xfId="2" applyNumberFormat="1" applyFont="1" applyBorder="1"/>
    <xf numFmtId="10" fontId="0" fillId="0" borderId="0" xfId="3" applyNumberFormat="1" applyFont="1" applyAlignment="1">
      <alignment horizontal="center"/>
    </xf>
    <xf numFmtId="164" fontId="6" fillId="0" borderId="37" xfId="0" applyNumberFormat="1" applyFont="1" applyBorder="1"/>
    <xf numFmtId="10" fontId="0" fillId="0" borderId="49" xfId="3" applyNumberFormat="1" applyFont="1" applyBorder="1"/>
    <xf numFmtId="10" fontId="6" fillId="0" borderId="63" xfId="3" applyNumberFormat="1" applyFont="1" applyBorder="1"/>
    <xf numFmtId="164" fontId="0" fillId="19" borderId="0" xfId="0" applyNumberFormat="1" applyFill="1"/>
    <xf numFmtId="0" fontId="6" fillId="0" borderId="33" xfId="0" applyFont="1" applyBorder="1"/>
    <xf numFmtId="6" fontId="6" fillId="0" borderId="60" xfId="0" applyNumberFormat="1" applyFont="1" applyBorder="1"/>
    <xf numFmtId="0" fontId="6" fillId="20" borderId="64" xfId="0" applyFont="1" applyFill="1" applyBorder="1"/>
    <xf numFmtId="0" fontId="6" fillId="20" borderId="34" xfId="0" applyFont="1" applyFill="1" applyBorder="1"/>
    <xf numFmtId="0" fontId="0" fillId="0" borderId="60" xfId="0" applyBorder="1"/>
    <xf numFmtId="0" fontId="6" fillId="0" borderId="60" xfId="0" applyFont="1" applyBorder="1"/>
    <xf numFmtId="164" fontId="6" fillId="0" borderId="41" xfId="0" applyNumberFormat="1" applyFont="1" applyBorder="1"/>
    <xf numFmtId="164" fontId="20" fillId="0" borderId="0" xfId="2" applyNumberFormat="1" applyFont="1" applyBorder="1"/>
    <xf numFmtId="0" fontId="0" fillId="14" borderId="29" xfId="0" applyFill="1" applyBorder="1" applyAlignment="1">
      <alignment horizontal="center"/>
    </xf>
    <xf numFmtId="0" fontId="0" fillId="14" borderId="30" xfId="0" applyFill="1" applyBorder="1" applyAlignment="1">
      <alignment horizontal="center"/>
    </xf>
    <xf numFmtId="0" fontId="0" fillId="14" borderId="31" xfId="0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16" borderId="31" xfId="0" applyFill="1" applyBorder="1" applyAlignment="1">
      <alignment horizontal="center"/>
    </xf>
    <xf numFmtId="0" fontId="6" fillId="18" borderId="0" xfId="0" applyFont="1" applyFill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6" fillId="12" borderId="29" xfId="0" applyFont="1" applyFill="1" applyBorder="1" applyAlignment="1">
      <alignment horizontal="center"/>
    </xf>
    <xf numFmtId="0" fontId="6" fillId="12" borderId="30" xfId="0" applyFont="1" applyFill="1" applyBorder="1" applyAlignment="1">
      <alignment horizontal="center"/>
    </xf>
    <xf numFmtId="0" fontId="6" fillId="12" borderId="31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3" fontId="17" fillId="4" borderId="46" xfId="0" applyNumberFormat="1" applyFont="1" applyFill="1" applyBorder="1" applyAlignment="1">
      <alignment horizontal="center"/>
    </xf>
    <xf numFmtId="3" fontId="17" fillId="4" borderId="18" xfId="0" applyNumberFormat="1" applyFont="1" applyFill="1" applyBorder="1" applyAlignment="1">
      <alignment horizontal="center"/>
    </xf>
    <xf numFmtId="3" fontId="17" fillId="4" borderId="47" xfId="0" applyNumberFormat="1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 2" xfId="4" xr:uid="{6D0C8A9F-DE24-4F6C-B166-0A4C35C1BA61}"/>
    <cellStyle name="Percent" xfId="3" builtinId="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3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theme" Target="theme/theme1.xml"/><Relationship Id="rId30" Type="http://schemas.openxmlformats.org/officeDocument/2006/relationships/sheetMetadata" Target="metadata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579120</xdr:colOff>
      <xdr:row>14</xdr:row>
      <xdr:rowOff>45720</xdr:rowOff>
    </xdr:from>
    <xdr:to>
      <xdr:col>28</xdr:col>
      <xdr:colOff>299885</xdr:colOff>
      <xdr:row>26</xdr:row>
      <xdr:rowOff>119763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78B907-5BB5-4430-81AE-33BCE2B48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14</xdr:col>
      <xdr:colOff>22860</xdr:colOff>
      <xdr:row>29</xdr:row>
      <xdr:rowOff>0</xdr:rowOff>
    </xdr:from>
    <xdr:to>
      <xdr:col>28</xdr:col>
      <xdr:colOff>345603</xdr:colOff>
      <xdr:row>40</xdr:row>
      <xdr:rowOff>43560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5C5D6-D55E-4EC3-863F-AAAE6E38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28</xdr:col>
      <xdr:colOff>301794</xdr:colOff>
      <xdr:row>56</xdr:row>
      <xdr:rowOff>167375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D914E6-9AB1-492A-BCB1-1C24DBFC2B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24</xdr:col>
      <xdr:colOff>309410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D01F6A-3810-4193-83D4-E5242204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24</xdr:col>
      <xdr:colOff>355128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35CA49-ABE4-476B-BEEF-36F3F1909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24</xdr:col>
      <xdr:colOff>311319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CF5AC7-C47C-49E4-8CC2-773DA14DE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B0B76B-B946-4AA0-9FAC-9DA8C677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0D9B-0B78-44D1-82CD-8E941214C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138800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BBB168-703B-427B-80A0-62A165DBD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96FC7E-FD33-4FC1-B25D-883719EB4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280ED-DBB7-4B9B-8ED7-716461927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FAAB731-D851-4580-AF20-44CB61554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AC4FF2-4EB6-4D2B-BD09-2BFEA0C72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12</xdr:col>
      <xdr:colOff>203835</xdr:colOff>
      <xdr:row>21</xdr:row>
      <xdr:rowOff>47625</xdr:rowOff>
    </xdr:from>
    <xdr:to>
      <xdr:col>26</xdr:col>
      <xdr:colOff>526578</xdr:colOff>
      <xdr:row>32</xdr:row>
      <xdr:rowOff>72135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8F9A3B-373B-4FAD-8352-80DEBB0EE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34385" y="4448175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19C1D86-1C6F-4FC5-9EE2-6A4DFD438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2526D-CEE4-430D-A6CF-B869E3B9D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C0B2A-CDC6-46A6-87B8-C94AF202F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DBC4EA-89A9-45FC-9C8C-32EBE5575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DC48E9-82D9-4C18-8181-A0B8FA2AC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D226C3E-A260-4BDB-ABEB-BF0EF154D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138800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26F10C-7454-4E1D-9E15-792505B5A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24</xdr:col>
      <xdr:colOff>452285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494B28-5276-4233-A918-BF142B16A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14345" y="1979295"/>
          <a:ext cx="8864765" cy="21123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24</xdr:col>
      <xdr:colOff>498003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B5E18D-3811-4E6C-B5EB-CAC5CA786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767685" y="4638675"/>
          <a:ext cx="8857143" cy="21200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24</xdr:col>
      <xdr:colOff>454194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176F45-4E03-4B81-9C2C-4EB9B3839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44825" y="6962775"/>
          <a:ext cx="8836194" cy="22438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60AAD1-3042-420B-AC76-DE9215903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FA868D-E51C-4323-9607-59831D7FC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138800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26198CA-6140-4850-993B-4DBDECDF5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5CBBD7-F82F-415F-B3F2-5F497F909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F409C4-BCDA-4D21-8B4B-96CB59556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FFE735-04BB-4DA3-9AAD-9226044B2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288E9D-5F18-4DE6-9604-F0669DF09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1C58FB3-4C24-408D-A1EF-79C2FB1B8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A301E96-047D-48DE-BBF6-0F9C43F77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4B9420-55C4-4B1A-BA79-18BA229C05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0D79F-F008-44F5-B8FF-56AA09CA5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148325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68186B7-881D-4F79-96B9-9D3644BB5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194936-48DC-4E40-A075-DF9E21939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B1948F-B933-4B81-A1FA-95334E2C0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138800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2F6125-0F8D-4355-B4E3-7E124AA14E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579120</xdr:colOff>
      <xdr:row>10</xdr:row>
      <xdr:rowOff>45720</xdr:rowOff>
    </xdr:from>
    <xdr:to>
      <xdr:col>27</xdr:col>
      <xdr:colOff>299885</xdr:colOff>
      <xdr:row>22</xdr:row>
      <xdr:rowOff>100713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A0DB5D-78FD-4E5F-8629-FE9CA205F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09670" y="1979295"/>
          <a:ext cx="8864765" cy="2721993"/>
        </a:xfrm>
        <a:prstGeom prst="rect">
          <a:avLst/>
        </a:prstGeom>
      </xdr:spPr>
    </xdr:pic>
    <xdr:clientData/>
  </xdr:twoCellAnchor>
  <xdr:twoCellAnchor editAs="oneCell">
    <xdr:from>
      <xdr:col>13</xdr:col>
      <xdr:colOff>22860</xdr:colOff>
      <xdr:row>21</xdr:row>
      <xdr:rowOff>0</xdr:rowOff>
    </xdr:from>
    <xdr:to>
      <xdr:col>27</xdr:col>
      <xdr:colOff>345603</xdr:colOff>
      <xdr:row>32</xdr:row>
      <xdr:rowOff>24510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E52A4A-205F-479E-862E-281F1E070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63010" y="4400550"/>
          <a:ext cx="8857143" cy="21581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27</xdr:col>
      <xdr:colOff>301794</xdr:colOff>
      <xdr:row>44</xdr:row>
      <xdr:rowOff>138800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F4A167-8A0D-4ACF-9865-77FC8F8B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40150" y="6724650"/>
          <a:ext cx="8836194" cy="22819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lavacek Paulina" refreshedDate="45583.518772453703" createdVersion="8" refreshedVersion="8" minRefreshableVersion="3" recordCount="54" xr:uid="{B26AD8D0-FFBD-4B9E-B93E-2B27FD544980}">
  <cacheSource type="worksheet">
    <worksheetSource ref="A1:D55" sheet="PowerBI Revenue"/>
  </cacheSource>
  <cacheFields count="4"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MonthName" numFmtId="0">
      <sharedItems count="12">
        <s v="July"/>
        <s v="August"/>
        <s v="September"/>
        <s v="October"/>
        <s v="November"/>
        <s v="December"/>
        <s v="January"/>
        <s v="February"/>
        <s v="March"/>
        <s v="April"/>
        <s v="May"/>
        <s v="June"/>
      </sharedItems>
    </cacheField>
    <cacheField name="Location" numFmtId="0">
      <sharedItems count="4">
        <s v="Terminal 1 Valet"/>
        <s v="Terminal 2 Parking Plaza"/>
        <s v="Terminal 2 Valet"/>
        <s v="Terminal 1 Parking Plaza"/>
      </sharedItems>
    </cacheField>
    <cacheField name="Parking Revenue" numFmtId="6">
      <sharedItems containsSemiMixedTypes="0" containsString="0" containsNumber="1" containsInteger="1" minValue="190" maxValue="37702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lavacek Paulina" refreshedDate="45583.519822337963" createdVersion="8" refreshedVersion="8" minRefreshableVersion="3" recordCount="70" xr:uid="{65AD8287-6CD7-451C-B86F-BA478F660375}">
  <cacheSource type="worksheet">
    <worksheetSource ref="A1:D71" sheet="PowerBI Transactions"/>
  </cacheSource>
  <cacheFields count="4">
    <cacheField name="Location" numFmtId="0">
      <sharedItems count="5">
        <s v="Harbor Island Employee Lot"/>
        <s v="Terminal 1 Parking Plaza"/>
        <s v="Terminal 1 Valet"/>
        <s v="Terminal 2 Parking Plaza"/>
        <s v="Terminal 2 Valet"/>
      </sharedItems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MonthName" numFmtId="0">
      <sharedItems count="12">
        <s v="July"/>
        <s v="August"/>
        <s v="September"/>
        <s v="October"/>
        <s v="November"/>
        <s v="December"/>
        <s v="January"/>
        <s v="February"/>
        <s v="March"/>
        <s v="April"/>
        <s v="May"/>
        <s v="June"/>
      </sharedItems>
    </cacheField>
    <cacheField name="Transaction Count" numFmtId="0">
      <sharedItems containsSemiMixedTypes="0" containsString="0" containsNumber="1" containsInteger="1" minValue="1" maxValue="760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lavacek Paulina" refreshedDate="45586.499350925929" createdVersion="8" refreshedVersion="8" minRefreshableVersion="3" recordCount="270" xr:uid="{36A5BE96-EB9D-4BD5-9ECF-9A42EACA2565}">
  <cacheSource type="worksheet">
    <worksheetSource ref="A1:E271" sheet="PowerBI Enplanements"/>
  </cacheSource>
  <cacheFields count="5">
    <cacheField name="Operating_Airline" numFmtId="0">
      <sharedItems count="22">
        <s v="Air Canada"/>
        <s v="Alaska Airlines"/>
        <s v="Allegiant Airlines"/>
        <s v="American Airlines"/>
        <s v="Breeze Airways"/>
        <s v="British Airways"/>
        <s v="Delta Air Lines"/>
        <s v="Frontier Airlines"/>
        <s v="Hawaiian Airlines"/>
        <s v="Horizon Airlines (Alaska)"/>
        <s v="Japan Airlines"/>
        <s v="Jazz Aviation (Air Canada)"/>
        <s v="JetBlue Airways"/>
        <s v="Lufthansa"/>
        <s v="SkyWest Airlines (Alaska)"/>
        <s v="SkyWest Airlines (Delta)"/>
        <s v="SkyWest Airlines (United)"/>
        <s v="Southwest Airlines"/>
        <s v="Spirit Airlines"/>
        <s v="Sun Country Airlines (MN)"/>
        <s v="United Airlines"/>
        <s v="WestJet"/>
      </sharedItems>
    </cacheField>
    <cacheField name="Depart_trml" numFmtId="0">
      <sharedItems count="4">
        <s v="T2W"/>
        <s v="T2E"/>
        <s v="T1W"/>
        <s v="T1E"/>
      </sharedItems>
    </cacheField>
    <cacheField name="Calendar_Year" numFmtId="0">
      <sharedItems containsSemiMixedTypes="0" containsString="0" containsNumber="1" containsInteger="1" minValue="2023" maxValue="2024" count="2">
        <n v="2023"/>
        <n v="2024"/>
      </sharedItems>
    </cacheField>
    <cacheField name="MonthName" numFmtId="0">
      <sharedItems count="12">
        <s v="July"/>
        <s v="August"/>
        <s v="September"/>
        <s v="October"/>
        <s v="November"/>
        <s v="December"/>
        <s v="January"/>
        <s v="February"/>
        <s v="March"/>
        <s v="April"/>
        <s v="May"/>
        <s v="June"/>
      </sharedItems>
    </cacheField>
    <cacheField name="Enplanements" numFmtId="0">
      <sharedItems containsMixedTypes="1" containsNumber="1" containsInteger="1" minValue="76" maxValue="3999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lavacek Paulina" refreshedDate="45587.341412037036" createdVersion="8" refreshedVersion="8" minRefreshableVersion="3" recordCount="21" xr:uid="{F1CCCCAD-B945-4D8E-A091-23CD4DBB396C}">
  <cacheSource type="worksheet">
    <worksheetSource ref="A1:E22" sheet="Q1 Revenue PowerBI"/>
  </cacheSource>
  <cacheFields count="5">
    <cacheField name="Location" numFmtId="0">
      <sharedItems count="4">
        <s v="Terminal 1 Parking Plaza"/>
        <s v="Terminal 1 Valet"/>
        <s v="Terminal 2 Parking Plaza"/>
        <s v="Terminal 2 Valet"/>
      </sharedItems>
    </cacheField>
    <cacheField name="Parking Revenue" numFmtId="6">
      <sharedItems containsSemiMixedTypes="0" containsString="0" containsNumber="1" containsInteger="1" minValue="6549" maxValue="3770247"/>
    </cacheField>
    <cacheField name="FiscalYear" numFmtId="0">
      <sharedItems containsSemiMixedTypes="0" containsString="0" containsNumber="1" containsInteger="1" minValue="2024" maxValue="2025" count="2">
        <n v="2025"/>
        <n v="2024"/>
      </sharedItems>
    </cacheField>
    <cacheField name="FiscalQuarter" numFmtId="0">
      <sharedItems containsSemiMixedTypes="0" containsString="0" containsNumber="1" containsInteger="1" minValue="1" maxValue="1"/>
    </cacheField>
    <cacheField name="MonthName" numFmtId="0">
      <sharedItems count="3">
        <s v="July"/>
        <s v="August"/>
        <s v="Septemb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lavacek Paulina" refreshedDate="45587.359407986114" createdVersion="8" refreshedVersion="8" minRefreshableVersion="3" recordCount="21" xr:uid="{9E3A102B-75D9-48B7-94F7-592F679C3145}">
  <cacheSource type="worksheet">
    <worksheetSource ref="A27:E48" sheet="Q1 Revenue PowerBI"/>
  </cacheSource>
  <cacheFields count="5">
    <cacheField name="Location" numFmtId="0">
      <sharedItems count="4">
        <s v="Terminal 1 Parking Plaza"/>
        <s v="Terminal 1 Valet"/>
        <s v="Terminal 2 Parking Plaza"/>
        <s v="Terminal 2 Valet"/>
      </sharedItems>
    </cacheField>
    <cacheField name="Transaction Count" numFmtId="0">
      <sharedItems containsSemiMixedTypes="0" containsString="0" containsNumber="1" containsInteger="1" minValue="75" maxValue="76045"/>
    </cacheField>
    <cacheField name="FiscalYear" numFmtId="0">
      <sharedItems containsSemiMixedTypes="0" containsString="0" containsNumber="1" containsInteger="1" minValue="2024" maxValue="2025" count="2">
        <n v="2025"/>
        <n v="2024"/>
      </sharedItems>
    </cacheField>
    <cacheField name="FiscalQuarter" numFmtId="0">
      <sharedItems containsSemiMixedTypes="0" containsString="0" containsNumber="1" containsInteger="1" minValue="1" maxValue="1"/>
    </cacheField>
    <cacheField name="MonthName" numFmtId="0">
      <sharedItems count="3">
        <s v="July"/>
        <s v="August"/>
        <s v="Septemb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">
  <r>
    <x v="0"/>
    <x v="0"/>
    <x v="0"/>
    <n v="351168"/>
  </r>
  <r>
    <x v="0"/>
    <x v="0"/>
    <x v="1"/>
    <n v="3770247"/>
  </r>
  <r>
    <x v="0"/>
    <x v="0"/>
    <x v="2"/>
    <n v="207390"/>
  </r>
  <r>
    <x v="0"/>
    <x v="1"/>
    <x v="0"/>
    <n v="452908"/>
  </r>
  <r>
    <x v="0"/>
    <x v="1"/>
    <x v="1"/>
    <n v="3701898"/>
  </r>
  <r>
    <x v="0"/>
    <x v="1"/>
    <x v="2"/>
    <n v="189076"/>
  </r>
  <r>
    <x v="0"/>
    <x v="2"/>
    <x v="0"/>
    <n v="383655"/>
  </r>
  <r>
    <x v="0"/>
    <x v="2"/>
    <x v="1"/>
    <n v="3482755"/>
  </r>
  <r>
    <x v="0"/>
    <x v="2"/>
    <x v="2"/>
    <n v="219678"/>
  </r>
  <r>
    <x v="0"/>
    <x v="3"/>
    <x v="0"/>
    <n v="442963"/>
  </r>
  <r>
    <x v="0"/>
    <x v="3"/>
    <x v="1"/>
    <n v="3658862"/>
  </r>
  <r>
    <x v="0"/>
    <x v="3"/>
    <x v="2"/>
    <n v="239313"/>
  </r>
  <r>
    <x v="0"/>
    <x v="4"/>
    <x v="0"/>
    <n v="318567"/>
  </r>
  <r>
    <x v="0"/>
    <x v="4"/>
    <x v="1"/>
    <n v="3308487"/>
  </r>
  <r>
    <x v="0"/>
    <x v="4"/>
    <x v="2"/>
    <n v="230350"/>
  </r>
  <r>
    <x v="0"/>
    <x v="5"/>
    <x v="0"/>
    <n v="282220"/>
  </r>
  <r>
    <x v="0"/>
    <x v="5"/>
    <x v="1"/>
    <n v="3042803"/>
  </r>
  <r>
    <x v="0"/>
    <x v="5"/>
    <x v="2"/>
    <n v="154899"/>
  </r>
  <r>
    <x v="1"/>
    <x v="6"/>
    <x v="0"/>
    <n v="256529"/>
  </r>
  <r>
    <x v="1"/>
    <x v="6"/>
    <x v="1"/>
    <n v="3029457"/>
  </r>
  <r>
    <x v="1"/>
    <x v="6"/>
    <x v="2"/>
    <n v="167424"/>
  </r>
  <r>
    <x v="1"/>
    <x v="7"/>
    <x v="0"/>
    <n v="267989"/>
  </r>
  <r>
    <x v="1"/>
    <x v="7"/>
    <x v="1"/>
    <n v="2975502"/>
  </r>
  <r>
    <x v="1"/>
    <x v="7"/>
    <x v="2"/>
    <n v="200201"/>
  </r>
  <r>
    <x v="1"/>
    <x v="8"/>
    <x v="0"/>
    <n v="287632"/>
  </r>
  <r>
    <x v="1"/>
    <x v="8"/>
    <x v="1"/>
    <n v="3610222"/>
  </r>
  <r>
    <x v="1"/>
    <x v="8"/>
    <x v="2"/>
    <n v="223101"/>
  </r>
  <r>
    <x v="1"/>
    <x v="9"/>
    <x v="0"/>
    <n v="284832"/>
  </r>
  <r>
    <x v="1"/>
    <x v="9"/>
    <x v="1"/>
    <n v="3528342"/>
  </r>
  <r>
    <x v="1"/>
    <x v="9"/>
    <x v="2"/>
    <n v="259460"/>
  </r>
  <r>
    <x v="1"/>
    <x v="10"/>
    <x v="3"/>
    <n v="190"/>
  </r>
  <r>
    <x v="1"/>
    <x v="10"/>
    <x v="0"/>
    <n v="178666"/>
  </r>
  <r>
    <x v="1"/>
    <x v="10"/>
    <x v="1"/>
    <n v="3749572"/>
  </r>
  <r>
    <x v="1"/>
    <x v="10"/>
    <x v="2"/>
    <n v="175756"/>
  </r>
  <r>
    <x v="1"/>
    <x v="11"/>
    <x v="3"/>
    <n v="1434"/>
  </r>
  <r>
    <x v="1"/>
    <x v="11"/>
    <x v="0"/>
    <n v="237630"/>
  </r>
  <r>
    <x v="1"/>
    <x v="11"/>
    <x v="1"/>
    <n v="3702611"/>
  </r>
  <r>
    <x v="1"/>
    <x v="11"/>
    <x v="2"/>
    <n v="232372"/>
  </r>
  <r>
    <x v="1"/>
    <x v="0"/>
    <x v="3"/>
    <n v="6549"/>
  </r>
  <r>
    <x v="1"/>
    <x v="0"/>
    <x v="0"/>
    <n v="225129"/>
  </r>
  <r>
    <x v="1"/>
    <x v="0"/>
    <x v="1"/>
    <n v="3698265"/>
  </r>
  <r>
    <x v="1"/>
    <x v="0"/>
    <x v="2"/>
    <n v="221130"/>
  </r>
  <r>
    <x v="1"/>
    <x v="1"/>
    <x v="3"/>
    <n v="164446"/>
  </r>
  <r>
    <x v="1"/>
    <x v="1"/>
    <x v="0"/>
    <n v="239626"/>
  </r>
  <r>
    <x v="1"/>
    <x v="1"/>
    <x v="1"/>
    <n v="3463888"/>
  </r>
  <r>
    <x v="1"/>
    <x v="1"/>
    <x v="2"/>
    <n v="201758"/>
  </r>
  <r>
    <x v="1"/>
    <x v="2"/>
    <x v="3"/>
    <n v="1110141"/>
  </r>
  <r>
    <x v="1"/>
    <x v="2"/>
    <x v="0"/>
    <n v="177539"/>
  </r>
  <r>
    <x v="1"/>
    <x v="2"/>
    <x v="1"/>
    <n v="2909084"/>
  </r>
  <r>
    <x v="1"/>
    <x v="2"/>
    <x v="2"/>
    <n v="185695"/>
  </r>
  <r>
    <x v="1"/>
    <x v="3"/>
    <x v="3"/>
    <n v="358690"/>
  </r>
  <r>
    <x v="1"/>
    <x v="3"/>
    <x v="0"/>
    <n v="47438"/>
  </r>
  <r>
    <x v="1"/>
    <x v="3"/>
    <x v="1"/>
    <n v="850970"/>
  </r>
  <r>
    <x v="1"/>
    <x v="3"/>
    <x v="2"/>
    <n v="5123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  <x v="0"/>
    <x v="0"/>
    <n v="2991"/>
  </r>
  <r>
    <x v="0"/>
    <x v="0"/>
    <x v="1"/>
    <n v="222"/>
  </r>
  <r>
    <x v="0"/>
    <x v="0"/>
    <x v="2"/>
    <n v="10147"/>
  </r>
  <r>
    <x v="0"/>
    <x v="0"/>
    <x v="3"/>
    <n v="1732"/>
  </r>
  <r>
    <x v="0"/>
    <x v="0"/>
    <x v="4"/>
    <n v="4205"/>
  </r>
  <r>
    <x v="0"/>
    <x v="0"/>
    <x v="5"/>
    <n v="13297"/>
  </r>
  <r>
    <x v="0"/>
    <x v="1"/>
    <x v="6"/>
    <n v="5135"/>
  </r>
  <r>
    <x v="0"/>
    <x v="1"/>
    <x v="7"/>
    <n v="5135"/>
  </r>
  <r>
    <x v="0"/>
    <x v="1"/>
    <x v="8"/>
    <n v="5354"/>
  </r>
  <r>
    <x v="0"/>
    <x v="1"/>
    <x v="9"/>
    <n v="5255"/>
  </r>
  <r>
    <x v="0"/>
    <x v="1"/>
    <x v="10"/>
    <n v="5320"/>
  </r>
  <r>
    <x v="0"/>
    <x v="1"/>
    <x v="11"/>
    <n v="5398"/>
  </r>
  <r>
    <x v="0"/>
    <x v="1"/>
    <x v="0"/>
    <n v="5641"/>
  </r>
  <r>
    <x v="0"/>
    <x v="1"/>
    <x v="1"/>
    <n v="5661"/>
  </r>
  <r>
    <x v="0"/>
    <x v="1"/>
    <x v="2"/>
    <n v="5732"/>
  </r>
  <r>
    <x v="0"/>
    <x v="1"/>
    <x v="3"/>
    <n v="5732"/>
  </r>
  <r>
    <x v="1"/>
    <x v="1"/>
    <x v="10"/>
    <n v="1"/>
  </r>
  <r>
    <x v="1"/>
    <x v="1"/>
    <x v="11"/>
    <n v="7"/>
  </r>
  <r>
    <x v="1"/>
    <x v="1"/>
    <x v="0"/>
    <n v="75"/>
  </r>
  <r>
    <x v="1"/>
    <x v="1"/>
    <x v="1"/>
    <n v="2611"/>
  </r>
  <r>
    <x v="1"/>
    <x v="1"/>
    <x v="2"/>
    <n v="17739"/>
  </r>
  <r>
    <x v="1"/>
    <x v="1"/>
    <x v="3"/>
    <n v="10855"/>
  </r>
  <r>
    <x v="2"/>
    <x v="0"/>
    <x v="0"/>
    <n v="2409"/>
  </r>
  <r>
    <x v="2"/>
    <x v="0"/>
    <x v="1"/>
    <n v="2457"/>
  </r>
  <r>
    <x v="2"/>
    <x v="0"/>
    <x v="2"/>
    <n v="2669"/>
  </r>
  <r>
    <x v="2"/>
    <x v="0"/>
    <x v="3"/>
    <n v="2971"/>
  </r>
  <r>
    <x v="2"/>
    <x v="0"/>
    <x v="4"/>
    <n v="2249"/>
  </r>
  <r>
    <x v="2"/>
    <x v="0"/>
    <x v="5"/>
    <n v="2026"/>
  </r>
  <r>
    <x v="2"/>
    <x v="1"/>
    <x v="6"/>
    <n v="1901"/>
  </r>
  <r>
    <x v="2"/>
    <x v="1"/>
    <x v="7"/>
    <n v="1933"/>
  </r>
  <r>
    <x v="2"/>
    <x v="1"/>
    <x v="8"/>
    <n v="2035"/>
  </r>
  <r>
    <x v="2"/>
    <x v="1"/>
    <x v="9"/>
    <n v="2107"/>
  </r>
  <r>
    <x v="2"/>
    <x v="1"/>
    <x v="10"/>
    <n v="1307"/>
  </r>
  <r>
    <x v="2"/>
    <x v="1"/>
    <x v="11"/>
    <n v="1718"/>
  </r>
  <r>
    <x v="2"/>
    <x v="1"/>
    <x v="0"/>
    <n v="1682"/>
  </r>
  <r>
    <x v="2"/>
    <x v="1"/>
    <x v="1"/>
    <n v="1764"/>
  </r>
  <r>
    <x v="2"/>
    <x v="1"/>
    <x v="2"/>
    <n v="1259"/>
  </r>
  <r>
    <x v="2"/>
    <x v="1"/>
    <x v="3"/>
    <n v="650"/>
  </r>
  <r>
    <x v="3"/>
    <x v="0"/>
    <x v="0"/>
    <n v="76045"/>
  </r>
  <r>
    <x v="3"/>
    <x v="0"/>
    <x v="1"/>
    <n v="70567"/>
  </r>
  <r>
    <x v="3"/>
    <x v="0"/>
    <x v="2"/>
    <n v="59717"/>
  </r>
  <r>
    <x v="3"/>
    <x v="0"/>
    <x v="3"/>
    <n v="62721"/>
  </r>
  <r>
    <x v="3"/>
    <x v="0"/>
    <x v="4"/>
    <n v="60500"/>
  </r>
  <r>
    <x v="3"/>
    <x v="0"/>
    <x v="5"/>
    <n v="64270"/>
  </r>
  <r>
    <x v="3"/>
    <x v="1"/>
    <x v="6"/>
    <n v="58923"/>
  </r>
  <r>
    <x v="3"/>
    <x v="1"/>
    <x v="7"/>
    <n v="52686"/>
  </r>
  <r>
    <x v="3"/>
    <x v="1"/>
    <x v="8"/>
    <n v="66310"/>
  </r>
  <r>
    <x v="3"/>
    <x v="1"/>
    <x v="9"/>
    <n v="61843"/>
  </r>
  <r>
    <x v="3"/>
    <x v="1"/>
    <x v="10"/>
    <n v="66175"/>
  </r>
  <r>
    <x v="3"/>
    <x v="1"/>
    <x v="11"/>
    <n v="73322"/>
  </r>
  <r>
    <x v="3"/>
    <x v="1"/>
    <x v="0"/>
    <n v="75404"/>
  </r>
  <r>
    <x v="3"/>
    <x v="1"/>
    <x v="1"/>
    <n v="63866"/>
  </r>
  <r>
    <x v="3"/>
    <x v="1"/>
    <x v="2"/>
    <n v="48936"/>
  </r>
  <r>
    <x v="3"/>
    <x v="1"/>
    <x v="3"/>
    <n v="27578"/>
  </r>
  <r>
    <x v="4"/>
    <x v="0"/>
    <x v="0"/>
    <n v="975"/>
  </r>
  <r>
    <x v="4"/>
    <x v="0"/>
    <x v="1"/>
    <n v="921"/>
  </r>
  <r>
    <x v="4"/>
    <x v="0"/>
    <x v="2"/>
    <n v="1177"/>
  </r>
  <r>
    <x v="4"/>
    <x v="0"/>
    <x v="3"/>
    <n v="1195"/>
  </r>
  <r>
    <x v="4"/>
    <x v="0"/>
    <x v="4"/>
    <n v="1036"/>
  </r>
  <r>
    <x v="4"/>
    <x v="0"/>
    <x v="5"/>
    <n v="786"/>
  </r>
  <r>
    <x v="4"/>
    <x v="1"/>
    <x v="6"/>
    <n v="990"/>
  </r>
  <r>
    <x v="4"/>
    <x v="1"/>
    <x v="7"/>
    <n v="1104"/>
  </r>
  <r>
    <x v="4"/>
    <x v="1"/>
    <x v="8"/>
    <n v="1148"/>
  </r>
  <r>
    <x v="4"/>
    <x v="1"/>
    <x v="9"/>
    <n v="1396"/>
  </r>
  <r>
    <x v="4"/>
    <x v="1"/>
    <x v="10"/>
    <n v="935"/>
  </r>
  <r>
    <x v="4"/>
    <x v="1"/>
    <x v="11"/>
    <n v="1187"/>
  </r>
  <r>
    <x v="4"/>
    <x v="1"/>
    <x v="0"/>
    <n v="1188"/>
  </r>
  <r>
    <x v="4"/>
    <x v="1"/>
    <x v="1"/>
    <n v="1072"/>
  </r>
  <r>
    <x v="4"/>
    <x v="1"/>
    <x v="2"/>
    <n v="1004"/>
  </r>
  <r>
    <x v="4"/>
    <x v="1"/>
    <x v="3"/>
    <n v="53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0">
  <r>
    <x v="0"/>
    <x v="0"/>
    <x v="0"/>
    <x v="0"/>
    <n v="12296"/>
  </r>
  <r>
    <x v="0"/>
    <x v="0"/>
    <x v="0"/>
    <x v="1"/>
    <n v="13175"/>
  </r>
  <r>
    <x v="0"/>
    <x v="0"/>
    <x v="0"/>
    <x v="2"/>
    <n v="9195"/>
  </r>
  <r>
    <x v="0"/>
    <x v="0"/>
    <x v="0"/>
    <x v="3"/>
    <n v="6406"/>
  </r>
  <r>
    <x v="0"/>
    <x v="0"/>
    <x v="0"/>
    <x v="4"/>
    <n v="4302"/>
  </r>
  <r>
    <x v="0"/>
    <x v="0"/>
    <x v="0"/>
    <x v="5"/>
    <n v="4675"/>
  </r>
  <r>
    <x v="0"/>
    <x v="0"/>
    <x v="1"/>
    <x v="6"/>
    <n v="3940"/>
  </r>
  <r>
    <x v="0"/>
    <x v="0"/>
    <x v="1"/>
    <x v="7"/>
    <n v="3466"/>
  </r>
  <r>
    <x v="0"/>
    <x v="0"/>
    <x v="1"/>
    <x v="8"/>
    <n v="4357"/>
  </r>
  <r>
    <x v="0"/>
    <x v="0"/>
    <x v="1"/>
    <x v="9"/>
    <n v="5614"/>
  </r>
  <r>
    <x v="0"/>
    <x v="0"/>
    <x v="1"/>
    <x v="10"/>
    <n v="7319"/>
  </r>
  <r>
    <x v="0"/>
    <x v="0"/>
    <x v="1"/>
    <x v="11"/>
    <n v="10593"/>
  </r>
  <r>
    <x v="1"/>
    <x v="1"/>
    <x v="0"/>
    <x v="0"/>
    <n v="123364"/>
  </r>
  <r>
    <x v="1"/>
    <x v="1"/>
    <x v="0"/>
    <x v="1"/>
    <n v="116978"/>
  </r>
  <r>
    <x v="1"/>
    <x v="1"/>
    <x v="0"/>
    <x v="2"/>
    <n v="100168"/>
  </r>
  <r>
    <x v="1"/>
    <x v="1"/>
    <x v="0"/>
    <x v="3"/>
    <n v="107793"/>
  </r>
  <r>
    <x v="1"/>
    <x v="1"/>
    <x v="0"/>
    <x v="4"/>
    <n v="110869"/>
  </r>
  <r>
    <x v="1"/>
    <x v="1"/>
    <x v="0"/>
    <x v="5"/>
    <n v="115213"/>
  </r>
  <r>
    <x v="1"/>
    <x v="1"/>
    <x v="1"/>
    <x v="6"/>
    <n v="69790"/>
  </r>
  <r>
    <x v="1"/>
    <x v="1"/>
    <x v="1"/>
    <x v="7"/>
    <n v="83839"/>
  </r>
  <r>
    <x v="1"/>
    <x v="1"/>
    <x v="1"/>
    <x v="8"/>
    <n v="112066"/>
  </r>
  <r>
    <x v="1"/>
    <x v="1"/>
    <x v="1"/>
    <x v="9"/>
    <n v="113453"/>
  </r>
  <r>
    <x v="1"/>
    <x v="1"/>
    <x v="1"/>
    <x v="10"/>
    <n v="122923"/>
  </r>
  <r>
    <x v="1"/>
    <x v="1"/>
    <x v="1"/>
    <x v="11"/>
    <n v="145715"/>
  </r>
  <r>
    <x v="1"/>
    <x v="0"/>
    <x v="0"/>
    <x v="0"/>
    <n v="7063"/>
  </r>
  <r>
    <x v="1"/>
    <x v="0"/>
    <x v="0"/>
    <x v="1"/>
    <n v="4671"/>
  </r>
  <r>
    <x v="1"/>
    <x v="0"/>
    <x v="0"/>
    <x v="2"/>
    <n v="4769"/>
  </r>
  <r>
    <x v="1"/>
    <x v="0"/>
    <x v="0"/>
    <x v="3"/>
    <n v="6629"/>
  </r>
  <r>
    <x v="1"/>
    <x v="0"/>
    <x v="0"/>
    <x v="4"/>
    <n v="8519"/>
  </r>
  <r>
    <x v="1"/>
    <x v="0"/>
    <x v="0"/>
    <x v="5"/>
    <n v="10987"/>
  </r>
  <r>
    <x v="1"/>
    <x v="0"/>
    <x v="1"/>
    <x v="6"/>
    <n v="6540"/>
  </r>
  <r>
    <x v="1"/>
    <x v="0"/>
    <x v="1"/>
    <x v="7"/>
    <n v="6539"/>
  </r>
  <r>
    <x v="1"/>
    <x v="0"/>
    <x v="1"/>
    <x v="8"/>
    <n v="9420"/>
  </r>
  <r>
    <x v="1"/>
    <x v="0"/>
    <x v="1"/>
    <x v="9"/>
    <n v="8215"/>
  </r>
  <r>
    <x v="1"/>
    <x v="0"/>
    <x v="1"/>
    <x v="10"/>
    <n v="6418"/>
  </r>
  <r>
    <x v="1"/>
    <x v="0"/>
    <x v="1"/>
    <x v="11"/>
    <n v="7422"/>
  </r>
  <r>
    <x v="2"/>
    <x v="1"/>
    <x v="0"/>
    <x v="0"/>
    <n v="14893"/>
  </r>
  <r>
    <x v="2"/>
    <x v="1"/>
    <x v="0"/>
    <x v="1"/>
    <n v="7495"/>
  </r>
  <r>
    <x v="2"/>
    <x v="1"/>
    <x v="0"/>
    <x v="2"/>
    <n v="635"/>
  </r>
  <r>
    <x v="2"/>
    <x v="1"/>
    <x v="0"/>
    <x v="3"/>
    <n v="1496"/>
  </r>
  <r>
    <x v="2"/>
    <x v="1"/>
    <x v="0"/>
    <x v="4"/>
    <n v="1934"/>
  </r>
  <r>
    <x v="2"/>
    <x v="1"/>
    <x v="0"/>
    <x v="5"/>
    <n v="2015"/>
  </r>
  <r>
    <x v="2"/>
    <x v="1"/>
    <x v="1"/>
    <x v="6"/>
    <n v="1359"/>
  </r>
  <r>
    <x v="2"/>
    <x v="1"/>
    <x v="1"/>
    <x v="7"/>
    <n v="1369"/>
  </r>
  <r>
    <x v="2"/>
    <x v="1"/>
    <x v="1"/>
    <x v="8"/>
    <n v="1415"/>
  </r>
  <r>
    <x v="2"/>
    <x v="1"/>
    <x v="1"/>
    <x v="9"/>
    <n v="1311"/>
  </r>
  <r>
    <x v="2"/>
    <x v="1"/>
    <x v="1"/>
    <x v="10"/>
    <n v="1994"/>
  </r>
  <r>
    <x v="2"/>
    <x v="1"/>
    <x v="1"/>
    <x v="11"/>
    <n v="5068"/>
  </r>
  <r>
    <x v="3"/>
    <x v="1"/>
    <x v="0"/>
    <x v="0"/>
    <n v="125959"/>
  </r>
  <r>
    <x v="3"/>
    <x v="1"/>
    <x v="0"/>
    <x v="1"/>
    <n v="122843"/>
  </r>
  <r>
    <x v="3"/>
    <x v="1"/>
    <x v="0"/>
    <x v="2"/>
    <n v="113187"/>
  </r>
  <r>
    <x v="3"/>
    <x v="1"/>
    <x v="0"/>
    <x v="3"/>
    <n v="124037"/>
  </r>
  <r>
    <x v="3"/>
    <x v="1"/>
    <x v="0"/>
    <x v="4"/>
    <n v="117431"/>
  </r>
  <r>
    <x v="3"/>
    <x v="1"/>
    <x v="0"/>
    <x v="5"/>
    <n v="118577"/>
  </r>
  <r>
    <x v="3"/>
    <x v="1"/>
    <x v="1"/>
    <x v="6"/>
    <n v="117049"/>
  </r>
  <r>
    <x v="3"/>
    <x v="1"/>
    <x v="1"/>
    <x v="7"/>
    <n v="116987"/>
  </r>
  <r>
    <x v="3"/>
    <x v="1"/>
    <x v="1"/>
    <x v="8"/>
    <n v="130094"/>
  </r>
  <r>
    <x v="3"/>
    <x v="1"/>
    <x v="1"/>
    <x v="9"/>
    <n v="123588"/>
  </r>
  <r>
    <x v="3"/>
    <x v="1"/>
    <x v="1"/>
    <x v="10"/>
    <n v="123603"/>
  </r>
  <r>
    <x v="3"/>
    <x v="1"/>
    <x v="1"/>
    <x v="11"/>
    <n v="136168"/>
  </r>
  <r>
    <x v="4"/>
    <x v="0"/>
    <x v="1"/>
    <x v="6"/>
    <s v="N/A"/>
  </r>
  <r>
    <x v="4"/>
    <x v="0"/>
    <x v="1"/>
    <x v="7"/>
    <s v="N/A"/>
  </r>
  <r>
    <x v="4"/>
    <x v="0"/>
    <x v="1"/>
    <x v="8"/>
    <s v="N/A"/>
  </r>
  <r>
    <x v="4"/>
    <x v="0"/>
    <x v="1"/>
    <x v="9"/>
    <n v="76"/>
  </r>
  <r>
    <x v="4"/>
    <x v="0"/>
    <x v="1"/>
    <x v="10"/>
    <n v="5961"/>
  </r>
  <r>
    <x v="4"/>
    <x v="0"/>
    <x v="1"/>
    <x v="11"/>
    <n v="7239"/>
  </r>
  <r>
    <x v="5"/>
    <x v="0"/>
    <x v="0"/>
    <x v="0"/>
    <n v="8900"/>
  </r>
  <r>
    <x v="5"/>
    <x v="0"/>
    <x v="0"/>
    <x v="1"/>
    <n v="9015"/>
  </r>
  <r>
    <x v="5"/>
    <x v="0"/>
    <x v="0"/>
    <x v="2"/>
    <n v="9315"/>
  </r>
  <r>
    <x v="5"/>
    <x v="0"/>
    <x v="0"/>
    <x v="3"/>
    <n v="8418"/>
  </r>
  <r>
    <x v="5"/>
    <x v="0"/>
    <x v="0"/>
    <x v="4"/>
    <n v="8300"/>
  </r>
  <r>
    <x v="5"/>
    <x v="0"/>
    <x v="0"/>
    <x v="5"/>
    <n v="8102"/>
  </r>
  <r>
    <x v="5"/>
    <x v="0"/>
    <x v="1"/>
    <x v="6"/>
    <n v="7837"/>
  </r>
  <r>
    <x v="5"/>
    <x v="0"/>
    <x v="1"/>
    <x v="7"/>
    <n v="6736"/>
  </r>
  <r>
    <x v="5"/>
    <x v="0"/>
    <x v="1"/>
    <x v="8"/>
    <n v="9385"/>
  </r>
  <r>
    <x v="5"/>
    <x v="0"/>
    <x v="1"/>
    <x v="9"/>
    <n v="8997"/>
  </r>
  <r>
    <x v="5"/>
    <x v="0"/>
    <x v="1"/>
    <x v="10"/>
    <n v="13090"/>
  </r>
  <r>
    <x v="5"/>
    <x v="0"/>
    <x v="1"/>
    <x v="11"/>
    <n v="14051"/>
  </r>
  <r>
    <x v="6"/>
    <x v="0"/>
    <x v="0"/>
    <x v="0"/>
    <n v="143552"/>
  </r>
  <r>
    <x v="6"/>
    <x v="0"/>
    <x v="0"/>
    <x v="1"/>
    <n v="131909"/>
  </r>
  <r>
    <x v="6"/>
    <x v="0"/>
    <x v="0"/>
    <x v="2"/>
    <n v="119542"/>
  </r>
  <r>
    <x v="6"/>
    <x v="0"/>
    <x v="0"/>
    <x v="3"/>
    <n v="127511"/>
  </r>
  <r>
    <x v="6"/>
    <x v="0"/>
    <x v="0"/>
    <x v="4"/>
    <n v="115491"/>
  </r>
  <r>
    <x v="6"/>
    <x v="0"/>
    <x v="0"/>
    <x v="5"/>
    <n v="121372"/>
  </r>
  <r>
    <x v="6"/>
    <x v="0"/>
    <x v="1"/>
    <x v="6"/>
    <n v="99629"/>
  </r>
  <r>
    <x v="6"/>
    <x v="0"/>
    <x v="1"/>
    <x v="7"/>
    <n v="102948"/>
  </r>
  <r>
    <x v="6"/>
    <x v="0"/>
    <x v="1"/>
    <x v="8"/>
    <n v="127339"/>
  </r>
  <r>
    <x v="6"/>
    <x v="0"/>
    <x v="1"/>
    <x v="9"/>
    <n v="128455"/>
  </r>
  <r>
    <x v="6"/>
    <x v="0"/>
    <x v="1"/>
    <x v="10"/>
    <n v="136552"/>
  </r>
  <r>
    <x v="6"/>
    <x v="0"/>
    <x v="1"/>
    <x v="11"/>
    <n v="146180"/>
  </r>
  <r>
    <x v="7"/>
    <x v="2"/>
    <x v="0"/>
    <x v="0"/>
    <n v="40533"/>
  </r>
  <r>
    <x v="7"/>
    <x v="2"/>
    <x v="0"/>
    <x v="1"/>
    <n v="37741"/>
  </r>
  <r>
    <x v="7"/>
    <x v="2"/>
    <x v="0"/>
    <x v="2"/>
    <n v="38509"/>
  </r>
  <r>
    <x v="7"/>
    <x v="2"/>
    <x v="0"/>
    <x v="3"/>
    <n v="40121"/>
  </r>
  <r>
    <x v="7"/>
    <x v="2"/>
    <x v="0"/>
    <x v="4"/>
    <n v="34909"/>
  </r>
  <r>
    <x v="7"/>
    <x v="2"/>
    <x v="0"/>
    <x v="5"/>
    <n v="32862"/>
  </r>
  <r>
    <x v="7"/>
    <x v="2"/>
    <x v="1"/>
    <x v="6"/>
    <n v="24522"/>
  </r>
  <r>
    <x v="7"/>
    <x v="2"/>
    <x v="1"/>
    <x v="7"/>
    <n v="28295"/>
  </r>
  <r>
    <x v="7"/>
    <x v="2"/>
    <x v="1"/>
    <x v="8"/>
    <n v="37312"/>
  </r>
  <r>
    <x v="7"/>
    <x v="2"/>
    <x v="1"/>
    <x v="9"/>
    <n v="43952"/>
  </r>
  <r>
    <x v="7"/>
    <x v="2"/>
    <x v="1"/>
    <x v="10"/>
    <n v="45103"/>
  </r>
  <r>
    <x v="7"/>
    <x v="2"/>
    <x v="1"/>
    <x v="11"/>
    <n v="45690"/>
  </r>
  <r>
    <x v="8"/>
    <x v="0"/>
    <x v="0"/>
    <x v="0"/>
    <n v="13799"/>
  </r>
  <r>
    <x v="8"/>
    <x v="0"/>
    <x v="0"/>
    <x v="1"/>
    <n v="11335"/>
  </r>
  <r>
    <x v="8"/>
    <x v="0"/>
    <x v="0"/>
    <x v="2"/>
    <n v="11600"/>
  </r>
  <r>
    <x v="8"/>
    <x v="0"/>
    <x v="0"/>
    <x v="3"/>
    <n v="8375"/>
  </r>
  <r>
    <x v="8"/>
    <x v="0"/>
    <x v="0"/>
    <x v="4"/>
    <n v="12047"/>
  </r>
  <r>
    <x v="8"/>
    <x v="0"/>
    <x v="0"/>
    <x v="5"/>
    <n v="11093"/>
  </r>
  <r>
    <x v="8"/>
    <x v="0"/>
    <x v="1"/>
    <x v="6"/>
    <n v="12506"/>
  </r>
  <r>
    <x v="8"/>
    <x v="0"/>
    <x v="1"/>
    <x v="7"/>
    <n v="11369"/>
  </r>
  <r>
    <x v="8"/>
    <x v="0"/>
    <x v="1"/>
    <x v="8"/>
    <n v="10973"/>
  </r>
  <r>
    <x v="8"/>
    <x v="0"/>
    <x v="1"/>
    <x v="9"/>
    <n v="12108"/>
  </r>
  <r>
    <x v="8"/>
    <x v="0"/>
    <x v="1"/>
    <x v="10"/>
    <n v="13268"/>
  </r>
  <r>
    <x v="8"/>
    <x v="0"/>
    <x v="1"/>
    <x v="11"/>
    <n v="13451"/>
  </r>
  <r>
    <x v="9"/>
    <x v="1"/>
    <x v="0"/>
    <x v="0"/>
    <n v="3350"/>
  </r>
  <r>
    <x v="9"/>
    <x v="1"/>
    <x v="0"/>
    <x v="1"/>
    <n v="7105"/>
  </r>
  <r>
    <x v="9"/>
    <x v="1"/>
    <x v="0"/>
    <x v="2"/>
    <n v="6064"/>
  </r>
  <r>
    <x v="9"/>
    <x v="1"/>
    <x v="0"/>
    <x v="3"/>
    <n v="3858"/>
  </r>
  <r>
    <x v="9"/>
    <x v="1"/>
    <x v="0"/>
    <x v="4"/>
    <n v="2727"/>
  </r>
  <r>
    <x v="9"/>
    <x v="1"/>
    <x v="0"/>
    <x v="5"/>
    <n v="3212"/>
  </r>
  <r>
    <x v="9"/>
    <x v="1"/>
    <x v="1"/>
    <x v="6"/>
    <n v="4950"/>
  </r>
  <r>
    <x v="9"/>
    <x v="1"/>
    <x v="1"/>
    <x v="7"/>
    <n v="5395"/>
  </r>
  <r>
    <x v="9"/>
    <x v="1"/>
    <x v="1"/>
    <x v="8"/>
    <n v="6979"/>
  </r>
  <r>
    <x v="9"/>
    <x v="1"/>
    <x v="1"/>
    <x v="9"/>
    <n v="9130"/>
  </r>
  <r>
    <x v="9"/>
    <x v="1"/>
    <x v="1"/>
    <x v="10"/>
    <n v="11632"/>
  </r>
  <r>
    <x v="9"/>
    <x v="1"/>
    <x v="1"/>
    <x v="11"/>
    <n v="5662"/>
  </r>
  <r>
    <x v="10"/>
    <x v="0"/>
    <x v="0"/>
    <x v="0"/>
    <n v="3988"/>
  </r>
  <r>
    <x v="10"/>
    <x v="0"/>
    <x v="0"/>
    <x v="1"/>
    <n v="2901"/>
  </r>
  <r>
    <x v="10"/>
    <x v="0"/>
    <x v="0"/>
    <x v="2"/>
    <n v="2530"/>
  </r>
  <r>
    <x v="10"/>
    <x v="0"/>
    <x v="0"/>
    <x v="3"/>
    <n v="2862"/>
  </r>
  <r>
    <x v="10"/>
    <x v="0"/>
    <x v="0"/>
    <x v="4"/>
    <n v="2342"/>
  </r>
  <r>
    <x v="10"/>
    <x v="0"/>
    <x v="0"/>
    <x v="5"/>
    <n v="2542"/>
  </r>
  <r>
    <x v="10"/>
    <x v="0"/>
    <x v="1"/>
    <x v="6"/>
    <n v="2328"/>
  </r>
  <r>
    <x v="10"/>
    <x v="0"/>
    <x v="1"/>
    <x v="7"/>
    <n v="2333"/>
  </r>
  <r>
    <x v="10"/>
    <x v="0"/>
    <x v="1"/>
    <x v="8"/>
    <n v="2643"/>
  </r>
  <r>
    <x v="10"/>
    <x v="0"/>
    <x v="1"/>
    <x v="9"/>
    <n v="2373"/>
  </r>
  <r>
    <x v="10"/>
    <x v="0"/>
    <x v="1"/>
    <x v="10"/>
    <n v="2882"/>
  </r>
  <r>
    <x v="10"/>
    <x v="0"/>
    <x v="1"/>
    <x v="11"/>
    <n v="2946"/>
  </r>
  <r>
    <x v="11"/>
    <x v="0"/>
    <x v="0"/>
    <x v="0"/>
    <n v="4347"/>
  </r>
  <r>
    <x v="11"/>
    <x v="0"/>
    <x v="0"/>
    <x v="1"/>
    <n v="4198"/>
  </r>
  <r>
    <x v="11"/>
    <x v="0"/>
    <x v="0"/>
    <x v="2"/>
    <n v="4044"/>
  </r>
  <r>
    <x v="11"/>
    <x v="0"/>
    <x v="0"/>
    <x v="3"/>
    <n v="4351"/>
  </r>
  <r>
    <x v="11"/>
    <x v="0"/>
    <x v="0"/>
    <x v="4"/>
    <n v="5483"/>
  </r>
  <r>
    <x v="11"/>
    <x v="0"/>
    <x v="0"/>
    <x v="5"/>
    <n v="6202"/>
  </r>
  <r>
    <x v="11"/>
    <x v="0"/>
    <x v="1"/>
    <x v="6"/>
    <n v="5854"/>
  </r>
  <r>
    <x v="11"/>
    <x v="0"/>
    <x v="1"/>
    <x v="7"/>
    <n v="5890"/>
  </r>
  <r>
    <x v="11"/>
    <x v="0"/>
    <x v="1"/>
    <x v="8"/>
    <n v="6403"/>
  </r>
  <r>
    <x v="11"/>
    <x v="0"/>
    <x v="1"/>
    <x v="9"/>
    <n v="6100"/>
  </r>
  <r>
    <x v="11"/>
    <x v="0"/>
    <x v="1"/>
    <x v="10"/>
    <n v="6045"/>
  </r>
  <r>
    <x v="11"/>
    <x v="0"/>
    <x v="1"/>
    <x v="11"/>
    <n v="6130"/>
  </r>
  <r>
    <x v="12"/>
    <x v="0"/>
    <x v="0"/>
    <x v="0"/>
    <n v="21423"/>
  </r>
  <r>
    <x v="12"/>
    <x v="0"/>
    <x v="0"/>
    <x v="1"/>
    <n v="22058"/>
  </r>
  <r>
    <x v="12"/>
    <x v="0"/>
    <x v="0"/>
    <x v="2"/>
    <n v="25642"/>
  </r>
  <r>
    <x v="12"/>
    <x v="0"/>
    <x v="0"/>
    <x v="3"/>
    <n v="27316"/>
  </r>
  <r>
    <x v="12"/>
    <x v="0"/>
    <x v="0"/>
    <x v="4"/>
    <n v="25650"/>
  </r>
  <r>
    <x v="12"/>
    <x v="0"/>
    <x v="0"/>
    <x v="5"/>
    <n v="22819"/>
  </r>
  <r>
    <x v="12"/>
    <x v="0"/>
    <x v="1"/>
    <x v="6"/>
    <n v="16992"/>
  </r>
  <r>
    <x v="12"/>
    <x v="0"/>
    <x v="1"/>
    <x v="7"/>
    <n v="18238"/>
  </r>
  <r>
    <x v="12"/>
    <x v="0"/>
    <x v="1"/>
    <x v="8"/>
    <n v="22259"/>
  </r>
  <r>
    <x v="12"/>
    <x v="0"/>
    <x v="1"/>
    <x v="9"/>
    <n v="21418"/>
  </r>
  <r>
    <x v="12"/>
    <x v="0"/>
    <x v="1"/>
    <x v="10"/>
    <n v="26286"/>
  </r>
  <r>
    <x v="12"/>
    <x v="0"/>
    <x v="1"/>
    <x v="11"/>
    <n v="23489"/>
  </r>
  <r>
    <x v="13"/>
    <x v="0"/>
    <x v="0"/>
    <x v="0"/>
    <n v="5009"/>
  </r>
  <r>
    <x v="13"/>
    <x v="0"/>
    <x v="0"/>
    <x v="1"/>
    <n v="4797"/>
  </r>
  <r>
    <x v="13"/>
    <x v="0"/>
    <x v="0"/>
    <x v="2"/>
    <n v="3572"/>
  </r>
  <r>
    <x v="13"/>
    <x v="0"/>
    <x v="0"/>
    <x v="3"/>
    <n v="3564"/>
  </r>
  <r>
    <x v="13"/>
    <x v="0"/>
    <x v="0"/>
    <x v="4"/>
    <n v="3038"/>
  </r>
  <r>
    <x v="13"/>
    <x v="0"/>
    <x v="0"/>
    <x v="5"/>
    <n v="3141"/>
  </r>
  <r>
    <x v="13"/>
    <x v="0"/>
    <x v="1"/>
    <x v="6"/>
    <n v="2322"/>
  </r>
  <r>
    <x v="13"/>
    <x v="0"/>
    <x v="1"/>
    <x v="7"/>
    <n v="1806"/>
  </r>
  <r>
    <x v="13"/>
    <x v="0"/>
    <x v="1"/>
    <x v="8"/>
    <n v="2699"/>
  </r>
  <r>
    <x v="13"/>
    <x v="0"/>
    <x v="1"/>
    <x v="9"/>
    <n v="5219"/>
  </r>
  <r>
    <x v="13"/>
    <x v="0"/>
    <x v="1"/>
    <x v="10"/>
    <n v="5249"/>
  </r>
  <r>
    <x v="13"/>
    <x v="0"/>
    <x v="1"/>
    <x v="11"/>
    <n v="5811"/>
  </r>
  <r>
    <x v="14"/>
    <x v="1"/>
    <x v="0"/>
    <x v="0"/>
    <n v="47987"/>
  </r>
  <r>
    <x v="14"/>
    <x v="1"/>
    <x v="0"/>
    <x v="1"/>
    <n v="44062"/>
  </r>
  <r>
    <x v="14"/>
    <x v="1"/>
    <x v="0"/>
    <x v="2"/>
    <n v="40200"/>
  </r>
  <r>
    <x v="14"/>
    <x v="1"/>
    <x v="0"/>
    <x v="3"/>
    <n v="44226"/>
  </r>
  <r>
    <x v="14"/>
    <x v="1"/>
    <x v="0"/>
    <x v="4"/>
    <n v="45930"/>
  </r>
  <r>
    <x v="14"/>
    <x v="1"/>
    <x v="0"/>
    <x v="5"/>
    <n v="45779"/>
  </r>
  <r>
    <x v="14"/>
    <x v="1"/>
    <x v="1"/>
    <x v="6"/>
    <n v="42803"/>
  </r>
  <r>
    <x v="14"/>
    <x v="1"/>
    <x v="1"/>
    <x v="7"/>
    <n v="40085"/>
  </r>
  <r>
    <x v="14"/>
    <x v="1"/>
    <x v="1"/>
    <x v="8"/>
    <n v="46913"/>
  </r>
  <r>
    <x v="14"/>
    <x v="1"/>
    <x v="1"/>
    <x v="9"/>
    <n v="47826"/>
  </r>
  <r>
    <x v="14"/>
    <x v="1"/>
    <x v="1"/>
    <x v="10"/>
    <n v="48282"/>
  </r>
  <r>
    <x v="14"/>
    <x v="1"/>
    <x v="1"/>
    <x v="11"/>
    <n v="51206"/>
  </r>
  <r>
    <x v="15"/>
    <x v="0"/>
    <x v="0"/>
    <x v="0"/>
    <n v="5580"/>
  </r>
  <r>
    <x v="15"/>
    <x v="0"/>
    <x v="0"/>
    <x v="1"/>
    <n v="5219"/>
  </r>
  <r>
    <x v="15"/>
    <x v="0"/>
    <x v="0"/>
    <x v="2"/>
    <n v="4954"/>
  </r>
  <r>
    <x v="15"/>
    <x v="0"/>
    <x v="0"/>
    <x v="3"/>
    <n v="7866"/>
  </r>
  <r>
    <x v="15"/>
    <x v="0"/>
    <x v="0"/>
    <x v="4"/>
    <n v="8119"/>
  </r>
  <r>
    <x v="15"/>
    <x v="0"/>
    <x v="0"/>
    <x v="5"/>
    <n v="8174"/>
  </r>
  <r>
    <x v="15"/>
    <x v="0"/>
    <x v="1"/>
    <x v="6"/>
    <n v="9909"/>
  </r>
  <r>
    <x v="15"/>
    <x v="0"/>
    <x v="1"/>
    <x v="7"/>
    <n v="7565"/>
  </r>
  <r>
    <x v="15"/>
    <x v="0"/>
    <x v="1"/>
    <x v="8"/>
    <n v="8403"/>
  </r>
  <r>
    <x v="15"/>
    <x v="0"/>
    <x v="1"/>
    <x v="9"/>
    <n v="8006"/>
  </r>
  <r>
    <x v="15"/>
    <x v="0"/>
    <x v="1"/>
    <x v="10"/>
    <n v="8428"/>
  </r>
  <r>
    <x v="15"/>
    <x v="0"/>
    <x v="1"/>
    <x v="11"/>
    <n v="8204"/>
  </r>
  <r>
    <x v="16"/>
    <x v="0"/>
    <x v="0"/>
    <x v="0"/>
    <n v="5731"/>
  </r>
  <r>
    <x v="16"/>
    <x v="0"/>
    <x v="0"/>
    <x v="1"/>
    <n v="4760"/>
  </r>
  <r>
    <x v="16"/>
    <x v="0"/>
    <x v="0"/>
    <x v="2"/>
    <n v="4895"/>
  </r>
  <r>
    <x v="16"/>
    <x v="0"/>
    <x v="0"/>
    <x v="3"/>
    <n v="5426"/>
  </r>
  <r>
    <x v="16"/>
    <x v="0"/>
    <x v="0"/>
    <x v="4"/>
    <n v="4744"/>
  </r>
  <r>
    <x v="16"/>
    <x v="0"/>
    <x v="0"/>
    <x v="5"/>
    <n v="5442"/>
  </r>
  <r>
    <x v="16"/>
    <x v="0"/>
    <x v="1"/>
    <x v="6"/>
    <n v="5888"/>
  </r>
  <r>
    <x v="16"/>
    <x v="0"/>
    <x v="1"/>
    <x v="7"/>
    <n v="5354"/>
  </r>
  <r>
    <x v="16"/>
    <x v="0"/>
    <x v="1"/>
    <x v="8"/>
    <n v="5598"/>
  </r>
  <r>
    <x v="16"/>
    <x v="0"/>
    <x v="1"/>
    <x v="9"/>
    <n v="5117"/>
  </r>
  <r>
    <x v="16"/>
    <x v="0"/>
    <x v="1"/>
    <x v="10"/>
    <n v="5333"/>
  </r>
  <r>
    <x v="16"/>
    <x v="0"/>
    <x v="1"/>
    <x v="11"/>
    <n v="5641"/>
  </r>
  <r>
    <x v="17"/>
    <x v="3"/>
    <x v="0"/>
    <x v="0"/>
    <n v="399970"/>
  </r>
  <r>
    <x v="17"/>
    <x v="3"/>
    <x v="0"/>
    <x v="1"/>
    <n v="354298"/>
  </r>
  <r>
    <x v="17"/>
    <x v="3"/>
    <x v="0"/>
    <x v="2"/>
    <n v="346992"/>
  </r>
  <r>
    <x v="17"/>
    <x v="3"/>
    <x v="0"/>
    <x v="3"/>
    <n v="359945"/>
  </r>
  <r>
    <x v="17"/>
    <x v="3"/>
    <x v="0"/>
    <x v="4"/>
    <n v="338237"/>
  </r>
  <r>
    <x v="17"/>
    <x v="3"/>
    <x v="0"/>
    <x v="5"/>
    <n v="338816"/>
  </r>
  <r>
    <x v="17"/>
    <x v="3"/>
    <x v="1"/>
    <x v="6"/>
    <n v="294932"/>
  </r>
  <r>
    <x v="17"/>
    <x v="3"/>
    <x v="1"/>
    <x v="7"/>
    <n v="280979"/>
  </r>
  <r>
    <x v="17"/>
    <x v="3"/>
    <x v="1"/>
    <x v="8"/>
    <n v="341858"/>
  </r>
  <r>
    <x v="17"/>
    <x v="3"/>
    <x v="1"/>
    <x v="9"/>
    <n v="327390"/>
  </r>
  <r>
    <x v="17"/>
    <x v="3"/>
    <x v="1"/>
    <x v="10"/>
    <n v="338234"/>
  </r>
  <r>
    <x v="17"/>
    <x v="3"/>
    <x v="1"/>
    <x v="11"/>
    <n v="364967"/>
  </r>
  <r>
    <x v="18"/>
    <x v="2"/>
    <x v="0"/>
    <x v="0"/>
    <n v="23183"/>
  </r>
  <r>
    <x v="18"/>
    <x v="2"/>
    <x v="0"/>
    <x v="1"/>
    <n v="24475"/>
  </r>
  <r>
    <x v="18"/>
    <x v="2"/>
    <x v="0"/>
    <x v="2"/>
    <n v="25439"/>
  </r>
  <r>
    <x v="18"/>
    <x v="2"/>
    <x v="0"/>
    <x v="3"/>
    <n v="27964"/>
  </r>
  <r>
    <x v="18"/>
    <x v="2"/>
    <x v="0"/>
    <x v="4"/>
    <n v="27152"/>
  </r>
  <r>
    <x v="18"/>
    <x v="2"/>
    <x v="0"/>
    <x v="5"/>
    <n v="26210"/>
  </r>
  <r>
    <x v="18"/>
    <x v="2"/>
    <x v="1"/>
    <x v="6"/>
    <n v="22889"/>
  </r>
  <r>
    <x v="18"/>
    <x v="2"/>
    <x v="1"/>
    <x v="7"/>
    <n v="20909"/>
  </r>
  <r>
    <x v="18"/>
    <x v="2"/>
    <x v="1"/>
    <x v="8"/>
    <n v="20909"/>
  </r>
  <r>
    <x v="18"/>
    <x v="2"/>
    <x v="1"/>
    <x v="9"/>
    <n v="23142"/>
  </r>
  <r>
    <x v="18"/>
    <x v="2"/>
    <x v="1"/>
    <x v="10"/>
    <n v="34012"/>
  </r>
  <r>
    <x v="18"/>
    <x v="2"/>
    <x v="1"/>
    <x v="11"/>
    <n v="47414"/>
  </r>
  <r>
    <x v="19"/>
    <x v="2"/>
    <x v="0"/>
    <x v="0"/>
    <n v="5270"/>
  </r>
  <r>
    <x v="19"/>
    <x v="2"/>
    <x v="0"/>
    <x v="1"/>
    <n v="4320"/>
  </r>
  <r>
    <x v="19"/>
    <x v="2"/>
    <x v="0"/>
    <x v="2"/>
    <n v="2479"/>
  </r>
  <r>
    <x v="19"/>
    <x v="2"/>
    <x v="0"/>
    <x v="3"/>
    <n v="2797"/>
  </r>
  <r>
    <x v="19"/>
    <x v="2"/>
    <x v="0"/>
    <x v="4"/>
    <n v="3863"/>
  </r>
  <r>
    <x v="19"/>
    <x v="2"/>
    <x v="0"/>
    <x v="5"/>
    <n v="4221"/>
  </r>
  <r>
    <x v="19"/>
    <x v="2"/>
    <x v="1"/>
    <x v="6"/>
    <n v="3679"/>
  </r>
  <r>
    <x v="19"/>
    <x v="2"/>
    <x v="1"/>
    <x v="7"/>
    <n v="2900"/>
  </r>
  <r>
    <x v="19"/>
    <x v="2"/>
    <x v="1"/>
    <x v="8"/>
    <n v="4521"/>
  </r>
  <r>
    <x v="19"/>
    <x v="2"/>
    <x v="1"/>
    <x v="9"/>
    <n v="4626"/>
  </r>
  <r>
    <x v="19"/>
    <x v="2"/>
    <x v="1"/>
    <x v="10"/>
    <n v="3738"/>
  </r>
  <r>
    <x v="19"/>
    <x v="2"/>
    <x v="1"/>
    <x v="11"/>
    <n v="5191"/>
  </r>
  <r>
    <x v="20"/>
    <x v="0"/>
    <x v="0"/>
    <x v="0"/>
    <n v="143243"/>
  </r>
  <r>
    <x v="20"/>
    <x v="0"/>
    <x v="0"/>
    <x v="1"/>
    <n v="142775"/>
  </r>
  <r>
    <x v="20"/>
    <x v="0"/>
    <x v="0"/>
    <x v="2"/>
    <n v="132377"/>
  </r>
  <r>
    <x v="20"/>
    <x v="0"/>
    <x v="0"/>
    <x v="3"/>
    <n v="143411"/>
  </r>
  <r>
    <x v="20"/>
    <x v="0"/>
    <x v="0"/>
    <x v="4"/>
    <n v="129504"/>
  </r>
  <r>
    <x v="20"/>
    <x v="0"/>
    <x v="0"/>
    <x v="5"/>
    <n v="128227"/>
  </r>
  <r>
    <x v="20"/>
    <x v="0"/>
    <x v="1"/>
    <x v="6"/>
    <n v="99763"/>
  </r>
  <r>
    <x v="20"/>
    <x v="0"/>
    <x v="1"/>
    <x v="7"/>
    <n v="108440"/>
  </r>
  <r>
    <x v="20"/>
    <x v="0"/>
    <x v="1"/>
    <x v="8"/>
    <n v="131590"/>
  </r>
  <r>
    <x v="20"/>
    <x v="0"/>
    <x v="1"/>
    <x v="9"/>
    <n v="135488"/>
  </r>
  <r>
    <x v="20"/>
    <x v="0"/>
    <x v="1"/>
    <x v="10"/>
    <n v="132949"/>
  </r>
  <r>
    <x v="20"/>
    <x v="0"/>
    <x v="1"/>
    <x v="11"/>
    <n v="128998"/>
  </r>
  <r>
    <x v="21"/>
    <x v="0"/>
    <x v="0"/>
    <x v="0"/>
    <n v="5151"/>
  </r>
  <r>
    <x v="21"/>
    <x v="0"/>
    <x v="0"/>
    <x v="1"/>
    <n v="4835"/>
  </r>
  <r>
    <x v="21"/>
    <x v="0"/>
    <x v="0"/>
    <x v="2"/>
    <n v="3461"/>
  </r>
  <r>
    <x v="21"/>
    <x v="0"/>
    <x v="0"/>
    <x v="3"/>
    <n v="3383"/>
  </r>
  <r>
    <x v="21"/>
    <x v="0"/>
    <x v="0"/>
    <x v="4"/>
    <n v="2577"/>
  </r>
  <r>
    <x v="21"/>
    <x v="0"/>
    <x v="0"/>
    <x v="5"/>
    <n v="2920"/>
  </r>
  <r>
    <x v="21"/>
    <x v="0"/>
    <x v="1"/>
    <x v="6"/>
    <n v="2527"/>
  </r>
  <r>
    <x v="21"/>
    <x v="0"/>
    <x v="1"/>
    <x v="7"/>
    <n v="2616"/>
  </r>
  <r>
    <x v="21"/>
    <x v="0"/>
    <x v="1"/>
    <x v="8"/>
    <n v="3119"/>
  </r>
  <r>
    <x v="21"/>
    <x v="0"/>
    <x v="1"/>
    <x v="9"/>
    <n v="3290"/>
  </r>
  <r>
    <x v="21"/>
    <x v="0"/>
    <x v="1"/>
    <x v="10"/>
    <n v="3720"/>
  </r>
  <r>
    <x v="21"/>
    <x v="0"/>
    <x v="1"/>
    <x v="11"/>
    <n v="499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6549"/>
    <x v="0"/>
    <n v="1"/>
    <x v="0"/>
  </r>
  <r>
    <x v="0"/>
    <n v="164446"/>
    <x v="0"/>
    <n v="1"/>
    <x v="1"/>
  </r>
  <r>
    <x v="0"/>
    <n v="1110141"/>
    <x v="0"/>
    <n v="1"/>
    <x v="2"/>
  </r>
  <r>
    <x v="1"/>
    <n v="351168"/>
    <x v="1"/>
    <n v="1"/>
    <x v="0"/>
  </r>
  <r>
    <x v="1"/>
    <n v="452908"/>
    <x v="1"/>
    <n v="1"/>
    <x v="1"/>
  </r>
  <r>
    <x v="1"/>
    <n v="383655"/>
    <x v="1"/>
    <n v="1"/>
    <x v="2"/>
  </r>
  <r>
    <x v="1"/>
    <n v="225129"/>
    <x v="0"/>
    <n v="1"/>
    <x v="0"/>
  </r>
  <r>
    <x v="1"/>
    <n v="239626"/>
    <x v="0"/>
    <n v="1"/>
    <x v="1"/>
  </r>
  <r>
    <x v="1"/>
    <n v="177539"/>
    <x v="0"/>
    <n v="1"/>
    <x v="2"/>
  </r>
  <r>
    <x v="2"/>
    <n v="3770247"/>
    <x v="1"/>
    <n v="1"/>
    <x v="0"/>
  </r>
  <r>
    <x v="2"/>
    <n v="3701898"/>
    <x v="1"/>
    <n v="1"/>
    <x v="1"/>
  </r>
  <r>
    <x v="2"/>
    <n v="3482755"/>
    <x v="1"/>
    <n v="1"/>
    <x v="2"/>
  </r>
  <r>
    <x v="2"/>
    <n v="3698265"/>
    <x v="0"/>
    <n v="1"/>
    <x v="0"/>
  </r>
  <r>
    <x v="2"/>
    <n v="3463888"/>
    <x v="0"/>
    <n v="1"/>
    <x v="1"/>
  </r>
  <r>
    <x v="2"/>
    <n v="2909084"/>
    <x v="0"/>
    <n v="1"/>
    <x v="2"/>
  </r>
  <r>
    <x v="3"/>
    <n v="207390"/>
    <x v="1"/>
    <n v="1"/>
    <x v="0"/>
  </r>
  <r>
    <x v="3"/>
    <n v="189076"/>
    <x v="1"/>
    <n v="1"/>
    <x v="1"/>
  </r>
  <r>
    <x v="3"/>
    <n v="219678"/>
    <x v="1"/>
    <n v="1"/>
    <x v="2"/>
  </r>
  <r>
    <x v="3"/>
    <n v="221130"/>
    <x v="0"/>
    <n v="1"/>
    <x v="0"/>
  </r>
  <r>
    <x v="3"/>
    <n v="201758"/>
    <x v="0"/>
    <n v="1"/>
    <x v="1"/>
  </r>
  <r>
    <x v="3"/>
    <n v="185695"/>
    <x v="0"/>
    <n v="1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75"/>
    <x v="0"/>
    <n v="1"/>
    <x v="0"/>
  </r>
  <r>
    <x v="0"/>
    <n v="2611"/>
    <x v="0"/>
    <n v="1"/>
    <x v="1"/>
  </r>
  <r>
    <x v="0"/>
    <n v="17739"/>
    <x v="0"/>
    <n v="1"/>
    <x v="2"/>
  </r>
  <r>
    <x v="1"/>
    <n v="2409"/>
    <x v="1"/>
    <n v="1"/>
    <x v="0"/>
  </r>
  <r>
    <x v="1"/>
    <n v="2457"/>
    <x v="1"/>
    <n v="1"/>
    <x v="1"/>
  </r>
  <r>
    <x v="1"/>
    <n v="2669"/>
    <x v="1"/>
    <n v="1"/>
    <x v="2"/>
  </r>
  <r>
    <x v="1"/>
    <n v="1682"/>
    <x v="0"/>
    <n v="1"/>
    <x v="0"/>
  </r>
  <r>
    <x v="1"/>
    <n v="1764"/>
    <x v="0"/>
    <n v="1"/>
    <x v="1"/>
  </r>
  <r>
    <x v="1"/>
    <n v="1259"/>
    <x v="0"/>
    <n v="1"/>
    <x v="2"/>
  </r>
  <r>
    <x v="2"/>
    <n v="76045"/>
    <x v="1"/>
    <n v="1"/>
    <x v="0"/>
  </r>
  <r>
    <x v="2"/>
    <n v="70567"/>
    <x v="1"/>
    <n v="1"/>
    <x v="1"/>
  </r>
  <r>
    <x v="2"/>
    <n v="59717"/>
    <x v="1"/>
    <n v="1"/>
    <x v="2"/>
  </r>
  <r>
    <x v="2"/>
    <n v="75404"/>
    <x v="0"/>
    <n v="1"/>
    <x v="0"/>
  </r>
  <r>
    <x v="2"/>
    <n v="63866"/>
    <x v="0"/>
    <n v="1"/>
    <x v="1"/>
  </r>
  <r>
    <x v="2"/>
    <n v="48936"/>
    <x v="0"/>
    <n v="1"/>
    <x v="2"/>
  </r>
  <r>
    <x v="3"/>
    <n v="975"/>
    <x v="1"/>
    <n v="1"/>
    <x v="0"/>
  </r>
  <r>
    <x v="3"/>
    <n v="921"/>
    <x v="1"/>
    <n v="1"/>
    <x v="1"/>
  </r>
  <r>
    <x v="3"/>
    <n v="1177"/>
    <x v="1"/>
    <n v="1"/>
    <x v="2"/>
  </r>
  <r>
    <x v="3"/>
    <n v="1188"/>
    <x v="0"/>
    <n v="1"/>
    <x v="0"/>
  </r>
  <r>
    <x v="3"/>
    <n v="1072"/>
    <x v="0"/>
    <n v="1"/>
    <x v="1"/>
  </r>
  <r>
    <x v="3"/>
    <n v="1004"/>
    <x v="0"/>
    <n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D8835-2E89-4B98-AFAA-74E440EFC3C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Q9" firstHeaderRow="1" firstDataRow="3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dataField="1" numFmtId="6" showAll="0"/>
    <pivotField axis="axisCol" showAll="0">
      <items count="3">
        <item x="1"/>
        <item x="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4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Sum of Parking Revenu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9F50F2-7FCB-4121-A011-D7E5510722B8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7:Q34" firstHeaderRow="1" firstDataRow="3" firstDataCol="1"/>
  <pivotFields count="5">
    <pivotField axis="axisRow" showAll="0">
      <items count="5">
        <item x="0"/>
        <item x="1"/>
        <item x="2"/>
        <item x="3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2">
    <field x="2"/>
    <field x="4"/>
  </colFields>
  <colItems count="9">
    <i>
      <x/>
      <x/>
    </i>
    <i r="1">
      <x v="1"/>
    </i>
    <i r="1">
      <x v="2"/>
    </i>
    <i t="default">
      <x/>
    </i>
    <i>
      <x v="1"/>
      <x/>
    </i>
    <i r="1">
      <x v="1"/>
    </i>
    <i r="1">
      <x v="2"/>
    </i>
    <i t="default">
      <x v="1"/>
    </i>
    <i t="grand">
      <x/>
    </i>
  </colItems>
  <dataFields count="1">
    <dataField name="Sum of Transaction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9F808-726E-4AE7-9FCB-35BF1EEDCE6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2:AA9" firstHeaderRow="1" firstDataRow="3" firstDataCol="1"/>
  <pivotFields count="4">
    <pivotField axis="axisCol" showAll="0">
      <items count="3">
        <item x="0"/>
        <item x="1"/>
        <item t="default"/>
      </items>
    </pivotField>
    <pivotField axis="axisCol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dataField="1" numFmtId="6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2">
    <field x="0"/>
    <field x="1"/>
  </colFields>
  <colItems count="19">
    <i>
      <x/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colItems>
  <dataFields count="1">
    <dataField name="Sum of Parking Revenu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C9AA05-5E11-4E77-BAA1-875C516C83C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Z11" firstHeaderRow="1" firstDataRow="3" firstDataCol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2"/>
  </colFields>
  <colItems count="19">
    <i>
      <x/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default">
      <x v="1"/>
    </i>
    <i t="grand">
      <x/>
    </i>
  </colItems>
  <dataFields count="1">
    <dataField name="Sum of Transaction Coun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418B6B-0DE6-47D6-AE0F-B2D68BBAF1A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5:V53" firstHeaderRow="1" firstDataRow="3" firstDataCol="1"/>
  <pivotFields count="5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axis="axisCol" showAll="0" defaultSubtotal="0">
      <items count="2">
        <item x="0"/>
        <item x="1"/>
      </items>
    </pivotField>
    <pivotField axis="axisCol" showAll="0">
      <items count="13">
        <item x="6"/>
        <item x="7"/>
        <item x="8"/>
        <item x="9"/>
        <item x="10"/>
        <item x="11"/>
        <item x="0"/>
        <item x="1"/>
        <item x="2"/>
        <item x="3"/>
        <item x="4"/>
        <item x="5"/>
        <item t="default"/>
      </items>
    </pivotField>
    <pivotField dataField="1" showAll="0"/>
  </pivotFields>
  <rowFields count="2">
    <field x="0"/>
    <field x="1"/>
  </rowFields>
  <rowItems count="46">
    <i>
      <x/>
    </i>
    <i r="1">
      <x v="3"/>
    </i>
    <i>
      <x v="1"/>
    </i>
    <i r="1">
      <x v="2"/>
    </i>
    <i r="1">
      <x v="3"/>
    </i>
    <i>
      <x v="2"/>
    </i>
    <i r="1">
      <x v="2"/>
    </i>
    <i>
      <x v="3"/>
    </i>
    <i r="1">
      <x v="2"/>
    </i>
    <i>
      <x v="4"/>
    </i>
    <i r="1">
      <x v="3"/>
    </i>
    <i>
      <x v="5"/>
    </i>
    <i r="1">
      <x v="3"/>
    </i>
    <i>
      <x v="6"/>
    </i>
    <i r="1">
      <x v="3"/>
    </i>
    <i>
      <x v="7"/>
    </i>
    <i r="1">
      <x v="1"/>
    </i>
    <i>
      <x v="8"/>
    </i>
    <i r="1">
      <x v="3"/>
    </i>
    <i>
      <x v="9"/>
    </i>
    <i r="1">
      <x v="2"/>
    </i>
    <i>
      <x v="10"/>
    </i>
    <i r="1">
      <x v="3"/>
    </i>
    <i>
      <x v="11"/>
    </i>
    <i r="1">
      <x v="3"/>
    </i>
    <i>
      <x v="12"/>
    </i>
    <i r="1">
      <x v="3"/>
    </i>
    <i>
      <x v="13"/>
    </i>
    <i r="1">
      <x v="3"/>
    </i>
    <i>
      <x v="14"/>
    </i>
    <i r="1">
      <x v="2"/>
    </i>
    <i>
      <x v="15"/>
    </i>
    <i r="1">
      <x v="3"/>
    </i>
    <i>
      <x v="16"/>
    </i>
    <i r="1">
      <x v="3"/>
    </i>
    <i>
      <x v="17"/>
    </i>
    <i r="1">
      <x/>
    </i>
    <i>
      <x v="18"/>
    </i>
    <i r="1">
      <x v="1"/>
    </i>
    <i>
      <x v="19"/>
    </i>
    <i r="1">
      <x v="1"/>
    </i>
    <i>
      <x v="20"/>
    </i>
    <i r="1">
      <x v="3"/>
    </i>
    <i>
      <x v="21"/>
    </i>
    <i r="1">
      <x v="3"/>
    </i>
    <i t="grand">
      <x/>
    </i>
  </rowItems>
  <colFields count="2">
    <field x="2"/>
    <field x="3"/>
  </colFields>
  <colItems count="13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t="grand">
      <x/>
    </i>
  </colItems>
  <dataFields count="1">
    <dataField name="Sum of Enplanement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F21F-929D-4F51-A2BD-21787E46D569}">
  <sheetPr>
    <tabColor rgb="FF00B0F0"/>
  </sheetPr>
  <dimension ref="A1:M70"/>
  <sheetViews>
    <sheetView tabSelected="1" workbookViewId="0">
      <selection activeCell="G8" sqref="G8"/>
    </sheetView>
  </sheetViews>
  <sheetFormatPr defaultRowHeight="15" x14ac:dyDescent="0.25"/>
  <cols>
    <col min="1" max="1" width="23.140625" bestFit="1" customWidth="1"/>
    <col min="2" max="2" width="23.42578125" customWidth="1"/>
    <col min="3" max="3" width="20.140625" customWidth="1"/>
    <col min="4" max="4" width="22.85546875" bestFit="1" customWidth="1"/>
    <col min="5" max="5" width="24.140625" bestFit="1" customWidth="1"/>
    <col min="6" max="6" width="27.85546875" bestFit="1" customWidth="1"/>
    <col min="7" max="7" width="16.7109375" bestFit="1" customWidth="1"/>
    <col min="8" max="8" width="22.42578125" customWidth="1"/>
    <col min="9" max="9" width="17.28515625" customWidth="1"/>
    <col min="10" max="10" width="13.7109375" bestFit="1" customWidth="1"/>
    <col min="12" max="12" width="19.5703125" bestFit="1" customWidth="1"/>
    <col min="13" max="13" width="20.140625" bestFit="1" customWidth="1"/>
  </cols>
  <sheetData>
    <row r="1" spans="1:13" ht="15.75" thickBot="1" x14ac:dyDescent="0.3">
      <c r="C1" s="383" t="s">
        <v>240</v>
      </c>
      <c r="D1" s="384"/>
      <c r="E1" s="384"/>
      <c r="F1" s="385"/>
      <c r="G1" s="383" t="s">
        <v>232</v>
      </c>
      <c r="H1" s="384"/>
      <c r="I1" s="384"/>
      <c r="J1" s="385"/>
    </row>
    <row r="2" spans="1:13" x14ac:dyDescent="0.25">
      <c r="A2" s="245" t="s">
        <v>58</v>
      </c>
      <c r="B2" s="245" t="s">
        <v>244</v>
      </c>
      <c r="C2" s="246" t="s">
        <v>130</v>
      </c>
      <c r="D2" s="246" t="s">
        <v>131</v>
      </c>
      <c r="E2" s="246" t="s">
        <v>132</v>
      </c>
      <c r="F2" s="247" t="s">
        <v>133</v>
      </c>
      <c r="G2" s="246" t="s">
        <v>130</v>
      </c>
      <c r="H2" s="246" t="s">
        <v>134</v>
      </c>
      <c r="I2" s="246" t="s">
        <v>132</v>
      </c>
      <c r="J2" s="246" t="s">
        <v>135</v>
      </c>
      <c r="L2" s="248" t="s">
        <v>136</v>
      </c>
      <c r="M2" s="249" t="s">
        <v>137</v>
      </c>
    </row>
    <row r="3" spans="1:13" x14ac:dyDescent="0.25">
      <c r="A3" t="s">
        <v>74</v>
      </c>
      <c r="B3" t="s">
        <v>248</v>
      </c>
      <c r="C3" s="250">
        <f>D3/$D$11</f>
        <v>0</v>
      </c>
      <c r="D3" s="304">
        <v>0</v>
      </c>
      <c r="E3" s="252">
        <v>0</v>
      </c>
      <c r="F3" s="305">
        <v>0</v>
      </c>
      <c r="G3" s="365">
        <f>H3/$H$11</f>
        <v>6.906329794382475E-2</v>
      </c>
      <c r="H3" s="304">
        <v>5139</v>
      </c>
      <c r="I3" s="252">
        <f>J3/H3</f>
        <v>97.148277875072978</v>
      </c>
      <c r="J3" s="303">
        <v>499245</v>
      </c>
      <c r="L3" s="255">
        <f>J3-F3</f>
        <v>499245</v>
      </c>
      <c r="M3" s="256">
        <v>0</v>
      </c>
    </row>
    <row r="4" spans="1:13" x14ac:dyDescent="0.25">
      <c r="A4" t="s">
        <v>74</v>
      </c>
      <c r="B4" t="s">
        <v>249</v>
      </c>
      <c r="C4" s="250">
        <f t="shared" ref="C4:C10" si="0">D4/$D$11</f>
        <v>0</v>
      </c>
      <c r="D4" s="304">
        <v>0</v>
      </c>
      <c r="E4" s="252">
        <v>0</v>
      </c>
      <c r="F4" s="305">
        <v>0</v>
      </c>
      <c r="G4" s="365">
        <f t="shared" ref="G4:G10" si="1">H4/$H$11</f>
        <v>0.20615508668189758</v>
      </c>
      <c r="H4" s="304">
        <v>15340</v>
      </c>
      <c r="I4" s="252">
        <f>J4/H4</f>
        <v>52.608018252933505</v>
      </c>
      <c r="J4" s="303">
        <v>807007</v>
      </c>
      <c r="L4" s="337">
        <f>J4-F4</f>
        <v>807007</v>
      </c>
      <c r="M4" s="256">
        <v>0</v>
      </c>
    </row>
    <row r="5" spans="1:13" x14ac:dyDescent="0.25">
      <c r="A5" t="s">
        <v>61</v>
      </c>
      <c r="B5" t="s">
        <v>248</v>
      </c>
      <c r="C5" s="250">
        <f t="shared" si="0"/>
        <v>1.2468790646911957E-2</v>
      </c>
      <c r="D5" s="304">
        <v>834</v>
      </c>
      <c r="E5" s="252">
        <f>F5/D5</f>
        <v>137.7494004796163</v>
      </c>
      <c r="F5" s="305">
        <v>114883</v>
      </c>
      <c r="G5" s="365">
        <f t="shared" si="1"/>
        <v>4.2198629216503155E-3</v>
      </c>
      <c r="H5" s="304">
        <v>314</v>
      </c>
      <c r="I5" s="252">
        <f t="shared" ref="I5:I10" si="2">J5/H5</f>
        <v>133.59554140127389</v>
      </c>
      <c r="J5" s="303">
        <v>41949</v>
      </c>
      <c r="L5" s="337">
        <f t="shared" ref="L5:L11" si="3">J5-F5</f>
        <v>-72934</v>
      </c>
      <c r="M5" s="256">
        <f>L5/F5</f>
        <v>-0.63485459119277876</v>
      </c>
    </row>
    <row r="6" spans="1:13" x14ac:dyDescent="0.25">
      <c r="A6" t="s">
        <v>61</v>
      </c>
      <c r="B6" t="s">
        <v>246</v>
      </c>
      <c r="C6" s="250">
        <f t="shared" si="0"/>
        <v>3.1949407209173684E-2</v>
      </c>
      <c r="D6" s="304">
        <v>2137</v>
      </c>
      <c r="E6" s="252">
        <f t="shared" ref="E6:E10" si="4">F6/D6</f>
        <v>153.52363125877397</v>
      </c>
      <c r="F6" s="305">
        <v>328080</v>
      </c>
      <c r="G6" s="365">
        <f t="shared" si="1"/>
        <v>1.1436634860905792E-2</v>
      </c>
      <c r="H6" s="304">
        <v>851</v>
      </c>
      <c r="I6" s="252">
        <f t="shared" si="2"/>
        <v>139.1774383078731</v>
      </c>
      <c r="J6" s="303">
        <v>118440</v>
      </c>
      <c r="L6" s="337">
        <f t="shared" si="3"/>
        <v>-209640</v>
      </c>
      <c r="M6" s="256">
        <f t="shared" ref="M6:M11" si="5">L6/F6</f>
        <v>-0.63899049012435993</v>
      </c>
    </row>
    <row r="7" spans="1:13" x14ac:dyDescent="0.25">
      <c r="A7" t="s">
        <v>62</v>
      </c>
      <c r="B7" t="s">
        <v>248</v>
      </c>
      <c r="C7" s="250">
        <f t="shared" si="0"/>
        <v>0.14724834422234515</v>
      </c>
      <c r="D7" s="304">
        <v>9849</v>
      </c>
      <c r="E7" s="252">
        <f t="shared" si="4"/>
        <v>123.63275459437506</v>
      </c>
      <c r="F7" s="305">
        <v>1217659</v>
      </c>
      <c r="G7" s="365">
        <f t="shared" si="1"/>
        <v>0.10778121220266093</v>
      </c>
      <c r="H7" s="304">
        <v>8020</v>
      </c>
      <c r="I7" s="252">
        <f t="shared" si="2"/>
        <v>128.3925187032419</v>
      </c>
      <c r="J7" s="303">
        <v>1029708</v>
      </c>
      <c r="L7" s="337">
        <f t="shared" si="3"/>
        <v>-187951</v>
      </c>
      <c r="M7" s="256">
        <f t="shared" si="5"/>
        <v>-0.15435438000294008</v>
      </c>
    </row>
    <row r="8" spans="1:13" x14ac:dyDescent="0.25">
      <c r="A8" t="s">
        <v>62</v>
      </c>
      <c r="B8" t="s">
        <v>249</v>
      </c>
      <c r="C8" s="250">
        <f t="shared" si="0"/>
        <v>0.79046750489631767</v>
      </c>
      <c r="D8" s="304">
        <v>52872</v>
      </c>
      <c r="E8" s="252">
        <f t="shared" si="4"/>
        <v>46.171943561809655</v>
      </c>
      <c r="F8" s="305">
        <v>2441203</v>
      </c>
      <c r="G8" s="365">
        <f t="shared" si="1"/>
        <v>0.58739416745061146</v>
      </c>
      <c r="H8" s="304">
        <v>43708</v>
      </c>
      <c r="I8" s="252">
        <f t="shared" si="2"/>
        <v>45.907842957810928</v>
      </c>
      <c r="J8" s="303">
        <v>2006540</v>
      </c>
      <c r="L8" s="337">
        <f>J8-F8</f>
        <v>-434663</v>
      </c>
      <c r="M8" s="256">
        <f>L8/F8</f>
        <v>-0.17805278790825671</v>
      </c>
    </row>
    <row r="9" spans="1:13" x14ac:dyDescent="0.25">
      <c r="A9" t="s">
        <v>63</v>
      </c>
      <c r="B9" t="s">
        <v>248</v>
      </c>
      <c r="C9" s="250">
        <f t="shared" si="0"/>
        <v>5.2476564952830896E-3</v>
      </c>
      <c r="D9" s="304">
        <v>351</v>
      </c>
      <c r="E9" s="252">
        <f t="shared" si="4"/>
        <v>180.15384615384616</v>
      </c>
      <c r="F9" s="305">
        <v>63234</v>
      </c>
      <c r="G9" s="365">
        <f t="shared" si="1"/>
        <v>6.517941136943959E-3</v>
      </c>
      <c r="H9" s="304">
        <v>485</v>
      </c>
      <c r="I9" s="252">
        <f t="shared" si="2"/>
        <v>175.18556701030928</v>
      </c>
      <c r="J9" s="303">
        <v>84965</v>
      </c>
      <c r="L9" s="337">
        <f t="shared" si="3"/>
        <v>21731</v>
      </c>
      <c r="M9" s="256">
        <f t="shared" si="5"/>
        <v>0.34366005629882657</v>
      </c>
    </row>
    <row r="10" spans="1:13" x14ac:dyDescent="0.25">
      <c r="A10" t="s">
        <v>63</v>
      </c>
      <c r="B10" t="s">
        <v>246</v>
      </c>
      <c r="C10" s="250">
        <f t="shared" si="0"/>
        <v>1.2618296529968454E-2</v>
      </c>
      <c r="D10" s="304">
        <v>844</v>
      </c>
      <c r="E10" s="252">
        <f t="shared" si="4"/>
        <v>208.62440758293837</v>
      </c>
      <c r="F10" s="305">
        <v>176079</v>
      </c>
      <c r="G10" s="365">
        <f t="shared" si="1"/>
        <v>7.4317968015051739E-3</v>
      </c>
      <c r="H10" s="304">
        <v>553</v>
      </c>
      <c r="I10" s="252">
        <f t="shared" si="2"/>
        <v>175.2260397830018</v>
      </c>
      <c r="J10" s="303">
        <v>96900</v>
      </c>
      <c r="L10" s="337">
        <f t="shared" si="3"/>
        <v>-79179</v>
      </c>
      <c r="M10" s="256">
        <f>L10/F10</f>
        <v>-0.44967883734005759</v>
      </c>
    </row>
    <row r="11" spans="1:13" s="257" customFormat="1" ht="15.75" thickBot="1" x14ac:dyDescent="0.3">
      <c r="B11" s="257" t="s">
        <v>85</v>
      </c>
      <c r="C11" s="258">
        <f>SUM(C3:C10)</f>
        <v>1</v>
      </c>
      <c r="D11" s="259">
        <f>SUM(D3:D10)</f>
        <v>66887</v>
      </c>
      <c r="E11" s="260">
        <f>F11/D11</f>
        <v>64.902567016012085</v>
      </c>
      <c r="F11" s="262">
        <f>SUM(F3:F10)</f>
        <v>4341138</v>
      </c>
      <c r="G11" s="366">
        <f>SUM(G3:G10)</f>
        <v>1</v>
      </c>
      <c r="H11" s="259">
        <f>SUM(H3:H10)</f>
        <v>74410</v>
      </c>
      <c r="I11" s="260">
        <f>J11/H11</f>
        <v>62.958661470232492</v>
      </c>
      <c r="J11" s="364">
        <f>SUM(J3:J10)</f>
        <v>4684754</v>
      </c>
      <c r="L11" s="374">
        <f t="shared" si="3"/>
        <v>343616</v>
      </c>
      <c r="M11" s="268">
        <f t="shared" si="5"/>
        <v>7.915343856841224E-2</v>
      </c>
    </row>
    <row r="12" spans="1:13" ht="15.75" thickTop="1" x14ac:dyDescent="0.25"/>
    <row r="14" spans="1:13" s="265" customFormat="1" x14ac:dyDescent="0.25">
      <c r="B14" s="265" t="s">
        <v>138</v>
      </c>
    </row>
    <row r="15" spans="1:13" ht="15.75" thickBot="1" x14ac:dyDescent="0.3"/>
    <row r="16" spans="1:13" ht="15.75" thickBot="1" x14ac:dyDescent="0.3">
      <c r="C16" s="376" t="s">
        <v>139</v>
      </c>
      <c r="D16" s="377"/>
      <c r="E16" s="378"/>
      <c r="G16" s="376" t="s">
        <v>140</v>
      </c>
      <c r="H16" s="377"/>
      <c r="I16" s="378"/>
    </row>
    <row r="17" spans="1:13" ht="41.25" customHeight="1" x14ac:dyDescent="0.25">
      <c r="A17" s="245" t="s">
        <v>58</v>
      </c>
      <c r="B17" s="245" t="s">
        <v>244</v>
      </c>
      <c r="C17" s="245" t="s">
        <v>141</v>
      </c>
      <c r="D17" s="245" t="s">
        <v>142</v>
      </c>
      <c r="E17" s="245" t="s">
        <v>143</v>
      </c>
      <c r="G17" s="245" t="s">
        <v>143</v>
      </c>
      <c r="H17" s="245" t="s">
        <v>144</v>
      </c>
      <c r="I17" s="266" t="s">
        <v>145</v>
      </c>
      <c r="L17" s="248" t="s">
        <v>136</v>
      </c>
      <c r="M17" s="249" t="s">
        <v>137</v>
      </c>
    </row>
    <row r="18" spans="1:13" x14ac:dyDescent="0.25">
      <c r="A18" t="s">
        <v>74</v>
      </c>
      <c r="B18" t="s">
        <v>248</v>
      </c>
      <c r="C18" s="252">
        <f>I3</f>
        <v>97.148277875072978</v>
      </c>
      <c r="D18" s="252">
        <f>E3</f>
        <v>0</v>
      </c>
      <c r="E18" s="252">
        <f>C18-D18</f>
        <v>97.148277875072978</v>
      </c>
      <c r="G18" s="252">
        <f>E18</f>
        <v>97.148277875072978</v>
      </c>
      <c r="H18" s="28">
        <f>D3</f>
        <v>0</v>
      </c>
      <c r="I18" s="252">
        <f>G18*H18</f>
        <v>0</v>
      </c>
      <c r="L18" s="255">
        <f>I18</f>
        <v>0</v>
      </c>
      <c r="M18" s="256">
        <v>0</v>
      </c>
    </row>
    <row r="19" spans="1:13" x14ac:dyDescent="0.25">
      <c r="A19" t="s">
        <v>74</v>
      </c>
      <c r="B19" t="s">
        <v>249</v>
      </c>
      <c r="C19" s="252">
        <f t="shared" ref="C19:C24" si="6">I4</f>
        <v>52.608018252933505</v>
      </c>
      <c r="D19" s="252">
        <f>E4</f>
        <v>0</v>
      </c>
      <c r="E19" s="252">
        <f>C19-D19</f>
        <v>52.608018252933505</v>
      </c>
      <c r="G19" s="252">
        <f t="shared" ref="G19:G25" si="7">E19</f>
        <v>52.608018252933505</v>
      </c>
      <c r="H19" s="28">
        <f>D4</f>
        <v>0</v>
      </c>
      <c r="I19" s="252">
        <f>G19*H19</f>
        <v>0</v>
      </c>
      <c r="L19" s="255">
        <f t="shared" ref="L19:L25" si="8">I19</f>
        <v>0</v>
      </c>
      <c r="M19" s="256">
        <v>0</v>
      </c>
    </row>
    <row r="20" spans="1:13" x14ac:dyDescent="0.25">
      <c r="A20" t="s">
        <v>61</v>
      </c>
      <c r="B20" t="s">
        <v>248</v>
      </c>
      <c r="C20" s="252">
        <f t="shared" si="6"/>
        <v>133.59554140127389</v>
      </c>
      <c r="D20" s="252">
        <f>E5</f>
        <v>137.7494004796163</v>
      </c>
      <c r="E20" s="252">
        <f>C20-D20</f>
        <v>-4.153859078342407</v>
      </c>
      <c r="G20" s="252">
        <f t="shared" si="7"/>
        <v>-4.153859078342407</v>
      </c>
      <c r="H20" s="28">
        <f t="shared" ref="H20:H25" si="9">D5</f>
        <v>834</v>
      </c>
      <c r="I20" s="252">
        <f t="shared" ref="I20:I24" si="10">G20*H20</f>
        <v>-3464.3184713375676</v>
      </c>
      <c r="L20" s="255">
        <f t="shared" si="8"/>
        <v>-3464.3184713375676</v>
      </c>
      <c r="M20" s="256">
        <f>G20/D20</f>
        <v>-3.0155188072539606E-2</v>
      </c>
    </row>
    <row r="21" spans="1:13" x14ac:dyDescent="0.25">
      <c r="A21" t="s">
        <v>61</v>
      </c>
      <c r="B21" t="s">
        <v>246</v>
      </c>
      <c r="C21" s="252">
        <f t="shared" si="6"/>
        <v>139.1774383078731</v>
      </c>
      <c r="D21" s="252">
        <f t="shared" ref="D21:D25" si="11">E6</f>
        <v>153.52363125877397</v>
      </c>
      <c r="E21" s="252">
        <f t="shared" ref="E21:E26" si="12">C21-D21</f>
        <v>-14.346192950900871</v>
      </c>
      <c r="G21" s="252">
        <f t="shared" si="7"/>
        <v>-14.346192950900871</v>
      </c>
      <c r="H21" s="28">
        <f t="shared" si="9"/>
        <v>2137</v>
      </c>
      <c r="I21" s="252">
        <f t="shared" si="10"/>
        <v>-30657.81433607516</v>
      </c>
      <c r="L21" s="255">
        <f t="shared" si="8"/>
        <v>-30657.81433607516</v>
      </c>
      <c r="M21" s="256">
        <f t="shared" ref="M21:M23" si="13">G21/D21</f>
        <v>-9.3446154401594622E-2</v>
      </c>
    </row>
    <row r="22" spans="1:13" x14ac:dyDescent="0.25">
      <c r="A22" t="s">
        <v>62</v>
      </c>
      <c r="B22" t="s">
        <v>248</v>
      </c>
      <c r="C22" s="252">
        <f t="shared" si="6"/>
        <v>128.3925187032419</v>
      </c>
      <c r="D22" s="252">
        <f t="shared" si="11"/>
        <v>123.63275459437506</v>
      </c>
      <c r="E22" s="252">
        <f t="shared" si="12"/>
        <v>4.7597641088668468</v>
      </c>
      <c r="G22" s="252">
        <f t="shared" si="7"/>
        <v>4.7597641088668468</v>
      </c>
      <c r="H22" s="28">
        <f t="shared" si="9"/>
        <v>9849</v>
      </c>
      <c r="I22" s="252">
        <f t="shared" si="10"/>
        <v>46878.916708229575</v>
      </c>
      <c r="L22" s="255">
        <f t="shared" si="8"/>
        <v>46878.916708229575</v>
      </c>
      <c r="M22" s="256">
        <f>G22/D22</f>
        <v>3.8499215879182577E-2</v>
      </c>
    </row>
    <row r="23" spans="1:13" x14ac:dyDescent="0.25">
      <c r="A23" t="s">
        <v>62</v>
      </c>
      <c r="B23" t="s">
        <v>249</v>
      </c>
      <c r="C23" s="252">
        <f t="shared" si="6"/>
        <v>45.907842957810928</v>
      </c>
      <c r="D23" s="252">
        <f t="shared" si="11"/>
        <v>46.171943561809655</v>
      </c>
      <c r="E23" s="252">
        <f t="shared" si="12"/>
        <v>-0.26410060399872748</v>
      </c>
      <c r="G23" s="252">
        <f t="shared" si="7"/>
        <v>-0.26410060399872748</v>
      </c>
      <c r="H23" s="28">
        <f t="shared" si="9"/>
        <v>52872</v>
      </c>
      <c r="I23" s="252">
        <f t="shared" si="10"/>
        <v>-13963.527134620719</v>
      </c>
      <c r="L23" s="255">
        <f t="shared" si="8"/>
        <v>-13963.527134620719</v>
      </c>
      <c r="M23" s="256">
        <f t="shared" si="13"/>
        <v>-5.7199369059519915E-3</v>
      </c>
    </row>
    <row r="24" spans="1:13" x14ac:dyDescent="0.25">
      <c r="A24" t="s">
        <v>63</v>
      </c>
      <c r="B24" t="s">
        <v>248</v>
      </c>
      <c r="C24" s="252">
        <f t="shared" si="6"/>
        <v>175.18556701030928</v>
      </c>
      <c r="D24" s="252">
        <f t="shared" si="11"/>
        <v>180.15384615384616</v>
      </c>
      <c r="E24" s="252">
        <f t="shared" si="12"/>
        <v>-4.9682791435368756</v>
      </c>
      <c r="G24" s="252">
        <f t="shared" si="7"/>
        <v>-4.9682791435368756</v>
      </c>
      <c r="H24" s="28">
        <f t="shared" si="9"/>
        <v>351</v>
      </c>
      <c r="I24" s="252">
        <f t="shared" si="10"/>
        <v>-1743.8659793814434</v>
      </c>
      <c r="L24" s="255">
        <f t="shared" si="8"/>
        <v>-1743.8659793814434</v>
      </c>
      <c r="M24" s="256">
        <f>G24/D24</f>
        <v>-2.7577979874457464E-2</v>
      </c>
    </row>
    <row r="25" spans="1:13" x14ac:dyDescent="0.25">
      <c r="A25" t="s">
        <v>63</v>
      </c>
      <c r="B25" t="s">
        <v>246</v>
      </c>
      <c r="C25" s="252">
        <f>I10</f>
        <v>175.2260397830018</v>
      </c>
      <c r="D25" s="252">
        <f t="shared" si="11"/>
        <v>208.62440758293837</v>
      </c>
      <c r="E25" s="252">
        <f t="shared" si="12"/>
        <v>-33.39836779993658</v>
      </c>
      <c r="G25" s="252">
        <f t="shared" si="7"/>
        <v>-33.39836779993658</v>
      </c>
      <c r="H25" s="28">
        <f t="shared" si="9"/>
        <v>844</v>
      </c>
      <c r="I25" s="252">
        <f>G25*H25</f>
        <v>-28188.222423146472</v>
      </c>
      <c r="L25" s="255">
        <f t="shared" si="8"/>
        <v>-28188.222423146472</v>
      </c>
      <c r="M25" s="256">
        <f>G25/D25</f>
        <v>-0.16008849677216747</v>
      </c>
    </row>
    <row r="26" spans="1:13" ht="15.75" thickBot="1" x14ac:dyDescent="0.3">
      <c r="A26" s="257"/>
      <c r="B26" s="257" t="s">
        <v>85</v>
      </c>
      <c r="C26" s="260">
        <f>I11</f>
        <v>62.958661470232492</v>
      </c>
      <c r="D26" s="260">
        <f t="shared" ref="D26" si="14">E11</f>
        <v>64.902567016012085</v>
      </c>
      <c r="E26" s="260">
        <f t="shared" si="12"/>
        <v>-1.9439055457795931</v>
      </c>
      <c r="F26" s="257"/>
      <c r="G26" s="260">
        <f t="shared" ref="G26" si="15">E26</f>
        <v>-1.9439055457795931</v>
      </c>
      <c r="H26" s="259">
        <f t="shared" ref="H26" si="16">D11</f>
        <v>66887</v>
      </c>
      <c r="I26" s="260">
        <f>SUM(I18:I25)</f>
        <v>-31138.83163633179</v>
      </c>
      <c r="J26" s="257"/>
      <c r="K26" s="257"/>
      <c r="L26" s="267">
        <f>I26</f>
        <v>-31138.83163633179</v>
      </c>
      <c r="M26" s="268">
        <f>G26/D26</f>
        <v>-2.995113498823572E-2</v>
      </c>
    </row>
    <row r="27" spans="1:13" ht="15.75" thickTop="1" x14ac:dyDescent="0.25"/>
    <row r="28" spans="1:13" x14ac:dyDescent="0.25">
      <c r="L28" s="269"/>
    </row>
    <row r="29" spans="1:13" s="265" customFormat="1" x14ac:dyDescent="0.25">
      <c r="B29" s="265" t="s">
        <v>146</v>
      </c>
    </row>
    <row r="30" spans="1:13" ht="15.75" thickBot="1" x14ac:dyDescent="0.3"/>
    <row r="31" spans="1:13" ht="15.75" thickBot="1" x14ac:dyDescent="0.3">
      <c r="C31" s="376" t="s">
        <v>147</v>
      </c>
      <c r="D31" s="377"/>
      <c r="E31" s="378"/>
      <c r="G31" s="376" t="s">
        <v>148</v>
      </c>
      <c r="H31" s="377"/>
      <c r="I31" s="377"/>
      <c r="J31" s="378"/>
    </row>
    <row r="32" spans="1:13" x14ac:dyDescent="0.25">
      <c r="A32" s="245" t="s">
        <v>58</v>
      </c>
      <c r="B32" s="245" t="s">
        <v>244</v>
      </c>
      <c r="C32" s="245" t="s">
        <v>149</v>
      </c>
      <c r="D32" s="245" t="s">
        <v>150</v>
      </c>
      <c r="E32" s="245" t="s">
        <v>151</v>
      </c>
      <c r="G32" s="245" t="s">
        <v>151</v>
      </c>
      <c r="H32" s="245" t="s">
        <v>141</v>
      </c>
      <c r="I32" s="270" t="s">
        <v>152</v>
      </c>
      <c r="J32" s="270" t="s">
        <v>153</v>
      </c>
      <c r="L32" s="271" t="s">
        <v>136</v>
      </c>
      <c r="M32" s="272" t="s">
        <v>137</v>
      </c>
    </row>
    <row r="33" spans="1:13" x14ac:dyDescent="0.25">
      <c r="A33" t="s">
        <v>74</v>
      </c>
      <c r="B33" t="s">
        <v>248</v>
      </c>
      <c r="C33" s="28">
        <f>H3</f>
        <v>5139</v>
      </c>
      <c r="D33" s="28">
        <f>D3</f>
        <v>0</v>
      </c>
      <c r="E33" s="273">
        <f>C33-D33</f>
        <v>5139</v>
      </c>
      <c r="G33" s="273">
        <f>E33</f>
        <v>5139</v>
      </c>
      <c r="H33" s="252">
        <f>C18</f>
        <v>97.148277875072978</v>
      </c>
      <c r="I33" s="65">
        <f>J49</f>
        <v>-333534.29189528612</v>
      </c>
      <c r="J33" s="65">
        <f>G33*H33-I33</f>
        <v>832779.29189528618</v>
      </c>
      <c r="L33" s="255">
        <f>J33</f>
        <v>832779.29189528618</v>
      </c>
      <c r="M33" s="256">
        <v>0</v>
      </c>
    </row>
    <row r="34" spans="1:13" x14ac:dyDescent="0.25">
      <c r="A34" t="s">
        <v>74</v>
      </c>
      <c r="B34" t="s">
        <v>249</v>
      </c>
      <c r="C34" s="28">
        <f t="shared" ref="C34:C40" si="17">H4</f>
        <v>15340</v>
      </c>
      <c r="D34" s="28">
        <f t="shared" ref="D34:D40" si="18">D4</f>
        <v>0</v>
      </c>
      <c r="E34" s="273">
        <f t="shared" ref="E34:E41" si="19">C34-D34</f>
        <v>15340</v>
      </c>
      <c r="G34" s="273">
        <f t="shared" ref="G34:G40" si="20">E34</f>
        <v>15340</v>
      </c>
      <c r="H34" s="252">
        <f>C19</f>
        <v>52.608018252933505</v>
      </c>
      <c r="I34" s="65">
        <f>J50</f>
        <v>-995605.37802562537</v>
      </c>
      <c r="J34" s="65">
        <f>G34*H34-I34</f>
        <v>1802612.3780256254</v>
      </c>
      <c r="L34" s="255">
        <f t="shared" ref="L34:L40" si="21">J34</f>
        <v>1802612.3780256254</v>
      </c>
      <c r="M34" s="256">
        <v>0</v>
      </c>
    </row>
    <row r="35" spans="1:13" x14ac:dyDescent="0.25">
      <c r="A35" t="s">
        <v>61</v>
      </c>
      <c r="B35" t="s">
        <v>248</v>
      </c>
      <c r="C35" s="28">
        <f t="shared" si="17"/>
        <v>314</v>
      </c>
      <c r="D35" s="28">
        <f t="shared" si="18"/>
        <v>834</v>
      </c>
      <c r="E35" s="273">
        <f t="shared" si="19"/>
        <v>-520</v>
      </c>
      <c r="G35" s="273">
        <f t="shared" si="20"/>
        <v>-520</v>
      </c>
      <c r="H35" s="252">
        <f>C20</f>
        <v>133.59554140127389</v>
      </c>
      <c r="I35" s="65">
        <f>J51</f>
        <v>-44713.58394324746</v>
      </c>
      <c r="J35" s="65">
        <f t="shared" ref="J35:J40" si="22">G35*H35-I35</f>
        <v>-24756.097585414958</v>
      </c>
      <c r="L35" s="255">
        <f t="shared" si="21"/>
        <v>-24756.097585414958</v>
      </c>
      <c r="M35" s="256">
        <f>L35/F5</f>
        <v>-0.21548965108340623</v>
      </c>
    </row>
    <row r="36" spans="1:13" x14ac:dyDescent="0.25">
      <c r="A36" t="s">
        <v>61</v>
      </c>
      <c r="B36" t="s">
        <v>246</v>
      </c>
      <c r="C36" s="28">
        <f t="shared" si="17"/>
        <v>851</v>
      </c>
      <c r="D36" s="28">
        <f t="shared" si="18"/>
        <v>2137</v>
      </c>
      <c r="E36" s="273">
        <f t="shared" si="19"/>
        <v>-1286</v>
      </c>
      <c r="G36" s="273">
        <f t="shared" si="20"/>
        <v>-1286</v>
      </c>
      <c r="H36" s="252">
        <f t="shared" ref="H36:H40" si="23">C21</f>
        <v>139.1774383078731</v>
      </c>
      <c r="I36" s="65">
        <f t="shared" ref="I36:I40" si="24">J52</f>
        <v>-135267.23911299184</v>
      </c>
      <c r="J36" s="65">
        <f t="shared" si="22"/>
        <v>-43714.946550932975</v>
      </c>
      <c r="L36" s="255">
        <f t="shared" si="21"/>
        <v>-43714.946550932975</v>
      </c>
      <c r="M36" s="256">
        <f t="shared" ref="M36:M40" si="25">L36/F6</f>
        <v>-0.13324477734373621</v>
      </c>
    </row>
    <row r="37" spans="1:13" x14ac:dyDescent="0.25">
      <c r="A37" t="s">
        <v>62</v>
      </c>
      <c r="B37" t="s">
        <v>248</v>
      </c>
      <c r="C37" s="28">
        <f t="shared" si="17"/>
        <v>8020</v>
      </c>
      <c r="D37" s="28">
        <f t="shared" si="18"/>
        <v>9849</v>
      </c>
      <c r="E37" s="273">
        <f t="shared" si="19"/>
        <v>-1829</v>
      </c>
      <c r="G37" s="273">
        <f t="shared" si="20"/>
        <v>-1829</v>
      </c>
      <c r="H37" s="252">
        <f t="shared" si="23"/>
        <v>128.3925187032419</v>
      </c>
      <c r="I37" s="65">
        <f t="shared" si="24"/>
        <v>-172475.83688285452</v>
      </c>
      <c r="J37" s="65">
        <f t="shared" si="22"/>
        <v>-62354.079825374909</v>
      </c>
      <c r="L37" s="255">
        <f t="shared" si="21"/>
        <v>-62354.079825374909</v>
      </c>
      <c r="M37" s="256">
        <f t="shared" si="25"/>
        <v>-5.1208162404560643E-2</v>
      </c>
    </row>
    <row r="38" spans="1:13" x14ac:dyDescent="0.25">
      <c r="A38" t="s">
        <v>62</v>
      </c>
      <c r="B38" t="s">
        <v>249</v>
      </c>
      <c r="C38" s="28">
        <f t="shared" si="17"/>
        <v>43708</v>
      </c>
      <c r="D38" s="28">
        <f t="shared" si="18"/>
        <v>52872</v>
      </c>
      <c r="E38" s="273">
        <f t="shared" si="19"/>
        <v>-9164</v>
      </c>
      <c r="G38" s="273">
        <f t="shared" si="20"/>
        <v>-9164</v>
      </c>
      <c r="H38" s="252">
        <f t="shared" si="23"/>
        <v>45.907842957810928</v>
      </c>
      <c r="I38" s="65">
        <f t="shared" si="24"/>
        <v>283032.58906808076</v>
      </c>
      <c r="J38" s="65">
        <f t="shared" si="22"/>
        <v>-703732.06193346018</v>
      </c>
      <c r="L38" s="255">
        <f t="shared" si="21"/>
        <v>-703732.06193346018</v>
      </c>
      <c r="M38" s="256">
        <f t="shared" si="25"/>
        <v>-0.28827265161211918</v>
      </c>
    </row>
    <row r="39" spans="1:13" x14ac:dyDescent="0.25">
      <c r="A39" t="s">
        <v>63</v>
      </c>
      <c r="B39" t="s">
        <v>248</v>
      </c>
      <c r="C39" s="28">
        <f t="shared" si="17"/>
        <v>485</v>
      </c>
      <c r="D39" s="28">
        <f t="shared" si="18"/>
        <v>351</v>
      </c>
      <c r="E39" s="273">
        <f t="shared" si="19"/>
        <v>134</v>
      </c>
      <c r="G39" s="273">
        <f t="shared" si="20"/>
        <v>134</v>
      </c>
      <c r="H39" s="252">
        <f t="shared" si="23"/>
        <v>175.18556701030928</v>
      </c>
      <c r="I39" s="65">
        <f t="shared" si="24"/>
        <v>10893.767597947901</v>
      </c>
      <c r="J39" s="65">
        <f t="shared" si="22"/>
        <v>12581.098381433543</v>
      </c>
      <c r="L39" s="255">
        <f t="shared" si="21"/>
        <v>12581.098381433543</v>
      </c>
      <c r="M39" s="256">
        <f t="shared" si="25"/>
        <v>0.19896097639614041</v>
      </c>
    </row>
    <row r="40" spans="1:13" x14ac:dyDescent="0.25">
      <c r="A40" t="s">
        <v>63</v>
      </c>
      <c r="B40" t="s">
        <v>246</v>
      </c>
      <c r="C40" s="28">
        <f t="shared" si="17"/>
        <v>553</v>
      </c>
      <c r="D40" s="28">
        <f t="shared" si="18"/>
        <v>844</v>
      </c>
      <c r="E40" s="273">
        <f t="shared" si="19"/>
        <v>-291</v>
      </c>
      <c r="G40" s="273">
        <f t="shared" si="20"/>
        <v>-291</v>
      </c>
      <c r="H40" s="252">
        <f t="shared" si="23"/>
        <v>175.2260397830018</v>
      </c>
      <c r="I40" s="65">
        <f t="shared" si="24"/>
        <v>-55466.202691221428</v>
      </c>
      <c r="J40" s="65">
        <f t="shared" si="22"/>
        <v>4475.4251143679066</v>
      </c>
      <c r="L40" s="255">
        <f t="shared" si="21"/>
        <v>4475.4251143679066</v>
      </c>
      <c r="M40" s="256">
        <f t="shared" si="25"/>
        <v>2.5417142954968545E-2</v>
      </c>
    </row>
    <row r="41" spans="1:13" ht="15.75" thickBot="1" x14ac:dyDescent="0.3">
      <c r="A41" s="257"/>
      <c r="B41" s="257" t="s">
        <v>85</v>
      </c>
      <c r="C41" s="274">
        <f>H11</f>
        <v>74410</v>
      </c>
      <c r="D41" s="274">
        <f t="shared" ref="D41" si="26">D11</f>
        <v>66887</v>
      </c>
      <c r="E41" s="275">
        <f t="shared" si="19"/>
        <v>7523</v>
      </c>
      <c r="G41" s="275">
        <f t="shared" ref="G41" si="27">E41</f>
        <v>7523</v>
      </c>
      <c r="H41" s="276">
        <f t="shared" ref="H41" si="28">C26</f>
        <v>62.958661470232492</v>
      </c>
      <c r="I41" s="277"/>
      <c r="J41" s="278">
        <f>SUM(J33:J40)</f>
        <v>1817891.0075215299</v>
      </c>
      <c r="L41" s="263">
        <f t="shared" ref="L41" si="29">J41</f>
        <v>1817891.0075215299</v>
      </c>
      <c r="M41" s="264">
        <f>L41/F11</f>
        <v>0.41875909209095169</v>
      </c>
    </row>
    <row r="42" spans="1:13" ht="15.75" thickTop="1" x14ac:dyDescent="0.25"/>
    <row r="43" spans="1:13" x14ac:dyDescent="0.25">
      <c r="L43" s="65"/>
    </row>
    <row r="45" spans="1:13" s="265" customFormat="1" x14ac:dyDescent="0.25">
      <c r="B45" s="265" t="s">
        <v>154</v>
      </c>
    </row>
    <row r="46" spans="1:13" ht="15.75" thickBot="1" x14ac:dyDescent="0.3"/>
    <row r="47" spans="1:13" ht="15.75" thickBot="1" x14ac:dyDescent="0.3">
      <c r="C47" s="376" t="s">
        <v>155</v>
      </c>
      <c r="D47" s="377"/>
      <c r="E47" s="377"/>
      <c r="F47" s="378"/>
      <c r="G47" s="376" t="s">
        <v>156</v>
      </c>
      <c r="H47" s="378"/>
      <c r="J47" s="379" t="s">
        <v>157</v>
      </c>
      <c r="K47" s="380"/>
      <c r="L47" s="380"/>
      <c r="M47" s="381"/>
    </row>
    <row r="48" spans="1:13" x14ac:dyDescent="0.25">
      <c r="A48" s="245" t="s">
        <v>58</v>
      </c>
      <c r="B48" s="245" t="s">
        <v>244</v>
      </c>
      <c r="C48" s="245" t="s">
        <v>158</v>
      </c>
      <c r="D48" s="245" t="s">
        <v>149</v>
      </c>
      <c r="E48" s="245" t="s">
        <v>159</v>
      </c>
      <c r="F48" s="245" t="s">
        <v>160</v>
      </c>
      <c r="G48" s="245" t="s">
        <v>161</v>
      </c>
      <c r="H48" s="245" t="s">
        <v>162</v>
      </c>
      <c r="J48" s="279" t="s">
        <v>163</v>
      </c>
      <c r="L48" s="280" t="s">
        <v>136</v>
      </c>
      <c r="M48" s="281" t="s">
        <v>137</v>
      </c>
    </row>
    <row r="49" spans="1:13" x14ac:dyDescent="0.25">
      <c r="A49" t="s">
        <v>74</v>
      </c>
      <c r="B49" t="s">
        <v>248</v>
      </c>
      <c r="C49" s="282">
        <f>C3</f>
        <v>0</v>
      </c>
      <c r="D49" s="28">
        <f>H3</f>
        <v>5139</v>
      </c>
      <c r="E49" s="283">
        <f>C49*$D$57</f>
        <v>0</v>
      </c>
      <c r="F49" s="284">
        <f>D49-E49</f>
        <v>5139</v>
      </c>
      <c r="G49" s="252">
        <f>E3</f>
        <v>0</v>
      </c>
      <c r="H49" s="252">
        <f>G49-$G$57</f>
        <v>-64.902567016012085</v>
      </c>
      <c r="J49" s="285">
        <f>F49*H49</f>
        <v>-333534.29189528612</v>
      </c>
      <c r="L49" s="255">
        <f>J49</f>
        <v>-333534.29189528612</v>
      </c>
      <c r="M49" s="256">
        <v>0</v>
      </c>
    </row>
    <row r="50" spans="1:13" x14ac:dyDescent="0.25">
      <c r="A50" t="s">
        <v>74</v>
      </c>
      <c r="B50" t="s">
        <v>249</v>
      </c>
      <c r="C50" s="282">
        <f>C4</f>
        <v>0</v>
      </c>
      <c r="D50" s="28">
        <f>H4</f>
        <v>15340</v>
      </c>
      <c r="E50" s="283">
        <f t="shared" ref="E50:E56" si="30">C50*$D$57</f>
        <v>0</v>
      </c>
      <c r="F50" s="284">
        <f t="shared" ref="F50:F56" si="31">D50-E50</f>
        <v>15340</v>
      </c>
      <c r="G50" s="252">
        <f>E4</f>
        <v>0</v>
      </c>
      <c r="H50" s="252">
        <f t="shared" ref="H50:H57" si="32">G50-$G$57</f>
        <v>-64.902567016012085</v>
      </c>
      <c r="J50" s="285">
        <f>F50*H50</f>
        <v>-995605.37802562537</v>
      </c>
      <c r="L50" s="255">
        <f t="shared" ref="L50:L56" si="33">J50</f>
        <v>-995605.37802562537</v>
      </c>
      <c r="M50" s="256">
        <v>0</v>
      </c>
    </row>
    <row r="51" spans="1:13" x14ac:dyDescent="0.25">
      <c r="A51" t="s">
        <v>61</v>
      </c>
      <c r="B51" t="s">
        <v>248</v>
      </c>
      <c r="C51" s="282">
        <f>C5</f>
        <v>1.2468790646911957E-2</v>
      </c>
      <c r="D51" s="28">
        <f t="shared" ref="D51:D56" si="34">H5</f>
        <v>314</v>
      </c>
      <c r="E51" s="283">
        <f t="shared" si="30"/>
        <v>927.80271203671873</v>
      </c>
      <c r="F51" s="284">
        <f t="shared" si="31"/>
        <v>-613.80271203671873</v>
      </c>
      <c r="G51" s="252">
        <f>E5</f>
        <v>137.7494004796163</v>
      </c>
      <c r="H51" s="252">
        <f t="shared" si="32"/>
        <v>72.846833463604213</v>
      </c>
      <c r="J51" s="285">
        <f>F51*H51</f>
        <v>-44713.58394324746</v>
      </c>
      <c r="L51" s="255">
        <f t="shared" si="33"/>
        <v>-44713.58394324746</v>
      </c>
      <c r="M51" s="256">
        <f>L51/F5</f>
        <v>-0.38920975203683278</v>
      </c>
    </row>
    <row r="52" spans="1:13" x14ac:dyDescent="0.25">
      <c r="A52" t="s">
        <v>61</v>
      </c>
      <c r="B52" t="s">
        <v>246</v>
      </c>
      <c r="C52" s="282">
        <f t="shared" ref="C52:C56" si="35">C6</f>
        <v>3.1949407209173684E-2</v>
      </c>
      <c r="D52" s="28">
        <f t="shared" si="34"/>
        <v>851</v>
      </c>
      <c r="E52" s="283">
        <f t="shared" si="30"/>
        <v>2377.355390434614</v>
      </c>
      <c r="F52" s="284">
        <f t="shared" si="31"/>
        <v>-1526.355390434614</v>
      </c>
      <c r="G52" s="252">
        <f t="shared" ref="G52:G56" si="36">E6</f>
        <v>153.52363125877397</v>
      </c>
      <c r="H52" s="252">
        <f t="shared" si="32"/>
        <v>88.621064242761889</v>
      </c>
      <c r="J52" s="285">
        <f t="shared" ref="J52:J56" si="37">F52*H52</f>
        <v>-135267.23911299184</v>
      </c>
      <c r="L52" s="255">
        <f t="shared" si="33"/>
        <v>-135267.23911299184</v>
      </c>
      <c r="M52" s="256">
        <f t="shared" ref="M52:M56" si="38">L52/F6</f>
        <v>-0.41229955837902904</v>
      </c>
    </row>
    <row r="53" spans="1:13" x14ac:dyDescent="0.25">
      <c r="A53" t="s">
        <v>62</v>
      </c>
      <c r="B53" t="s">
        <v>248</v>
      </c>
      <c r="C53" s="282">
        <f t="shared" si="35"/>
        <v>0.14724834422234515</v>
      </c>
      <c r="D53" s="28">
        <f t="shared" si="34"/>
        <v>8020</v>
      </c>
      <c r="E53" s="283">
        <f t="shared" si="30"/>
        <v>10956.749293584702</v>
      </c>
      <c r="F53" s="284">
        <f t="shared" si="31"/>
        <v>-2936.7492935847022</v>
      </c>
      <c r="G53" s="252">
        <f t="shared" si="36"/>
        <v>123.63275459437506</v>
      </c>
      <c r="H53" s="252">
        <f t="shared" si="32"/>
        <v>58.730187578362973</v>
      </c>
      <c r="J53" s="285">
        <f t="shared" si="37"/>
        <v>-172475.83688285452</v>
      </c>
      <c r="L53" s="255">
        <f t="shared" si="33"/>
        <v>-172475.83688285452</v>
      </c>
      <c r="M53" s="256">
        <f t="shared" si="38"/>
        <v>-0.14164543347756187</v>
      </c>
    </row>
    <row r="54" spans="1:13" x14ac:dyDescent="0.25">
      <c r="A54" t="s">
        <v>62</v>
      </c>
      <c r="B54" t="s">
        <v>249</v>
      </c>
      <c r="C54" s="282">
        <f t="shared" si="35"/>
        <v>0.79046750489631767</v>
      </c>
      <c r="D54" s="28">
        <f t="shared" si="34"/>
        <v>43708</v>
      </c>
      <c r="E54" s="283">
        <f t="shared" si="30"/>
        <v>58818.687039334996</v>
      </c>
      <c r="F54" s="284">
        <f t="shared" si="31"/>
        <v>-15110.687039334996</v>
      </c>
      <c r="G54" s="252">
        <f t="shared" si="36"/>
        <v>46.171943561809655</v>
      </c>
      <c r="H54" s="252">
        <f t="shared" si="32"/>
        <v>-18.73062345420243</v>
      </c>
      <c r="J54" s="285">
        <f t="shared" si="37"/>
        <v>283032.58906808076</v>
      </c>
      <c r="L54" s="255">
        <f t="shared" si="33"/>
        <v>283032.58906808076</v>
      </c>
      <c r="M54" s="256">
        <f t="shared" si="38"/>
        <v>0.1159398006098144</v>
      </c>
    </row>
    <row r="55" spans="1:13" x14ac:dyDescent="0.25">
      <c r="A55" t="s">
        <v>63</v>
      </c>
      <c r="B55" t="s">
        <v>248</v>
      </c>
      <c r="C55" s="282">
        <f t="shared" si="35"/>
        <v>5.2476564952830896E-3</v>
      </c>
      <c r="D55" s="28">
        <f t="shared" si="34"/>
        <v>485</v>
      </c>
      <c r="E55" s="283">
        <f t="shared" si="30"/>
        <v>390.47811981401469</v>
      </c>
      <c r="F55" s="284">
        <f t="shared" si="31"/>
        <v>94.52188018598531</v>
      </c>
      <c r="G55" s="252">
        <f t="shared" si="36"/>
        <v>180.15384615384616</v>
      </c>
      <c r="H55" s="252">
        <f t="shared" si="32"/>
        <v>115.25127913783408</v>
      </c>
      <c r="J55" s="285">
        <f t="shared" si="37"/>
        <v>10893.767597947901</v>
      </c>
      <c r="L55" s="255">
        <f t="shared" si="33"/>
        <v>10893.767597947901</v>
      </c>
      <c r="M55" s="256">
        <f t="shared" si="38"/>
        <v>0.17227705977714364</v>
      </c>
    </row>
    <row r="56" spans="1:13" x14ac:dyDescent="0.25">
      <c r="A56" t="s">
        <v>63</v>
      </c>
      <c r="B56" t="s">
        <v>246</v>
      </c>
      <c r="C56" s="282">
        <f t="shared" si="35"/>
        <v>1.2618296529968454E-2</v>
      </c>
      <c r="D56" s="28">
        <f t="shared" si="34"/>
        <v>553</v>
      </c>
      <c r="E56" s="283">
        <f t="shared" si="30"/>
        <v>938.92744479495263</v>
      </c>
      <c r="F56" s="284">
        <f t="shared" si="31"/>
        <v>-385.92744479495263</v>
      </c>
      <c r="G56" s="252">
        <f t="shared" si="36"/>
        <v>208.62440758293837</v>
      </c>
      <c r="H56" s="252">
        <f t="shared" si="32"/>
        <v>143.72184056692629</v>
      </c>
      <c r="J56" s="285">
        <f t="shared" si="37"/>
        <v>-55466.202691221428</v>
      </c>
      <c r="L56" s="255">
        <f t="shared" si="33"/>
        <v>-55466.202691221428</v>
      </c>
      <c r="M56" s="256">
        <f t="shared" si="38"/>
        <v>-0.31500748352285862</v>
      </c>
    </row>
    <row r="57" spans="1:13" ht="15.75" thickBot="1" x14ac:dyDescent="0.3">
      <c r="A57" s="277"/>
      <c r="B57" s="257" t="s">
        <v>85</v>
      </c>
      <c r="C57" s="286">
        <f t="shared" ref="C57" si="39">C11</f>
        <v>1</v>
      </c>
      <c r="D57" s="274">
        <f t="shared" ref="D57" si="40">H11</f>
        <v>74410</v>
      </c>
      <c r="E57" s="277">
        <f>SUM(E49:E56)</f>
        <v>74410</v>
      </c>
      <c r="F57" s="287">
        <f t="shared" ref="F57" si="41">D57-E57</f>
        <v>0</v>
      </c>
      <c r="G57" s="260">
        <f t="shared" ref="G57" si="42">E11</f>
        <v>64.902567016012085</v>
      </c>
      <c r="H57" s="276">
        <f t="shared" si="32"/>
        <v>0</v>
      </c>
      <c r="J57" s="288">
        <f>SUM(J49:J56)</f>
        <v>-1443136.1758851982</v>
      </c>
      <c r="L57" s="263">
        <f>J57</f>
        <v>-1443136.1758851982</v>
      </c>
      <c r="M57" s="264">
        <f>L57/F11</f>
        <v>-0.33243268836079343</v>
      </c>
    </row>
    <row r="58" spans="1:13" ht="15.75" thickTop="1" x14ac:dyDescent="0.25"/>
    <row r="60" spans="1:13" ht="15.75" thickBot="1" x14ac:dyDescent="0.3">
      <c r="B60" s="382" t="s">
        <v>239</v>
      </c>
      <c r="C60" s="382"/>
      <c r="D60" s="382"/>
      <c r="E60" s="382"/>
      <c r="F60" s="382"/>
      <c r="G60" s="382"/>
      <c r="H60" s="382"/>
    </row>
    <row r="61" spans="1:13" x14ac:dyDescent="0.25">
      <c r="A61" s="245" t="s">
        <v>58</v>
      </c>
      <c r="B61" s="245" t="s">
        <v>244</v>
      </c>
      <c r="C61" s="370" t="s">
        <v>233</v>
      </c>
      <c r="D61" s="370" t="s">
        <v>234</v>
      </c>
      <c r="E61" s="370" t="s">
        <v>235</v>
      </c>
      <c r="F61" s="370" t="s">
        <v>236</v>
      </c>
      <c r="G61" s="371" t="s">
        <v>237</v>
      </c>
      <c r="H61" t="s">
        <v>238</v>
      </c>
    </row>
    <row r="62" spans="1:13" x14ac:dyDescent="0.25">
      <c r="A62" t="s">
        <v>74</v>
      </c>
      <c r="B62" t="s">
        <v>248</v>
      </c>
      <c r="C62" s="84">
        <f>F3</f>
        <v>0</v>
      </c>
      <c r="D62" s="114" cm="1">
        <f t="array" ref="D62:D70">L18:L26</f>
        <v>0</v>
      </c>
      <c r="E62" s="65">
        <f>J49</f>
        <v>-333534.29189528612</v>
      </c>
      <c r="F62" s="65">
        <f>L33</f>
        <v>832779.29189528618</v>
      </c>
      <c r="G62" s="338">
        <f>J3</f>
        <v>499245</v>
      </c>
      <c r="H62" s="367">
        <f>SUM(C62:F62)</f>
        <v>499245.00000000006</v>
      </c>
    </row>
    <row r="63" spans="1:13" x14ac:dyDescent="0.25">
      <c r="A63" t="s">
        <v>74</v>
      </c>
      <c r="B63" t="s">
        <v>249</v>
      </c>
      <c r="C63" s="84">
        <f>F4</f>
        <v>0</v>
      </c>
      <c r="D63" s="114">
        <v>0</v>
      </c>
      <c r="E63" s="65">
        <f>J50</f>
        <v>-995605.37802562537</v>
      </c>
      <c r="F63" s="65">
        <f>L34</f>
        <v>1802612.3780256254</v>
      </c>
      <c r="G63" s="338">
        <f>J4</f>
        <v>807007</v>
      </c>
      <c r="H63" s="367">
        <f t="shared" ref="H63:H69" si="43">SUM(C63:F63)</f>
        <v>807007</v>
      </c>
    </row>
    <row r="64" spans="1:13" x14ac:dyDescent="0.25">
      <c r="A64" t="s">
        <v>61</v>
      </c>
      <c r="B64" t="s">
        <v>248</v>
      </c>
      <c r="C64" s="84">
        <f>F5</f>
        <v>114883</v>
      </c>
      <c r="D64" s="114">
        <v>-3464.3184713375676</v>
      </c>
      <c r="E64" s="65">
        <f>J51</f>
        <v>-44713.58394324746</v>
      </c>
      <c r="F64" s="65">
        <f>L35</f>
        <v>-24756.097585414958</v>
      </c>
      <c r="G64" s="338">
        <f>J5</f>
        <v>41949</v>
      </c>
      <c r="H64" s="367">
        <f t="shared" si="43"/>
        <v>41949.000000000015</v>
      </c>
    </row>
    <row r="65" spans="1:8" x14ac:dyDescent="0.25">
      <c r="A65" t="s">
        <v>61</v>
      </c>
      <c r="B65" t="s">
        <v>246</v>
      </c>
      <c r="C65" s="84">
        <f t="shared" ref="C65:C69" si="44">F6</f>
        <v>328080</v>
      </c>
      <c r="D65" s="114">
        <v>-30657.81433607516</v>
      </c>
      <c r="E65" s="65">
        <f t="shared" ref="E65:E69" si="45">J52</f>
        <v>-135267.23911299184</v>
      </c>
      <c r="F65" s="65">
        <f t="shared" ref="F65:F69" si="46">L36</f>
        <v>-43714.946550932975</v>
      </c>
      <c r="G65" s="338">
        <f t="shared" ref="G65:G69" si="47">J6</f>
        <v>118440</v>
      </c>
      <c r="H65" s="367">
        <f t="shared" si="43"/>
        <v>118440.00000000003</v>
      </c>
    </row>
    <row r="66" spans="1:8" x14ac:dyDescent="0.25">
      <c r="A66" t="s">
        <v>62</v>
      </c>
      <c r="B66" t="s">
        <v>248</v>
      </c>
      <c r="C66" s="84">
        <f t="shared" si="44"/>
        <v>1217659</v>
      </c>
      <c r="D66" s="114">
        <v>46878.916708229575</v>
      </c>
      <c r="E66" s="65">
        <f t="shared" si="45"/>
        <v>-172475.83688285452</v>
      </c>
      <c r="F66" s="65">
        <f t="shared" si="46"/>
        <v>-62354.079825374909</v>
      </c>
      <c r="G66" s="338">
        <f t="shared" si="47"/>
        <v>1029708</v>
      </c>
      <c r="H66" s="367">
        <f t="shared" si="43"/>
        <v>1029708.0000000001</v>
      </c>
    </row>
    <row r="67" spans="1:8" x14ac:dyDescent="0.25">
      <c r="A67" t="s">
        <v>62</v>
      </c>
      <c r="B67" t="s">
        <v>249</v>
      </c>
      <c r="C67" s="84">
        <f t="shared" si="44"/>
        <v>2441203</v>
      </c>
      <c r="D67" s="114">
        <v>-13963.527134620719</v>
      </c>
      <c r="E67" s="65">
        <f t="shared" si="45"/>
        <v>283032.58906808076</v>
      </c>
      <c r="F67" s="65">
        <f t="shared" si="46"/>
        <v>-703732.06193346018</v>
      </c>
      <c r="G67" s="338">
        <f t="shared" si="47"/>
        <v>2006540</v>
      </c>
      <c r="H67" s="367">
        <f t="shared" si="43"/>
        <v>2006540</v>
      </c>
    </row>
    <row r="68" spans="1:8" x14ac:dyDescent="0.25">
      <c r="A68" t="s">
        <v>63</v>
      </c>
      <c r="B68" t="s">
        <v>248</v>
      </c>
      <c r="C68" s="84">
        <f t="shared" si="44"/>
        <v>63234</v>
      </c>
      <c r="D68" s="114">
        <v>-1743.8659793814434</v>
      </c>
      <c r="E68" s="65">
        <f t="shared" si="45"/>
        <v>10893.767597947901</v>
      </c>
      <c r="F68" s="65">
        <f t="shared" si="46"/>
        <v>12581.098381433543</v>
      </c>
      <c r="G68" s="338">
        <f t="shared" si="47"/>
        <v>84965</v>
      </c>
      <c r="H68" s="367">
        <f t="shared" si="43"/>
        <v>84965</v>
      </c>
    </row>
    <row r="69" spans="1:8" x14ac:dyDescent="0.25">
      <c r="A69" t="s">
        <v>63</v>
      </c>
      <c r="B69" t="s">
        <v>246</v>
      </c>
      <c r="C69" s="84">
        <f t="shared" si="44"/>
        <v>176079</v>
      </c>
      <c r="D69" s="114">
        <v>-28188.222423146472</v>
      </c>
      <c r="E69" s="65">
        <f t="shared" si="45"/>
        <v>-55466.202691221428</v>
      </c>
      <c r="F69" s="65">
        <f t="shared" si="46"/>
        <v>4475.4251143679066</v>
      </c>
      <c r="G69" s="338">
        <f t="shared" si="47"/>
        <v>96900</v>
      </c>
      <c r="H69" s="367">
        <f t="shared" si="43"/>
        <v>96900</v>
      </c>
    </row>
    <row r="70" spans="1:8" ht="15.75" thickBot="1" x14ac:dyDescent="0.3">
      <c r="A70" s="372"/>
      <c r="B70" s="373" t="s">
        <v>85</v>
      </c>
      <c r="C70" s="348">
        <f t="shared" ref="C70" si="48">F11</f>
        <v>4341138</v>
      </c>
      <c r="D70" s="328">
        <v>-31138.83163633179</v>
      </c>
      <c r="E70" s="369">
        <f t="shared" ref="E70" si="49">J57</f>
        <v>-1443136.1758851982</v>
      </c>
      <c r="F70" s="369">
        <f t="shared" ref="F70" si="50">L41</f>
        <v>1817891.0075215299</v>
      </c>
      <c r="G70" s="349">
        <f t="shared" ref="G70" si="51">J11</f>
        <v>4684754</v>
      </c>
      <c r="H70" s="367">
        <f>SUM(C70:F70)</f>
        <v>4684754</v>
      </c>
    </row>
  </sheetData>
  <mergeCells count="10">
    <mergeCell ref="C47:F47"/>
    <mergeCell ref="G47:H47"/>
    <mergeCell ref="J47:M47"/>
    <mergeCell ref="B60:H60"/>
    <mergeCell ref="C1:F1"/>
    <mergeCell ref="G1:J1"/>
    <mergeCell ref="C16:E16"/>
    <mergeCell ref="G16:I16"/>
    <mergeCell ref="C31:E31"/>
    <mergeCell ref="G31:J31"/>
  </mergeCells>
  <pageMargins left="0.7" right="0.7" top="0.75" bottom="0.75" header="0.3" footer="0.3"/>
  <ignoredErrors>
    <ignoredError sqref="I11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6718-CD0E-461F-8E23-23ABEB0297CA}">
  <sheetPr>
    <tabColor theme="8" tint="-0.249977111117893"/>
  </sheetPr>
  <dimension ref="A1:Q48"/>
  <sheetViews>
    <sheetView workbookViewId="0">
      <selection activeCell="G40" sqref="G40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  <col min="14" max="14" width="22.28515625" bestFit="1" customWidth="1"/>
    <col min="15" max="15" width="23.28515625" bestFit="1" customWidth="1"/>
  </cols>
  <sheetData>
    <row r="1" spans="1:17" ht="15.75" thickBot="1" x14ac:dyDescent="0.3">
      <c r="B1" s="383" t="s">
        <v>177</v>
      </c>
      <c r="C1" s="384"/>
      <c r="D1" s="384"/>
      <c r="E1" s="385"/>
      <c r="F1" s="383" t="s">
        <v>178</v>
      </c>
      <c r="G1" s="384"/>
      <c r="H1" s="384"/>
      <c r="I1" s="385"/>
    </row>
    <row r="2" spans="1:17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  <c r="N2" s="248" t="s">
        <v>191</v>
      </c>
      <c r="O2" s="249" t="s">
        <v>192</v>
      </c>
    </row>
    <row r="3" spans="1:17" x14ac:dyDescent="0.25">
      <c r="A3" t="s">
        <v>74</v>
      </c>
      <c r="B3" s="250">
        <f>C3/C7</f>
        <v>0.16815306851581385</v>
      </c>
      <c r="C3" s="251">
        <v>43158.200235479002</v>
      </c>
      <c r="D3" s="252">
        <f t="shared" ref="D3:D5" si="0">E3/C3</f>
        <v>55.141303652530013</v>
      </c>
      <c r="E3" s="253">
        <v>2379799.42428124</v>
      </c>
      <c r="F3" s="250">
        <f>G3/G7</f>
        <v>9.4278364560867134E-2</v>
      </c>
      <c r="G3" s="251">
        <v>20414</v>
      </c>
      <c r="H3" s="252">
        <f>I3/G3</f>
        <v>62.757715293426081</v>
      </c>
      <c r="I3" s="254">
        <v>1281136</v>
      </c>
      <c r="K3" s="255">
        <f>I3-E3</f>
        <v>-1098663.42428124</v>
      </c>
      <c r="L3" s="353">
        <f>K3/E3</f>
        <v>-0.46166219433096312</v>
      </c>
      <c r="N3" s="273">
        <f>G3-C3</f>
        <v>-22744.200235479002</v>
      </c>
      <c r="O3" s="250">
        <f>N3/C3</f>
        <v>-0.52699603114547189</v>
      </c>
      <c r="Q3">
        <f>G3/C3</f>
        <v>0.47300396885452817</v>
      </c>
    </row>
    <row r="4" spans="1:17" x14ac:dyDescent="0.25">
      <c r="A4" t="s">
        <v>61</v>
      </c>
      <c r="B4" s="250">
        <f>C4/C7</f>
        <v>2.6170789214055506E-2</v>
      </c>
      <c r="C4" s="251">
        <v>6717</v>
      </c>
      <c r="D4" s="252">
        <f t="shared" si="0"/>
        <v>142.41872522048743</v>
      </c>
      <c r="E4" s="253">
        <v>956626.57730601402</v>
      </c>
      <c r="F4" s="250">
        <f>G4/G7</f>
        <v>2.1724572690032282E-2</v>
      </c>
      <c r="G4" s="251">
        <v>4704</v>
      </c>
      <c r="H4" s="252">
        <f t="shared" ref="H4:H6" si="1">I4/G4</f>
        <v>136.5420918367347</v>
      </c>
      <c r="I4" s="254">
        <v>642294</v>
      </c>
      <c r="K4" s="255">
        <f t="shared" ref="K4:K6" si="2">I4-E4</f>
        <v>-314332.57730601402</v>
      </c>
      <c r="L4" s="353">
        <f t="shared" ref="L4:L7" si="3">K4/E4</f>
        <v>-0.3285844077123759</v>
      </c>
      <c r="N4" s="273">
        <f t="shared" ref="N4:N6" si="4">G4-C4</f>
        <v>-2013</v>
      </c>
      <c r="O4" s="250">
        <f t="shared" ref="O4:O7" si="5">N4/C4</f>
        <v>-0.29968736042876282</v>
      </c>
    </row>
    <row r="5" spans="1:17" x14ac:dyDescent="0.25">
      <c r="A5" t="s">
        <v>62</v>
      </c>
      <c r="B5" s="250">
        <f>C5/C7</f>
        <v>0.79253425273328248</v>
      </c>
      <c r="C5" s="251">
        <v>203412</v>
      </c>
      <c r="D5" s="252">
        <f t="shared" si="0"/>
        <v>49.702053795620714</v>
      </c>
      <c r="E5" s="253">
        <v>10109994.1666748</v>
      </c>
      <c r="F5" s="250">
        <f>G5/G7</f>
        <v>0.86893210609202465</v>
      </c>
      <c r="G5" s="251">
        <v>188149</v>
      </c>
      <c r="H5" s="252">
        <f t="shared" si="1"/>
        <v>53.527985798489496</v>
      </c>
      <c r="I5" s="254">
        <v>10071237</v>
      </c>
      <c r="K5" s="255">
        <f t="shared" si="2"/>
        <v>-38757.166674800217</v>
      </c>
      <c r="L5" s="353">
        <f t="shared" si="3"/>
        <v>-3.833549855305954E-3</v>
      </c>
      <c r="N5" s="273">
        <f t="shared" si="4"/>
        <v>-15263</v>
      </c>
      <c r="O5" s="250">
        <f t="shared" si="5"/>
        <v>-7.5034904528739704E-2</v>
      </c>
    </row>
    <row r="6" spans="1:17" x14ac:dyDescent="0.25">
      <c r="A6" t="s">
        <v>63</v>
      </c>
      <c r="B6" s="250">
        <f>C6/C7</f>
        <v>1.3141889536848179E-2</v>
      </c>
      <c r="C6" s="251">
        <v>3373</v>
      </c>
      <c r="D6" s="252">
        <f>E6/C6</f>
        <v>198.73526822777794</v>
      </c>
      <c r="E6" s="253">
        <v>670334.05973229499</v>
      </c>
      <c r="F6" s="250">
        <f>G6/G7</f>
        <v>1.5064956657075957E-2</v>
      </c>
      <c r="G6" s="251">
        <v>3262</v>
      </c>
      <c r="H6" s="252">
        <f t="shared" si="1"/>
        <v>186.5674432863274</v>
      </c>
      <c r="I6" s="254">
        <v>608583</v>
      </c>
      <c r="K6" s="255">
        <f t="shared" si="2"/>
        <v>-61751.059732294991</v>
      </c>
      <c r="L6" s="353">
        <f t="shared" si="3"/>
        <v>-9.2119830158944829E-2</v>
      </c>
      <c r="N6" s="273">
        <f t="shared" si="4"/>
        <v>-111</v>
      </c>
      <c r="O6" s="250">
        <f t="shared" si="5"/>
        <v>-3.2908390157130152E-2</v>
      </c>
    </row>
    <row r="7" spans="1:17" s="257" customFormat="1" ht="15.75" thickBot="1" x14ac:dyDescent="0.3">
      <c r="A7" s="257" t="s">
        <v>85</v>
      </c>
      <c r="B7" s="258">
        <f>SUM(B3:B6)</f>
        <v>1</v>
      </c>
      <c r="C7" s="259">
        <f>SUM(C3:C6)</f>
        <v>256660.20023547899</v>
      </c>
      <c r="D7" s="260">
        <f>E7/C7</f>
        <v>55.001726855362065</v>
      </c>
      <c r="E7" s="261">
        <f>SUM(E3:E6)</f>
        <v>14116754.227994349</v>
      </c>
      <c r="F7" s="258">
        <f>SUM(F3:F6)</f>
        <v>1</v>
      </c>
      <c r="G7" s="259">
        <f>SUM(G3:G6)</f>
        <v>216529</v>
      </c>
      <c r="H7" s="260">
        <f>I7/G7</f>
        <v>58.205829242272401</v>
      </c>
      <c r="I7" s="262">
        <f>SUM(I3:I6)</f>
        <v>12603250</v>
      </c>
      <c r="K7" s="263">
        <f>I7-E7</f>
        <v>-1513504.2279943489</v>
      </c>
      <c r="L7" s="354">
        <f t="shared" si="3"/>
        <v>-0.10721332988804051</v>
      </c>
      <c r="N7" s="275">
        <f>G7-C7</f>
        <v>-40131.200235478987</v>
      </c>
      <c r="O7" s="306">
        <f t="shared" si="5"/>
        <v>-0.15635926489054269</v>
      </c>
    </row>
    <row r="8" spans="1:17" ht="15.75" thickTop="1" x14ac:dyDescent="0.25">
      <c r="H8" s="250">
        <f>(H7-D7)/D7</f>
        <v>5.8254577994181114E-2</v>
      </c>
    </row>
    <row r="10" spans="1:17" s="265" customFormat="1" x14ac:dyDescent="0.25">
      <c r="A10" s="265" t="s">
        <v>138</v>
      </c>
    </row>
    <row r="11" spans="1:17" ht="15.75" thickBot="1" x14ac:dyDescent="0.3"/>
    <row r="12" spans="1:17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7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7" x14ac:dyDescent="0.25">
      <c r="A14" t="s">
        <v>74</v>
      </c>
      <c r="B14" s="252">
        <f>H3</f>
        <v>62.757715293426081</v>
      </c>
      <c r="C14" s="252">
        <f>D3</f>
        <v>55.141303652530013</v>
      </c>
      <c r="D14" s="252">
        <f>B14-C14</f>
        <v>7.616411640896068</v>
      </c>
      <c r="F14" s="252">
        <f>D14</f>
        <v>7.616411640896068</v>
      </c>
      <c r="G14" s="28">
        <f>C3</f>
        <v>43158.200235479002</v>
      </c>
      <c r="H14" s="252">
        <f>F14*G14</f>
        <v>328710.61867362569</v>
      </c>
      <c r="K14" s="255">
        <f>H14</f>
        <v>328710.61867362569</v>
      </c>
      <c r="L14" s="256">
        <f>F14/C14</f>
        <v>0.13812534590931111</v>
      </c>
    </row>
    <row r="15" spans="1:17" x14ac:dyDescent="0.25">
      <c r="A15" t="s">
        <v>61</v>
      </c>
      <c r="B15" s="252">
        <f>H4</f>
        <v>136.5420918367347</v>
      </c>
      <c r="C15" s="252">
        <f>D4</f>
        <v>142.41872522048743</v>
      </c>
      <c r="D15" s="252">
        <f>B15-C15</f>
        <v>-5.8766333837527327</v>
      </c>
      <c r="F15" s="252">
        <f t="shared" ref="F15:F18" si="6">D15</f>
        <v>-5.8766333837527327</v>
      </c>
      <c r="G15" s="28">
        <f t="shared" ref="G15:G18" si="7">C4</f>
        <v>6717</v>
      </c>
      <c r="H15" s="252">
        <f t="shared" ref="H15:H17" si="8">F15*G15</f>
        <v>-39473.346438667104</v>
      </c>
      <c r="K15" s="255">
        <f t="shared" ref="K15:K18" si="9">H15</f>
        <v>-39473.346438667104</v>
      </c>
      <c r="L15" s="256">
        <f>F15/C15</f>
        <v>-4.1263066880108251E-2</v>
      </c>
    </row>
    <row r="16" spans="1:17" x14ac:dyDescent="0.25">
      <c r="A16" t="s">
        <v>62</v>
      </c>
      <c r="B16" s="252">
        <f t="shared" ref="B16:B18" si="10">H5</f>
        <v>53.527985798489496</v>
      </c>
      <c r="C16" s="252">
        <f t="shared" ref="C16:C18" si="11">D5</f>
        <v>49.702053795620714</v>
      </c>
      <c r="D16" s="252">
        <f t="shared" ref="D16:D18" si="12">B16-C16</f>
        <v>3.8259320028687824</v>
      </c>
      <c r="F16" s="252">
        <f t="shared" si="6"/>
        <v>3.8259320028687824</v>
      </c>
      <c r="G16" s="28">
        <f t="shared" si="7"/>
        <v>203412</v>
      </c>
      <c r="H16" s="252">
        <f t="shared" si="8"/>
        <v>778240.48056754482</v>
      </c>
      <c r="K16" s="255">
        <f t="shared" si="9"/>
        <v>778240.48056754482</v>
      </c>
      <c r="L16" s="256">
        <f>F16/C16</f>
        <v>7.6977342195985635E-2</v>
      </c>
    </row>
    <row r="17" spans="1:12" x14ac:dyDescent="0.25">
      <c r="A17" t="s">
        <v>63</v>
      </c>
      <c r="B17" s="252">
        <f>H6</f>
        <v>186.5674432863274</v>
      </c>
      <c r="C17" s="252">
        <f t="shared" si="11"/>
        <v>198.73526822777794</v>
      </c>
      <c r="D17" s="252">
        <f t="shared" si="12"/>
        <v>-12.167824941450533</v>
      </c>
      <c r="F17" s="252">
        <f t="shared" si="6"/>
        <v>-12.167824941450533</v>
      </c>
      <c r="G17" s="28">
        <f t="shared" si="7"/>
        <v>3373</v>
      </c>
      <c r="H17" s="252">
        <f t="shared" si="8"/>
        <v>-41042.07352751265</v>
      </c>
      <c r="K17" s="255">
        <f t="shared" si="9"/>
        <v>-41042.07352751265</v>
      </c>
      <c r="L17" s="256">
        <f>F17/C17</f>
        <v>-6.1226298935046261E-2</v>
      </c>
    </row>
    <row r="18" spans="1:12" ht="15.75" thickBot="1" x14ac:dyDescent="0.3">
      <c r="A18" s="257" t="s">
        <v>85</v>
      </c>
      <c r="B18" s="260">
        <f t="shared" si="10"/>
        <v>58.205829242272401</v>
      </c>
      <c r="C18" s="260">
        <f t="shared" si="11"/>
        <v>55.001726855362065</v>
      </c>
      <c r="D18" s="260">
        <f t="shared" si="12"/>
        <v>3.2041023869103356</v>
      </c>
      <c r="E18" s="257"/>
      <c r="F18" s="260">
        <f t="shared" si="6"/>
        <v>3.2041023869103356</v>
      </c>
      <c r="G18" s="259">
        <f t="shared" si="7"/>
        <v>256660.20023547899</v>
      </c>
      <c r="H18" s="260">
        <f>SUM(H14:H17)</f>
        <v>1026435.6792749907</v>
      </c>
      <c r="I18" s="257"/>
      <c r="J18" s="257"/>
      <c r="K18" s="267">
        <f t="shared" si="9"/>
        <v>1026435.6792749907</v>
      </c>
      <c r="L18" s="268">
        <f t="shared" ref="L18" si="13">F18/C18</f>
        <v>5.8254577994181114E-2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20414</v>
      </c>
      <c r="C25" s="28">
        <f>C3</f>
        <v>43158.200235479002</v>
      </c>
      <c r="D25" s="273">
        <f>B25-C25</f>
        <v>-22744.200235479002</v>
      </c>
      <c r="F25" s="273">
        <f>D25</f>
        <v>-22744.200235479002</v>
      </c>
      <c r="G25" s="252">
        <f>B14</f>
        <v>62.757715293426081</v>
      </c>
      <c r="H25" s="65">
        <f>I37</f>
        <v>-2232.6726489959465</v>
      </c>
      <c r="I25" s="65">
        <f>F25*G25-H25</f>
        <v>-1425141.3703058697</v>
      </c>
      <c r="K25" s="255">
        <f>I25</f>
        <v>-1425141.3703058697</v>
      </c>
      <c r="L25" s="256">
        <f>K25/E3</f>
        <v>-0.59884936342326356</v>
      </c>
    </row>
    <row r="26" spans="1:12" x14ac:dyDescent="0.25">
      <c r="A26" t="s">
        <v>61</v>
      </c>
      <c r="B26" s="28">
        <f t="shared" ref="B26:B29" si="14">G4</f>
        <v>4704</v>
      </c>
      <c r="C26" s="28">
        <f t="shared" ref="C26:C29" si="15">C4</f>
        <v>6717</v>
      </c>
      <c r="D26" s="273">
        <f t="shared" ref="D26:D29" si="16">B26-C26</f>
        <v>-2013</v>
      </c>
      <c r="F26" s="273">
        <f t="shared" ref="F26:F29" si="17">D26</f>
        <v>-2013</v>
      </c>
      <c r="G26" s="252">
        <f t="shared" ref="G26:G29" si="18">B15</f>
        <v>136.5420918367347</v>
      </c>
      <c r="H26" s="65">
        <f t="shared" ref="H26:H28" si="19">I38</f>
        <v>-84159.387987572321</v>
      </c>
      <c r="I26" s="65">
        <f>F26*G26-H26</f>
        <v>-190699.8428797746</v>
      </c>
      <c r="K26" s="255">
        <f t="shared" ref="K26:K29" si="20">I26</f>
        <v>-190699.8428797746</v>
      </c>
      <c r="L26" s="256">
        <f>K26/E4</f>
        <v>-0.19934616850893938</v>
      </c>
    </row>
    <row r="27" spans="1:12" x14ac:dyDescent="0.25">
      <c r="A27" t="s">
        <v>62</v>
      </c>
      <c r="B27" s="28">
        <f t="shared" si="14"/>
        <v>188149</v>
      </c>
      <c r="C27" s="28">
        <f t="shared" si="15"/>
        <v>203412</v>
      </c>
      <c r="D27" s="273">
        <f t="shared" si="16"/>
        <v>-15263</v>
      </c>
      <c r="F27" s="273">
        <f t="shared" si="17"/>
        <v>-15263</v>
      </c>
      <c r="G27" s="252">
        <f t="shared" si="18"/>
        <v>53.527985798489496</v>
      </c>
      <c r="H27" s="65">
        <f t="shared" si="19"/>
        <v>-87669.050826103979</v>
      </c>
      <c r="I27" s="65">
        <f t="shared" ref="I27:I28" si="21">F27*G27-H27</f>
        <v>-729328.59641624114</v>
      </c>
      <c r="K27" s="255">
        <f t="shared" si="20"/>
        <v>-729328.59641624114</v>
      </c>
      <c r="L27" s="256">
        <f t="shared" ref="L27:L28" si="22">K27/E5</f>
        <v>-7.2139368667521103E-2</v>
      </c>
    </row>
    <row r="28" spans="1:12" x14ac:dyDescent="0.25">
      <c r="A28" t="s">
        <v>63</v>
      </c>
      <c r="B28" s="28">
        <f t="shared" si="14"/>
        <v>3262</v>
      </c>
      <c r="C28" s="28">
        <f t="shared" si="15"/>
        <v>3373</v>
      </c>
      <c r="D28" s="273">
        <f t="shared" si="16"/>
        <v>-111</v>
      </c>
      <c r="F28" s="273">
        <f t="shared" si="17"/>
        <v>-111</v>
      </c>
      <c r="G28" s="252">
        <f t="shared" si="18"/>
        <v>186.5674432863274</v>
      </c>
      <c r="H28" s="65">
        <f t="shared" si="19"/>
        <v>59850.617949154177</v>
      </c>
      <c r="I28" s="65">
        <f t="shared" si="21"/>
        <v>-80559.604153936525</v>
      </c>
      <c r="K28" s="255">
        <f t="shared" si="20"/>
        <v>-80559.604153936525</v>
      </c>
      <c r="L28" s="256">
        <f t="shared" si="22"/>
        <v>-0.12017829466416917</v>
      </c>
    </row>
    <row r="29" spans="1:12" ht="15.75" thickBot="1" x14ac:dyDescent="0.3">
      <c r="A29" s="257" t="s">
        <v>85</v>
      </c>
      <c r="B29" s="274">
        <f t="shared" si="14"/>
        <v>216529</v>
      </c>
      <c r="C29" s="274">
        <f t="shared" si="15"/>
        <v>256660.20023547899</v>
      </c>
      <c r="D29" s="275">
        <f t="shared" si="16"/>
        <v>-40131.200235478987</v>
      </c>
      <c r="F29" s="275">
        <f t="shared" si="17"/>
        <v>-40131.200235478987</v>
      </c>
      <c r="G29" s="276">
        <f t="shared" si="18"/>
        <v>58.205829242272401</v>
      </c>
      <c r="H29" s="277"/>
      <c r="I29" s="278">
        <f>SUM(I25:I28)</f>
        <v>-2425729.413755822</v>
      </c>
      <c r="K29" s="263">
        <f t="shared" si="20"/>
        <v>-2425729.413755822</v>
      </c>
      <c r="L29" s="264">
        <f>K29/E7</f>
        <v>-0.1718333672584211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0.16815306851581385</v>
      </c>
      <c r="C37" s="28">
        <f>G3</f>
        <v>20414</v>
      </c>
      <c r="D37" s="283">
        <f>B37*C41</f>
        <v>36410.015772660656</v>
      </c>
      <c r="E37" s="284">
        <f>C37-D37</f>
        <v>-15996.015772660656</v>
      </c>
      <c r="F37" s="252">
        <f>D3</f>
        <v>55.141303652530013</v>
      </c>
      <c r="G37" s="252">
        <f>F37-F41</f>
        <v>0.13957679716794757</v>
      </c>
      <c r="I37" s="285">
        <f>E37*G37</f>
        <v>-2232.6726489959465</v>
      </c>
      <c r="K37" s="255">
        <f>I37</f>
        <v>-2232.6726489959465</v>
      </c>
      <c r="L37" s="256">
        <f>K37/E3</f>
        <v>-9.3817681701064803E-4</v>
      </c>
    </row>
    <row r="38" spans="1:12" x14ac:dyDescent="0.25">
      <c r="A38" t="s">
        <v>61</v>
      </c>
      <c r="B38" s="282">
        <f t="shared" ref="B38:B41" si="23">B4</f>
        <v>2.6170789214055506E-2</v>
      </c>
      <c r="C38" s="28">
        <f t="shared" ref="C38:C41" si="24">G4</f>
        <v>4704</v>
      </c>
      <c r="D38" s="283">
        <f>B38*C41</f>
        <v>5666.7348177302247</v>
      </c>
      <c r="E38" s="284">
        <f t="shared" ref="E38:E41" si="25">C38-D38</f>
        <v>-962.73481773022468</v>
      </c>
      <c r="F38" s="252">
        <f>D4</f>
        <v>142.41872522048743</v>
      </c>
      <c r="G38" s="252">
        <f>F38-F41</f>
        <v>87.416998365125366</v>
      </c>
      <c r="I38" s="285">
        <f>E38*G38</f>
        <v>-84159.387987572321</v>
      </c>
      <c r="K38" s="255">
        <f t="shared" ref="K38:K41" si="26">I38</f>
        <v>-84159.387987572321</v>
      </c>
      <c r="L38" s="256">
        <f>K38/E4</f>
        <v>-8.7975172323328299E-2</v>
      </c>
    </row>
    <row r="39" spans="1:12" x14ac:dyDescent="0.25">
      <c r="A39" t="s">
        <v>62</v>
      </c>
      <c r="B39" s="282">
        <f t="shared" si="23"/>
        <v>0.79253425273328248</v>
      </c>
      <c r="C39" s="28">
        <f t="shared" si="24"/>
        <v>188149</v>
      </c>
      <c r="D39" s="283">
        <f>B39*C41</f>
        <v>171606.64921008493</v>
      </c>
      <c r="E39" s="284">
        <f t="shared" si="25"/>
        <v>16542.350789915072</v>
      </c>
      <c r="F39" s="252">
        <f t="shared" ref="F39:F41" si="27">D5</f>
        <v>49.702053795620714</v>
      </c>
      <c r="G39" s="252">
        <f>F39-F41</f>
        <v>-5.2996730597413517</v>
      </c>
      <c r="I39" s="285">
        <f t="shared" ref="I39:I40" si="28">E39*G39</f>
        <v>-87669.050826103979</v>
      </c>
      <c r="K39" s="255">
        <f t="shared" si="26"/>
        <v>-87669.050826103979</v>
      </c>
      <c r="L39" s="256">
        <f>K39/E5</f>
        <v>-8.6715233837705106E-3</v>
      </c>
    </row>
    <row r="40" spans="1:12" x14ac:dyDescent="0.25">
      <c r="A40" t="s">
        <v>63</v>
      </c>
      <c r="B40" s="282">
        <f t="shared" si="23"/>
        <v>1.3141889536848179E-2</v>
      </c>
      <c r="C40" s="28">
        <f t="shared" si="24"/>
        <v>3262</v>
      </c>
      <c r="D40" s="283">
        <f>B40*C41</f>
        <v>2845.6001995241995</v>
      </c>
      <c r="E40" s="284">
        <f t="shared" si="25"/>
        <v>416.39980047580048</v>
      </c>
      <c r="F40" s="252">
        <f t="shared" si="27"/>
        <v>198.73526822777794</v>
      </c>
      <c r="G40" s="252">
        <f>F40-F41</f>
        <v>143.73354137241586</v>
      </c>
      <c r="I40" s="285">
        <f t="shared" si="28"/>
        <v>59850.617949154177</v>
      </c>
      <c r="K40" s="255">
        <f t="shared" si="26"/>
        <v>59850.617949154177</v>
      </c>
      <c r="L40" s="256">
        <f t="shared" ref="L40" si="29">K40/E6</f>
        <v>8.9284763440270601E-2</v>
      </c>
    </row>
    <row r="41" spans="1:12" ht="15.75" thickBot="1" x14ac:dyDescent="0.3">
      <c r="A41" s="257" t="s">
        <v>85</v>
      </c>
      <c r="B41" s="286">
        <f t="shared" si="23"/>
        <v>1</v>
      </c>
      <c r="C41" s="274">
        <f t="shared" si="24"/>
        <v>216529</v>
      </c>
      <c r="D41" s="277">
        <f>SUM(D37:D40)</f>
        <v>216529</v>
      </c>
      <c r="E41" s="287">
        <f t="shared" si="25"/>
        <v>0</v>
      </c>
      <c r="F41" s="260">
        <f t="shared" si="27"/>
        <v>55.001726855362065</v>
      </c>
      <c r="G41" s="277"/>
      <c r="I41" s="288">
        <f>SUM(I37:I40)</f>
        <v>-114210.49351351807</v>
      </c>
      <c r="K41" s="263">
        <f t="shared" si="26"/>
        <v>-114210.49351351807</v>
      </c>
      <c r="L41" s="264">
        <f>K41/E7</f>
        <v>-8.0904216131376713E-3</v>
      </c>
    </row>
    <row r="42" spans="1:12" ht="15.75" thickTop="1" x14ac:dyDescent="0.25"/>
    <row r="45" spans="1:12" x14ac:dyDescent="0.25">
      <c r="A45" s="358" t="s">
        <v>212</v>
      </c>
    </row>
    <row r="46" spans="1:12" x14ac:dyDescent="0.25">
      <c r="A46" s="355" t="s">
        <v>213</v>
      </c>
    </row>
    <row r="47" spans="1:12" x14ac:dyDescent="0.25">
      <c r="A47" s="355" t="s">
        <v>214</v>
      </c>
    </row>
    <row r="48" spans="1:12" x14ac:dyDescent="0.25">
      <c r="A48" s="355" t="s">
        <v>215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2BC9-60CB-44DE-9552-635CD2E427BA}">
  <sheetPr>
    <tabColor theme="8" tint="0.39997558519241921"/>
  </sheetPr>
  <dimension ref="A1:L50"/>
  <sheetViews>
    <sheetView topLeftCell="A25" workbookViewId="0">
      <selection activeCell="D55" sqref="D55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241</v>
      </c>
      <c r="C1" s="384"/>
      <c r="D1" s="384"/>
      <c r="E1" s="385"/>
      <c r="F1" s="386" t="s">
        <v>242</v>
      </c>
      <c r="G1" s="387"/>
      <c r="H1" s="387"/>
      <c r="I1" s="388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0.337261067063723</v>
      </c>
      <c r="C3" s="304">
        <v>89244</v>
      </c>
      <c r="D3" s="252">
        <f t="shared" ref="D3:D5" si="0">E3/C3</f>
        <v>55.243254448478332</v>
      </c>
      <c r="E3" s="305">
        <v>4930129</v>
      </c>
      <c r="F3" s="365">
        <f>G3/G7</f>
        <v>0.19195055177669273</v>
      </c>
      <c r="G3" s="304">
        <v>40806</v>
      </c>
      <c r="H3" s="252">
        <f>I3/G3</f>
        <v>63.24655687889036</v>
      </c>
      <c r="I3" s="303">
        <v>2580839</v>
      </c>
      <c r="K3" s="255">
        <f>I3-E3</f>
        <v>-2349290</v>
      </c>
      <c r="L3" s="256">
        <f>K3/E3</f>
        <v>-0.47651694306578996</v>
      </c>
    </row>
    <row r="4" spans="1:12" x14ac:dyDescent="0.25">
      <c r="A4" t="s">
        <v>61</v>
      </c>
      <c r="B4" s="250">
        <f>C4/C7</f>
        <v>2.2742560862237068E-2</v>
      </c>
      <c r="C4" s="304">
        <v>6018</v>
      </c>
      <c r="D4" s="252">
        <f t="shared" si="0"/>
        <v>140.49069458291791</v>
      </c>
      <c r="E4" s="305">
        <v>845473</v>
      </c>
      <c r="F4" s="365">
        <f>G4/G7</f>
        <v>1.9695558503382161E-2</v>
      </c>
      <c r="G4" s="304">
        <v>4187</v>
      </c>
      <c r="H4" s="252">
        <f t="shared" ref="H4:H6" si="1">I4/G4</f>
        <v>137.93981370909958</v>
      </c>
      <c r="I4" s="303">
        <v>577554</v>
      </c>
      <c r="K4" s="255">
        <f t="shared" ref="K4:K6" si="2">I4-E4</f>
        <v>-267919</v>
      </c>
      <c r="L4" s="256">
        <f t="shared" ref="L4:L7" si="3">K4/E4</f>
        <v>-0.31688652387480143</v>
      </c>
    </row>
    <row r="5" spans="1:12" x14ac:dyDescent="0.25">
      <c r="A5" t="s">
        <v>62</v>
      </c>
      <c r="B5" s="250">
        <f>C5/C7</f>
        <v>0.62687159409555049</v>
      </c>
      <c r="C5" s="304">
        <v>165879</v>
      </c>
      <c r="D5" s="252">
        <f t="shared" si="0"/>
        <v>52.640689900469617</v>
      </c>
      <c r="E5" s="305">
        <v>8731985</v>
      </c>
      <c r="F5" s="365">
        <f>G5/G7</f>
        <v>0.77371981221717323</v>
      </c>
      <c r="G5" s="304">
        <v>164482</v>
      </c>
      <c r="H5" s="252">
        <f t="shared" si="1"/>
        <v>57.205159227149473</v>
      </c>
      <c r="I5" s="303">
        <v>9409219</v>
      </c>
      <c r="K5" s="255">
        <f t="shared" si="2"/>
        <v>677234</v>
      </c>
      <c r="L5" s="256">
        <f t="shared" si="3"/>
        <v>7.7557851966076438E-2</v>
      </c>
    </row>
    <row r="6" spans="1:12" x14ac:dyDescent="0.25">
      <c r="A6" t="s">
        <v>63</v>
      </c>
      <c r="B6" s="250">
        <f>C6/C7</f>
        <v>1.3124777978489422E-2</v>
      </c>
      <c r="C6" s="304">
        <v>3473</v>
      </c>
      <c r="D6" s="252">
        <f>E6/C6</f>
        <v>196.94241289951051</v>
      </c>
      <c r="E6" s="305">
        <v>683981</v>
      </c>
      <c r="F6" s="365">
        <f>G6/G7</f>
        <v>1.4634077502751827E-2</v>
      </c>
      <c r="G6" s="304">
        <v>3111</v>
      </c>
      <c r="H6" s="252">
        <f t="shared" si="1"/>
        <v>183.00160720025715</v>
      </c>
      <c r="I6" s="303">
        <v>569318</v>
      </c>
      <c r="K6" s="255">
        <f t="shared" si="2"/>
        <v>-114663</v>
      </c>
      <c r="L6" s="256">
        <f t="shared" si="3"/>
        <v>-0.16764062159621393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264614</v>
      </c>
      <c r="D7" s="260">
        <f>E7/C7</f>
        <v>57.410295751547537</v>
      </c>
      <c r="E7" s="262">
        <f>SUM(E3:E6)</f>
        <v>15191568</v>
      </c>
      <c r="F7" s="366">
        <f>SUM(F3:F6)</f>
        <v>1</v>
      </c>
      <c r="G7" s="259">
        <f>SUM(G3:G6)</f>
        <v>212586</v>
      </c>
      <c r="H7" s="260">
        <f>I7/G7</f>
        <v>61.79583791971249</v>
      </c>
      <c r="I7" s="262">
        <f>SUM(I3:I6)</f>
        <v>13136930</v>
      </c>
      <c r="K7" s="263">
        <f>I7-E7</f>
        <v>-2054638</v>
      </c>
      <c r="L7" s="264">
        <f t="shared" si="3"/>
        <v>-0.13524858000174833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63.24655687889036</v>
      </c>
      <c r="C14" s="252">
        <f>D3</f>
        <v>55.243254448478332</v>
      </c>
      <c r="D14" s="252">
        <f>B14-C14</f>
        <v>8.0033024304120275</v>
      </c>
      <c r="F14" s="252">
        <f>D14</f>
        <v>8.0033024304120275</v>
      </c>
      <c r="G14" s="28">
        <f>C3</f>
        <v>89244</v>
      </c>
      <c r="H14" s="252">
        <f>F14*G14</f>
        <v>714246.72209969093</v>
      </c>
      <c r="K14" s="255">
        <f>H14</f>
        <v>714246.72209969093</v>
      </c>
      <c r="L14" s="256">
        <f>F14/C14</f>
        <v>0.14487384044102922</v>
      </c>
    </row>
    <row r="15" spans="1:12" x14ac:dyDescent="0.25">
      <c r="A15" t="s">
        <v>61</v>
      </c>
      <c r="B15" s="252">
        <f>H4</f>
        <v>137.93981370909958</v>
      </c>
      <c r="C15" s="252">
        <f>D4</f>
        <v>140.49069458291791</v>
      </c>
      <c r="D15" s="252">
        <f>B15-C15</f>
        <v>-2.5508808738183291</v>
      </c>
      <c r="F15" s="252">
        <f t="shared" ref="F15:F18" si="4">D15</f>
        <v>-2.5508808738183291</v>
      </c>
      <c r="G15" s="28">
        <f t="shared" ref="G15:G18" si="5">C4</f>
        <v>6018</v>
      </c>
      <c r="H15" s="252">
        <f>F15*G15</f>
        <v>-15351.201098638705</v>
      </c>
      <c r="K15" s="255">
        <f t="shared" ref="K15:K17" si="6">H15</f>
        <v>-15351.201098638705</v>
      </c>
      <c r="L15" s="256">
        <f>F15/C15</f>
        <v>-1.8156938303930115E-2</v>
      </c>
    </row>
    <row r="16" spans="1:12" x14ac:dyDescent="0.25">
      <c r="A16" t="s">
        <v>62</v>
      </c>
      <c r="B16" s="252">
        <f t="shared" ref="B16:B18" si="7">H5</f>
        <v>57.205159227149473</v>
      </c>
      <c r="C16" s="252">
        <f t="shared" ref="C16:C18" si="8">D5</f>
        <v>52.640689900469617</v>
      </c>
      <c r="D16" s="252">
        <f t="shared" ref="D16:D18" si="9">B16-C16</f>
        <v>4.5644693266798555</v>
      </c>
      <c r="F16" s="252">
        <f t="shared" si="4"/>
        <v>4.5644693266798555</v>
      </c>
      <c r="G16" s="28">
        <f t="shared" si="5"/>
        <v>165879</v>
      </c>
      <c r="H16" s="252">
        <f t="shared" ref="H16:H17" si="10">F16*G16</f>
        <v>757149.60744032776</v>
      </c>
      <c r="K16" s="255">
        <f t="shared" si="6"/>
        <v>757149.60744032776</v>
      </c>
      <c r="L16" s="256">
        <f>F16/C16</f>
        <v>8.6709907018888352E-2</v>
      </c>
    </row>
    <row r="17" spans="1:12" x14ac:dyDescent="0.25">
      <c r="A17" t="s">
        <v>63</v>
      </c>
      <c r="B17" s="252">
        <f>H6</f>
        <v>183.00160720025715</v>
      </c>
      <c r="C17" s="252">
        <f t="shared" si="8"/>
        <v>196.94241289951051</v>
      </c>
      <c r="D17" s="252">
        <f t="shared" si="9"/>
        <v>-13.94080569925336</v>
      </c>
      <c r="F17" s="252">
        <f t="shared" si="4"/>
        <v>-13.94080569925336</v>
      </c>
      <c r="G17" s="28">
        <f t="shared" si="5"/>
        <v>3473</v>
      </c>
      <c r="H17" s="252">
        <f t="shared" si="10"/>
        <v>-48416.418193506921</v>
      </c>
      <c r="K17" s="255">
        <f t="shared" si="6"/>
        <v>-48416.418193506921</v>
      </c>
      <c r="L17" s="256">
        <f>F17/C17</f>
        <v>-7.0786203408438123E-2</v>
      </c>
    </row>
    <row r="18" spans="1:12" ht="15.75" thickBot="1" x14ac:dyDescent="0.3">
      <c r="A18" s="257" t="s">
        <v>85</v>
      </c>
      <c r="B18" s="260">
        <f t="shared" si="7"/>
        <v>61.79583791971249</v>
      </c>
      <c r="C18" s="260">
        <f t="shared" si="8"/>
        <v>57.410295751547537</v>
      </c>
      <c r="D18" s="260">
        <f t="shared" si="9"/>
        <v>4.3855421681649531</v>
      </c>
      <c r="E18" s="257"/>
      <c r="F18" s="260">
        <f t="shared" si="4"/>
        <v>4.3855421681649531</v>
      </c>
      <c r="G18" s="259">
        <f t="shared" si="5"/>
        <v>264614</v>
      </c>
      <c r="H18" s="260">
        <f>SUM(H14:H17)</f>
        <v>1407628.7102478729</v>
      </c>
      <c r="I18" s="257"/>
      <c r="J18" s="257"/>
      <c r="K18" s="267">
        <f>H18</f>
        <v>1407628.7102478729</v>
      </c>
      <c r="L18" s="268">
        <f t="shared" ref="L18" si="11">F18/C18</f>
        <v>7.6389471796907402E-2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40806</v>
      </c>
      <c r="C25" s="28">
        <f>C3</f>
        <v>89244</v>
      </c>
      <c r="D25" s="273">
        <f>B25-C25</f>
        <v>-48438</v>
      </c>
      <c r="F25" s="273">
        <f>D25</f>
        <v>-48438</v>
      </c>
      <c r="G25" s="252">
        <f>B14</f>
        <v>63.24655687889036</v>
      </c>
      <c r="H25" s="65">
        <f>I37</f>
        <v>66942.032158820686</v>
      </c>
      <c r="I25" s="65">
        <f>F25*G25-H25</f>
        <v>-3130478.7542585121</v>
      </c>
      <c r="K25" s="255">
        <f>I25</f>
        <v>-3130478.7542585121</v>
      </c>
      <c r="L25" s="256">
        <f>K25/E3</f>
        <v>-0.63496893372536745</v>
      </c>
    </row>
    <row r="26" spans="1:12" x14ac:dyDescent="0.25">
      <c r="A26" t="s">
        <v>61</v>
      </c>
      <c r="B26" s="28">
        <f t="shared" ref="B26:B29" si="12">G4</f>
        <v>4187</v>
      </c>
      <c r="C26" s="28">
        <f t="shared" ref="C26:C29" si="13">C4</f>
        <v>6018</v>
      </c>
      <c r="D26" s="273">
        <f t="shared" ref="D26:D29" si="14">B26-C26</f>
        <v>-1831</v>
      </c>
      <c r="F26" s="273">
        <f t="shared" ref="F26:F29" si="15">D26</f>
        <v>-1831</v>
      </c>
      <c r="G26" s="252">
        <f t="shared" ref="G26:G29" si="16">B15</f>
        <v>137.93981370909958</v>
      </c>
      <c r="H26" s="65">
        <f t="shared" ref="H26:H28" si="17">I38</f>
        <v>-53815.331953655201</v>
      </c>
      <c r="I26" s="65">
        <f>F26*G26-H26</f>
        <v>-198752.46694770613</v>
      </c>
      <c r="K26" s="255">
        <f t="shared" ref="K26:K29" si="18">I26</f>
        <v>-198752.46694770613</v>
      </c>
      <c r="L26" s="256">
        <f>K26/E4</f>
        <v>-0.23507843177452872</v>
      </c>
    </row>
    <row r="27" spans="1:12" x14ac:dyDescent="0.25">
      <c r="A27" t="s">
        <v>62</v>
      </c>
      <c r="B27" s="28">
        <f t="shared" si="12"/>
        <v>164482</v>
      </c>
      <c r="C27" s="28">
        <f t="shared" si="13"/>
        <v>165879</v>
      </c>
      <c r="D27" s="273">
        <f t="shared" si="14"/>
        <v>-1397</v>
      </c>
      <c r="F27" s="273">
        <f t="shared" si="15"/>
        <v>-1397</v>
      </c>
      <c r="G27" s="252">
        <f t="shared" si="16"/>
        <v>57.205159227149473</v>
      </c>
      <c r="H27" s="65">
        <f t="shared" si="17"/>
        <v>-148896.96067766962</v>
      </c>
      <c r="I27" s="65">
        <f t="shared" ref="I27:I28" si="19">F27*G27-H27</f>
        <v>68981.353237341798</v>
      </c>
      <c r="K27" s="255">
        <f t="shared" si="18"/>
        <v>68981.353237341798</v>
      </c>
      <c r="L27" s="256">
        <f t="shared" ref="L27:L28" si="20">K27/E5</f>
        <v>7.8998478853710575E-3</v>
      </c>
    </row>
    <row r="28" spans="1:12" x14ac:dyDescent="0.25">
      <c r="A28" t="s">
        <v>63</v>
      </c>
      <c r="B28" s="28">
        <f t="shared" si="12"/>
        <v>3111</v>
      </c>
      <c r="C28" s="28">
        <f t="shared" si="13"/>
        <v>3473</v>
      </c>
      <c r="D28" s="273">
        <f t="shared" si="14"/>
        <v>-362</v>
      </c>
      <c r="F28" s="273">
        <f t="shared" si="15"/>
        <v>-362</v>
      </c>
      <c r="G28" s="252">
        <f t="shared" si="16"/>
        <v>183.00160720025715</v>
      </c>
      <c r="H28" s="65">
        <f t="shared" si="17"/>
        <v>44769.709816724346</v>
      </c>
      <c r="I28" s="65">
        <f t="shared" si="19"/>
        <v>-111016.29162321743</v>
      </c>
      <c r="K28" s="255">
        <f t="shared" si="18"/>
        <v>-111016.29162321743</v>
      </c>
      <c r="L28" s="256">
        <f t="shared" si="20"/>
        <v>-0.16230902850110959</v>
      </c>
    </row>
    <row r="29" spans="1:12" ht="15.75" thickBot="1" x14ac:dyDescent="0.3">
      <c r="A29" s="257" t="s">
        <v>85</v>
      </c>
      <c r="B29" s="274">
        <f t="shared" si="12"/>
        <v>212586</v>
      </c>
      <c r="C29" s="274">
        <f t="shared" si="13"/>
        <v>264614</v>
      </c>
      <c r="D29" s="275">
        <f t="shared" si="14"/>
        <v>-52028</v>
      </c>
      <c r="F29" s="275">
        <f t="shared" si="15"/>
        <v>-52028</v>
      </c>
      <c r="G29" s="276">
        <f t="shared" si="16"/>
        <v>61.79583791971249</v>
      </c>
      <c r="H29" s="277"/>
      <c r="I29" s="278">
        <f>SUM(I25:I28)</f>
        <v>-3371266.1595920939</v>
      </c>
      <c r="K29" s="263">
        <f t="shared" si="18"/>
        <v>-3371266.1595920939</v>
      </c>
      <c r="L29" s="264">
        <f>K29/E7</f>
        <v>-0.22191693178690269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0.337261067063723</v>
      </c>
      <c r="C37" s="28">
        <f>G3</f>
        <v>40806</v>
      </c>
      <c r="D37" s="283">
        <f>B37*C41</f>
        <v>71696.981202808616</v>
      </c>
      <c r="E37" s="284">
        <f>C37-D37</f>
        <v>-30890.981202808616</v>
      </c>
      <c r="F37" s="252">
        <f>D3</f>
        <v>55.243254448478332</v>
      </c>
      <c r="G37" s="252">
        <f>F37-F41</f>
        <v>-2.1670413030692046</v>
      </c>
      <c r="I37" s="285">
        <f>E37*G37</f>
        <v>66942.032158820686</v>
      </c>
      <c r="K37" s="255">
        <f>I37</f>
        <v>66942.032158820686</v>
      </c>
      <c r="L37" s="256">
        <f>K37/E3</f>
        <v>1.3578150218548173E-2</v>
      </c>
    </row>
    <row r="38" spans="1:12" x14ac:dyDescent="0.25">
      <c r="A38" t="s">
        <v>61</v>
      </c>
      <c r="B38" s="282">
        <f t="shared" ref="B38:B41" si="21">B4</f>
        <v>2.2742560862237068E-2</v>
      </c>
      <c r="C38" s="28">
        <f t="shared" ref="C38:C41" si="22">G4</f>
        <v>4187</v>
      </c>
      <c r="D38" s="283">
        <f>B38*C41</f>
        <v>4834.7500434595295</v>
      </c>
      <c r="E38" s="284">
        <f t="shared" ref="E38:E41" si="23">C38-D38</f>
        <v>-647.75004345952948</v>
      </c>
      <c r="F38" s="252">
        <f>D4</f>
        <v>140.49069458291791</v>
      </c>
      <c r="G38" s="252">
        <f>F38-F41</f>
        <v>83.080398831370374</v>
      </c>
      <c r="I38" s="285">
        <f>E38*G38</f>
        <v>-53815.331953655201</v>
      </c>
      <c r="K38" s="255">
        <f t="shared" ref="K38:K41" si="24">I38</f>
        <v>-53815.331953655201</v>
      </c>
      <c r="L38" s="256">
        <f>K38/E4</f>
        <v>-6.3651153796342647E-2</v>
      </c>
    </row>
    <row r="39" spans="1:12" x14ac:dyDescent="0.25">
      <c r="A39" t="s">
        <v>62</v>
      </c>
      <c r="B39" s="282">
        <f t="shared" si="21"/>
        <v>0.62687159409555049</v>
      </c>
      <c r="C39" s="28">
        <f t="shared" si="22"/>
        <v>164482</v>
      </c>
      <c r="D39" s="283">
        <f>B39*C41</f>
        <v>133264.12470239669</v>
      </c>
      <c r="E39" s="284">
        <f t="shared" si="23"/>
        <v>31217.875297603314</v>
      </c>
      <c r="F39" s="252">
        <f t="shared" ref="F39:F41" si="25">D5</f>
        <v>52.640689900469617</v>
      </c>
      <c r="G39" s="252">
        <f>F39-F41</f>
        <v>-4.7696058510779196</v>
      </c>
      <c r="I39" s="285">
        <f t="shared" ref="I39:I40" si="26">E39*G39</f>
        <v>-148896.96067766962</v>
      </c>
      <c r="K39" s="255">
        <f t="shared" si="24"/>
        <v>-148896.96067766962</v>
      </c>
      <c r="L39" s="256">
        <f>K39/E5</f>
        <v>-1.705190293818297E-2</v>
      </c>
    </row>
    <row r="40" spans="1:12" x14ac:dyDescent="0.25">
      <c r="A40" t="s">
        <v>63</v>
      </c>
      <c r="B40" s="282">
        <f t="shared" si="21"/>
        <v>1.3124777978489422E-2</v>
      </c>
      <c r="C40" s="28">
        <f t="shared" si="22"/>
        <v>3111</v>
      </c>
      <c r="D40" s="283">
        <f>B40*C41</f>
        <v>2790.1440513351522</v>
      </c>
      <c r="E40" s="284">
        <f t="shared" si="23"/>
        <v>320.8559486648478</v>
      </c>
      <c r="F40" s="252">
        <f t="shared" si="25"/>
        <v>196.94241289951051</v>
      </c>
      <c r="G40" s="252">
        <f>F40-F41</f>
        <v>139.53211714796299</v>
      </c>
      <c r="I40" s="285">
        <f t="shared" si="26"/>
        <v>44769.709816724346</v>
      </c>
      <c r="K40" s="255">
        <f t="shared" si="24"/>
        <v>44769.709816724346</v>
      </c>
      <c r="L40" s="256">
        <f t="shared" ref="L40" si="27">K40/E6</f>
        <v>6.5454610313333772E-2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212586</v>
      </c>
      <c r="D41" s="277">
        <f>SUM(D37:D40)</f>
        <v>212585.99999999997</v>
      </c>
      <c r="E41" s="287">
        <f t="shared" si="23"/>
        <v>0</v>
      </c>
      <c r="F41" s="260">
        <f t="shared" si="25"/>
        <v>57.410295751547537</v>
      </c>
      <c r="G41" s="277"/>
      <c r="I41" s="288">
        <f>SUM(I37:I40)</f>
        <v>-91000.550655779778</v>
      </c>
      <c r="K41" s="263">
        <f t="shared" si="24"/>
        <v>-91000.550655779778</v>
      </c>
      <c r="L41" s="264">
        <f>K41/E7</f>
        <v>-5.9902013179798019E-3</v>
      </c>
    </row>
    <row r="42" spans="1:12" ht="15.75" thickTop="1" x14ac:dyDescent="0.25"/>
    <row r="44" spans="1:12" ht="15.75" thickBot="1" x14ac:dyDescent="0.3">
      <c r="A44" s="382" t="s">
        <v>239</v>
      </c>
      <c r="B44" s="382"/>
      <c r="C44" s="382"/>
      <c r="D44" s="382"/>
      <c r="E44" s="382"/>
      <c r="F44" s="382"/>
      <c r="G44" s="382"/>
    </row>
    <row r="45" spans="1:12" x14ac:dyDescent="0.25">
      <c r="A45" s="368" t="s">
        <v>58</v>
      </c>
      <c r="B45" s="370" t="s">
        <v>233</v>
      </c>
      <c r="C45" s="370" t="s">
        <v>234</v>
      </c>
      <c r="D45" s="370" t="s">
        <v>235</v>
      </c>
      <c r="E45" s="370" t="s">
        <v>236</v>
      </c>
      <c r="F45" s="371" t="s">
        <v>237</v>
      </c>
      <c r="G45" t="s">
        <v>238</v>
      </c>
    </row>
    <row r="46" spans="1:12" x14ac:dyDescent="0.25">
      <c r="A46" s="322" t="s">
        <v>74</v>
      </c>
      <c r="B46" s="84">
        <f>E3</f>
        <v>4930129</v>
      </c>
      <c r="C46" s="114" cm="1">
        <f t="array" ref="C46:C50">K14:K18</f>
        <v>714246.72209969093</v>
      </c>
      <c r="D46" s="65">
        <f>I37</f>
        <v>66942.032158820686</v>
      </c>
      <c r="E46" s="65">
        <f>K25</f>
        <v>-3130478.7542585121</v>
      </c>
      <c r="F46" s="338">
        <f>I3</f>
        <v>2580839</v>
      </c>
      <c r="G46" s="367">
        <f>SUM(B46:E46)</f>
        <v>2580838.9999999995</v>
      </c>
    </row>
    <row r="47" spans="1:12" x14ac:dyDescent="0.25">
      <c r="A47" s="322" t="s">
        <v>61</v>
      </c>
      <c r="B47" s="84">
        <f t="shared" ref="B47:B50" si="28">E4</f>
        <v>845473</v>
      </c>
      <c r="C47" s="375">
        <v>-15351.201098638705</v>
      </c>
      <c r="D47" s="65">
        <f t="shared" ref="D47:D50" si="29">I38</f>
        <v>-53815.331953655201</v>
      </c>
      <c r="E47" s="65">
        <f t="shared" ref="E47:E50" si="30">K26</f>
        <v>-198752.46694770613</v>
      </c>
      <c r="F47" s="338">
        <f t="shared" ref="F47:F49" si="31">I4</f>
        <v>577554</v>
      </c>
      <c r="G47" s="367">
        <f t="shared" ref="G47:G49" si="32">SUM(B47:E47)</f>
        <v>577554</v>
      </c>
    </row>
    <row r="48" spans="1:12" x14ac:dyDescent="0.25">
      <c r="A48" s="322" t="s">
        <v>62</v>
      </c>
      <c r="B48" s="84">
        <f t="shared" si="28"/>
        <v>8731985</v>
      </c>
      <c r="C48" s="114">
        <v>757149.60744032776</v>
      </c>
      <c r="D48" s="65">
        <f t="shared" si="29"/>
        <v>-148896.96067766962</v>
      </c>
      <c r="E48" s="65">
        <f t="shared" si="30"/>
        <v>68981.353237341798</v>
      </c>
      <c r="F48" s="338">
        <f t="shared" si="31"/>
        <v>9409219</v>
      </c>
      <c r="G48" s="367">
        <f t="shared" si="32"/>
        <v>9409219</v>
      </c>
    </row>
    <row r="49" spans="1:7" x14ac:dyDescent="0.25">
      <c r="A49" s="322" t="s">
        <v>63</v>
      </c>
      <c r="B49" s="84">
        <f t="shared" si="28"/>
        <v>683981</v>
      </c>
      <c r="C49" s="375">
        <v>-48416.418193506921</v>
      </c>
      <c r="D49" s="65">
        <f t="shared" si="29"/>
        <v>44769.709816724346</v>
      </c>
      <c r="E49" s="65">
        <f t="shared" si="30"/>
        <v>-111016.29162321743</v>
      </c>
      <c r="F49" s="338">
        <f t="shared" si="31"/>
        <v>569318</v>
      </c>
      <c r="G49" s="367">
        <f t="shared" si="32"/>
        <v>569318</v>
      </c>
    </row>
    <row r="50" spans="1:7" ht="15.75" thickBot="1" x14ac:dyDescent="0.3">
      <c r="A50" s="327" t="s">
        <v>85</v>
      </c>
      <c r="B50" s="348">
        <f t="shared" si="28"/>
        <v>15191568</v>
      </c>
      <c r="C50" s="328">
        <v>1407628.7102478729</v>
      </c>
      <c r="D50" s="369">
        <f t="shared" si="29"/>
        <v>-91000.550655779778</v>
      </c>
      <c r="E50" s="369">
        <f t="shared" si="30"/>
        <v>-3371266.1595920939</v>
      </c>
      <c r="F50" s="349">
        <f>I7</f>
        <v>13136930</v>
      </c>
      <c r="G50" s="367">
        <f>SUM(B50:E50)</f>
        <v>13136929.999999998</v>
      </c>
    </row>
  </sheetData>
  <mergeCells count="10">
    <mergeCell ref="B35:E35"/>
    <mergeCell ref="F35:G35"/>
    <mergeCell ref="I35:L35"/>
    <mergeCell ref="A44:G44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51B32-A461-4201-B8DA-259BF7D80772}">
  <sheetPr>
    <tabColor theme="8" tint="0.59999389629810485"/>
  </sheetPr>
  <dimension ref="A1:L48"/>
  <sheetViews>
    <sheetView workbookViewId="0">
      <selection activeCell="E29" sqref="E29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188</v>
      </c>
      <c r="C1" s="384"/>
      <c r="D1" s="384"/>
      <c r="E1" s="385"/>
      <c r="F1" s="383" t="s">
        <v>183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C3" s="39">
        <v>0</v>
      </c>
      <c r="D3" s="252">
        <v>0</v>
      </c>
      <c r="E3" s="38">
        <v>0</v>
      </c>
      <c r="F3" s="250">
        <f>G3/G7</f>
        <v>9.572553574391505E-4</v>
      </c>
      <c r="G3" s="251">
        <v>75</v>
      </c>
      <c r="H3" s="252">
        <f>I3/G3</f>
        <v>87.32</v>
      </c>
      <c r="I3" s="303">
        <v>6549</v>
      </c>
      <c r="K3" s="255">
        <f>I3-E3</f>
        <v>6549</v>
      </c>
      <c r="L3" s="256" t="e">
        <f>K3/E3</f>
        <v>#DIV/0!</v>
      </c>
    </row>
    <row r="4" spans="1:12" x14ac:dyDescent="0.25">
      <c r="A4" t="s">
        <v>61</v>
      </c>
      <c r="B4" s="250">
        <f>C4/C7</f>
        <v>2.9015914645050444E-2</v>
      </c>
      <c r="C4" s="39">
        <v>2534.0379185239999</v>
      </c>
      <c r="D4" s="252">
        <f t="shared" ref="D4:D5" si="0">E4/C4</f>
        <v>145.89091612676262</v>
      </c>
      <c r="E4" s="38">
        <v>369693.11343342101</v>
      </c>
      <c r="F4" s="250">
        <f>G4/G7</f>
        <v>2.1468046816168682E-2</v>
      </c>
      <c r="G4" s="251">
        <v>1682</v>
      </c>
      <c r="H4" s="252">
        <f t="shared" ref="H4:H6" si="1">I4/G4</f>
        <v>133.84601664684899</v>
      </c>
      <c r="I4" s="303">
        <v>225129</v>
      </c>
      <c r="K4" s="255">
        <f t="shared" ref="K4:K6" si="2">I4-E4</f>
        <v>-144564.11343342101</v>
      </c>
      <c r="L4" s="256">
        <f t="shared" ref="L4:L7" si="3">K4/E4</f>
        <v>-0.39103815619074533</v>
      </c>
    </row>
    <row r="5" spans="1:12" x14ac:dyDescent="0.25">
      <c r="A5" t="s">
        <v>62</v>
      </c>
      <c r="B5" s="250">
        <f>C5/C7</f>
        <v>0.95747749895690615</v>
      </c>
      <c r="C5" s="39">
        <v>83619.086910437996</v>
      </c>
      <c r="D5" s="252">
        <f t="shared" si="0"/>
        <v>46.978971089917387</v>
      </c>
      <c r="E5" s="38">
        <v>3928338.6665307558</v>
      </c>
      <c r="F5" s="250">
        <f>G5/G7</f>
        <v>0.96241177296455604</v>
      </c>
      <c r="G5" s="251">
        <v>75404</v>
      </c>
      <c r="H5" s="252">
        <f t="shared" si="1"/>
        <v>49.046005516948703</v>
      </c>
      <c r="I5" s="303">
        <v>3698265</v>
      </c>
      <c r="K5" s="255">
        <f t="shared" si="2"/>
        <v>-230073.66653075581</v>
      </c>
      <c r="L5" s="256">
        <f t="shared" si="3"/>
        <v>-5.8567676074105235E-2</v>
      </c>
    </row>
    <row r="6" spans="1:12" x14ac:dyDescent="0.25">
      <c r="A6" t="s">
        <v>63</v>
      </c>
      <c r="B6" s="250">
        <f>C6/C7</f>
        <v>1.3506586398043308E-2</v>
      </c>
      <c r="C6" s="39">
        <v>1179.5665413669999</v>
      </c>
      <c r="D6" s="252">
        <f>E6/C6</f>
        <v>206.72507515223162</v>
      </c>
      <c r="E6" s="38">
        <v>243845.981911151</v>
      </c>
      <c r="F6" s="250">
        <f>G6/G7</f>
        <v>1.5162924861836144E-2</v>
      </c>
      <c r="G6" s="251">
        <v>1188</v>
      </c>
      <c r="H6" s="252">
        <f t="shared" si="1"/>
        <v>186.13636363636363</v>
      </c>
      <c r="I6" s="303">
        <v>221130</v>
      </c>
      <c r="K6" s="255">
        <f t="shared" si="2"/>
        <v>-22715.981911151001</v>
      </c>
      <c r="L6" s="256">
        <f t="shared" si="3"/>
        <v>-9.3157089295110532E-2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87332.691370329005</v>
      </c>
      <c r="D7" s="260">
        <f>E7/C7</f>
        <v>52.006616200750862</v>
      </c>
      <c r="E7" s="261">
        <f>SUM(E3:E6)</f>
        <v>4541877.7618753277</v>
      </c>
      <c r="F7" s="258">
        <f>SUM(F3:F6)</f>
        <v>1</v>
      </c>
      <c r="G7" s="259">
        <f>SUM(G3:G6)</f>
        <v>78349</v>
      </c>
      <c r="H7" s="260">
        <f>I7/G7</f>
        <v>52.981824911613423</v>
      </c>
      <c r="I7" s="262">
        <f>SUM(I3:I6)</f>
        <v>4151073</v>
      </c>
      <c r="K7" s="263">
        <f>I7-E7</f>
        <v>-390804.76187532768</v>
      </c>
      <c r="L7" s="264">
        <f t="shared" si="3"/>
        <v>-8.6044755575712714E-2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87.32</v>
      </c>
      <c r="C14" s="252">
        <f>D3</f>
        <v>0</v>
      </c>
      <c r="D14" s="252">
        <f>B14-C14</f>
        <v>87.32</v>
      </c>
      <c r="F14" s="252">
        <f>D14</f>
        <v>87.32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2" x14ac:dyDescent="0.25">
      <c r="A15" t="s">
        <v>61</v>
      </c>
      <c r="B15" s="252">
        <f>H4</f>
        <v>133.84601664684899</v>
      </c>
      <c r="C15" s="252">
        <f>D4</f>
        <v>145.89091612676262</v>
      </c>
      <c r="D15" s="252">
        <f>B15-C15</f>
        <v>-12.044899479913624</v>
      </c>
      <c r="F15" s="252">
        <f t="shared" ref="F15:F18" si="4">D15</f>
        <v>-12.044899479913624</v>
      </c>
      <c r="G15" s="28">
        <f t="shared" ref="G15:G18" si="5">C4</f>
        <v>2534.0379185239999</v>
      </c>
      <c r="H15" s="252">
        <f t="shared" ref="H15:H17" si="6">F15*G15</f>
        <v>-30522.23200691113</v>
      </c>
      <c r="K15" s="255">
        <f t="shared" ref="K15:K18" si="7">H15</f>
        <v>-30522.23200691113</v>
      </c>
      <c r="L15" s="256">
        <f>F15/C15</f>
        <v>-8.2560996939987516E-2</v>
      </c>
    </row>
    <row r="16" spans="1:12" x14ac:dyDescent="0.25">
      <c r="A16" t="s">
        <v>62</v>
      </c>
      <c r="B16" s="252">
        <f t="shared" ref="B16:B18" si="8">H5</f>
        <v>49.046005516948703</v>
      </c>
      <c r="C16" s="252">
        <f t="shared" ref="C16:C18" si="9">D5</f>
        <v>46.978971089917387</v>
      </c>
      <c r="D16" s="252">
        <f t="shared" ref="D16:D18" si="10">B16-C16</f>
        <v>2.0670344270313166</v>
      </c>
      <c r="F16" s="252">
        <f t="shared" si="4"/>
        <v>2.0670344270313166</v>
      </c>
      <c r="G16" s="28">
        <f t="shared" si="5"/>
        <v>83619.086910437996</v>
      </c>
      <c r="H16" s="252">
        <f t="shared" si="6"/>
        <v>172843.53140079905</v>
      </c>
      <c r="K16" s="255">
        <f t="shared" si="7"/>
        <v>172843.53140079905</v>
      </c>
      <c r="L16" s="256">
        <f>F16/C16</f>
        <v>4.3999142149687115E-2</v>
      </c>
    </row>
    <row r="17" spans="1:12" x14ac:dyDescent="0.25">
      <c r="A17" t="s">
        <v>63</v>
      </c>
      <c r="B17" s="252">
        <f>H6</f>
        <v>186.13636363636363</v>
      </c>
      <c r="C17" s="252">
        <f t="shared" si="9"/>
        <v>206.72507515223162</v>
      </c>
      <c r="D17" s="252">
        <f t="shared" si="10"/>
        <v>-20.588711515867999</v>
      </c>
      <c r="F17" s="252">
        <f t="shared" si="4"/>
        <v>-20.588711515867999</v>
      </c>
      <c r="G17" s="28">
        <f t="shared" si="5"/>
        <v>1179.5665413669999</v>
      </c>
      <c r="H17" s="252">
        <f t="shared" si="6"/>
        <v>-24285.755233975338</v>
      </c>
      <c r="K17" s="255">
        <f t="shared" si="7"/>
        <v>-24285.755233975338</v>
      </c>
      <c r="L17" s="256">
        <f>F17/C17</f>
        <v>-9.9594650047685529E-2</v>
      </c>
    </row>
    <row r="18" spans="1:12" ht="15.75" thickBot="1" x14ac:dyDescent="0.3">
      <c r="A18" s="257" t="s">
        <v>85</v>
      </c>
      <c r="B18" s="260">
        <f t="shared" si="8"/>
        <v>52.981824911613423</v>
      </c>
      <c r="C18" s="260">
        <f t="shared" si="9"/>
        <v>52.006616200750862</v>
      </c>
      <c r="D18" s="260">
        <f t="shared" si="10"/>
        <v>0.97520871086256022</v>
      </c>
      <c r="E18" s="257"/>
      <c r="F18" s="260">
        <f t="shared" si="4"/>
        <v>0.97520871086256022</v>
      </c>
      <c r="G18" s="259">
        <f t="shared" si="5"/>
        <v>87332.691370329005</v>
      </c>
      <c r="H18" s="260">
        <f>SUM(H14:H17)</f>
        <v>118035.54415991259</v>
      </c>
      <c r="I18" s="257"/>
      <c r="J18" s="257"/>
      <c r="K18" s="267">
        <f t="shared" si="7"/>
        <v>118035.54415991259</v>
      </c>
      <c r="L18" s="268">
        <f t="shared" ref="L18" si="11">F18/C18</f>
        <v>1.8751627814010331E-2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75</v>
      </c>
      <c r="C25" s="28">
        <f>C3</f>
        <v>0</v>
      </c>
      <c r="D25" s="273">
        <f>B25-C25</f>
        <v>75</v>
      </c>
      <c r="F25" s="273">
        <f>D25</f>
        <v>75</v>
      </c>
      <c r="G25" s="252">
        <f>B14</f>
        <v>87.32</v>
      </c>
      <c r="H25" s="65">
        <f>I37</f>
        <v>-3900.4962150563147</v>
      </c>
      <c r="I25" s="65">
        <f>F25*G25-H25</f>
        <v>10449.496215056313</v>
      </c>
      <c r="K25" s="255">
        <f>I25</f>
        <v>10449.496215056313</v>
      </c>
      <c r="L25" s="256" t="e">
        <f>K25/E3</f>
        <v>#DIV/0!</v>
      </c>
    </row>
    <row r="26" spans="1:12" x14ac:dyDescent="0.25">
      <c r="A26" t="s">
        <v>61</v>
      </c>
      <c r="B26" s="28">
        <f t="shared" ref="B26:B29" si="12">G4</f>
        <v>1682</v>
      </c>
      <c r="C26" s="28">
        <f t="shared" ref="C26:C29" si="13">C4</f>
        <v>2534.0379185239999</v>
      </c>
      <c r="D26" s="273">
        <f t="shared" ref="D26:D29" si="14">B26-C26</f>
        <v>-852.03791852399991</v>
      </c>
      <c r="F26" s="273">
        <f t="shared" ref="F26:F29" si="15">D26</f>
        <v>-852.03791852399991</v>
      </c>
      <c r="G26" s="252">
        <f t="shared" ref="G26:G29" si="16">B15</f>
        <v>133.84601664684899</v>
      </c>
      <c r="H26" s="65">
        <f t="shared" ref="H26:H28" si="17">I38</f>
        <v>-55520.160963973169</v>
      </c>
      <c r="I26" s="65">
        <f>F26*G26-H26</f>
        <v>-58521.720462536694</v>
      </c>
      <c r="K26" s="255">
        <f t="shared" ref="K26:K29" si="18">I26</f>
        <v>-58521.720462536694</v>
      </c>
      <c r="L26" s="256">
        <f>K26/E4</f>
        <v>-0.15829810817689474</v>
      </c>
    </row>
    <row r="27" spans="1:12" x14ac:dyDescent="0.25">
      <c r="A27" t="s">
        <v>62</v>
      </c>
      <c r="B27" s="28">
        <f t="shared" si="12"/>
        <v>75404</v>
      </c>
      <c r="C27" s="28">
        <f t="shared" si="13"/>
        <v>83619.086910437996</v>
      </c>
      <c r="D27" s="273">
        <f t="shared" si="14"/>
        <v>-8215.0869104379963</v>
      </c>
      <c r="F27" s="273">
        <f t="shared" si="15"/>
        <v>-8215.0869104379963</v>
      </c>
      <c r="G27" s="252">
        <f t="shared" si="16"/>
        <v>49.046005516948703</v>
      </c>
      <c r="H27" s="65">
        <f t="shared" si="17"/>
        <v>-1943.6646447536432</v>
      </c>
      <c r="I27" s="65">
        <f t="shared" ref="I27:I28" si="19">F27*G27-H27</f>
        <v>-400973.53328680142</v>
      </c>
      <c r="K27" s="255">
        <f t="shared" si="18"/>
        <v>-400973.53328680142</v>
      </c>
      <c r="L27" s="256">
        <f t="shared" ref="L27:L28" si="20">K27/E5</f>
        <v>-0.10207203790830852</v>
      </c>
    </row>
    <row r="28" spans="1:12" x14ac:dyDescent="0.25">
      <c r="A28" t="s">
        <v>63</v>
      </c>
      <c r="B28" s="28">
        <f t="shared" si="12"/>
        <v>1188</v>
      </c>
      <c r="C28" s="28">
        <f t="shared" si="13"/>
        <v>1179.5665413669999</v>
      </c>
      <c r="D28" s="273">
        <f t="shared" si="14"/>
        <v>8.4334586330001002</v>
      </c>
      <c r="F28" s="273">
        <f t="shared" si="15"/>
        <v>8.4334586330001002</v>
      </c>
      <c r="G28" s="252">
        <f t="shared" si="16"/>
        <v>186.13636363636363</v>
      </c>
      <c r="H28" s="65">
        <f t="shared" si="17"/>
        <v>20078.195381349458</v>
      </c>
      <c r="I28" s="65">
        <f t="shared" si="19"/>
        <v>-18508.422058525121</v>
      </c>
      <c r="K28" s="255">
        <f t="shared" si="18"/>
        <v>-18508.422058525121</v>
      </c>
      <c r="L28" s="256">
        <f t="shared" si="20"/>
        <v>-7.5902099815074855E-2</v>
      </c>
    </row>
    <row r="29" spans="1:12" ht="15.75" thickBot="1" x14ac:dyDescent="0.3">
      <c r="A29" s="257" t="s">
        <v>85</v>
      </c>
      <c r="B29" s="274">
        <f t="shared" si="12"/>
        <v>78349</v>
      </c>
      <c r="C29" s="274">
        <f t="shared" si="13"/>
        <v>87332.691370329005</v>
      </c>
      <c r="D29" s="275">
        <f t="shared" si="14"/>
        <v>-8983.6913703290047</v>
      </c>
      <c r="F29" s="275">
        <f t="shared" si="15"/>
        <v>-8983.6913703290047</v>
      </c>
      <c r="G29" s="276">
        <f t="shared" si="16"/>
        <v>52.981824911613423</v>
      </c>
      <c r="H29" s="277"/>
      <c r="I29" s="278">
        <f>SUM(I25:I28)</f>
        <v>-467554.17959280696</v>
      </c>
      <c r="K29" s="263">
        <f t="shared" si="18"/>
        <v>-467554.17959280696</v>
      </c>
      <c r="L29" s="264">
        <f>K29/E7</f>
        <v>-0.1029429245140572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75</v>
      </c>
      <c r="D37" s="283">
        <f>B37*C41</f>
        <v>0</v>
      </c>
      <c r="E37" s="284">
        <f>C37-D37</f>
        <v>75</v>
      </c>
      <c r="F37" s="252">
        <f>D3</f>
        <v>0</v>
      </c>
      <c r="G37" s="252">
        <f>F37-F41</f>
        <v>-52.006616200750862</v>
      </c>
      <c r="I37" s="285">
        <f>E37*G37</f>
        <v>-3900.4962150563147</v>
      </c>
      <c r="K37" s="255">
        <f>I37</f>
        <v>-3900.4962150563147</v>
      </c>
      <c r="L37" s="256" t="e">
        <f>K37/E3</f>
        <v>#DIV/0!</v>
      </c>
    </row>
    <row r="38" spans="1:12" x14ac:dyDescent="0.25">
      <c r="A38" t="s">
        <v>61</v>
      </c>
      <c r="B38" s="282">
        <f t="shared" ref="B38:B41" si="21">B4</f>
        <v>2.9015914645050444E-2</v>
      </c>
      <c r="C38" s="28">
        <f t="shared" ref="C38:C41" si="22">G4</f>
        <v>1682</v>
      </c>
      <c r="D38" s="283">
        <f>B38*C41</f>
        <v>2273.3678965250574</v>
      </c>
      <c r="E38" s="284">
        <f t="shared" ref="E38:E41" si="23">C38-D38</f>
        <v>-591.3678965250574</v>
      </c>
      <c r="F38" s="252">
        <f>D4</f>
        <v>145.89091612676262</v>
      </c>
      <c r="G38" s="252">
        <f>F38-F41</f>
        <v>93.884299926011749</v>
      </c>
      <c r="I38" s="285">
        <f>E38*G38</f>
        <v>-55520.160963973169</v>
      </c>
      <c r="K38" s="255">
        <f t="shared" ref="K38:K41" si="24">I38</f>
        <v>-55520.160963973169</v>
      </c>
      <c r="L38" s="256">
        <f>K38/E4</f>
        <v>-0.15017905107386303</v>
      </c>
    </row>
    <row r="39" spans="1:12" x14ac:dyDescent="0.25">
      <c r="A39" t="s">
        <v>62</v>
      </c>
      <c r="B39" s="282">
        <f t="shared" si="21"/>
        <v>0.95747749895690615</v>
      </c>
      <c r="C39" s="28">
        <f t="shared" si="22"/>
        <v>75404</v>
      </c>
      <c r="D39" s="283">
        <f>B39*C41</f>
        <v>75017.404565774646</v>
      </c>
      <c r="E39" s="284">
        <f t="shared" si="23"/>
        <v>386.59543422535353</v>
      </c>
      <c r="F39" s="252">
        <f t="shared" ref="F39:F41" si="25">D5</f>
        <v>46.978971089917387</v>
      </c>
      <c r="G39" s="252">
        <f>F39-F41</f>
        <v>-5.0276451108334754</v>
      </c>
      <c r="I39" s="285">
        <f t="shared" ref="I39:I40" si="26">E39*G39</f>
        <v>-1943.6646447536432</v>
      </c>
      <c r="K39" s="255">
        <f t="shared" si="24"/>
        <v>-1943.6646447536432</v>
      </c>
      <c r="L39" s="256">
        <f>K39/E5</f>
        <v>-4.9478031548388793E-4</v>
      </c>
    </row>
    <row r="40" spans="1:12" x14ac:dyDescent="0.25">
      <c r="A40" t="s">
        <v>63</v>
      </c>
      <c r="B40" s="282">
        <f t="shared" si="21"/>
        <v>1.3506586398043308E-2</v>
      </c>
      <c r="C40" s="28">
        <f t="shared" si="22"/>
        <v>1188</v>
      </c>
      <c r="D40" s="283">
        <f>B40*C41</f>
        <v>1058.2275377002952</v>
      </c>
      <c r="E40" s="284">
        <f t="shared" si="23"/>
        <v>129.77246229970478</v>
      </c>
      <c r="F40" s="252">
        <f t="shared" si="25"/>
        <v>206.72507515223162</v>
      </c>
      <c r="G40" s="252">
        <f>F40-F41</f>
        <v>154.71845895148076</v>
      </c>
      <c r="I40" s="285">
        <f t="shared" si="26"/>
        <v>20078.195381349458</v>
      </c>
      <c r="K40" s="255">
        <f t="shared" si="24"/>
        <v>20078.195381349458</v>
      </c>
      <c r="L40" s="256">
        <f t="shared" ref="L40" si="27">K40/E6</f>
        <v>8.2339660567649853E-2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78349</v>
      </c>
      <c r="D41" s="277">
        <f>SUM(D37:D40)</f>
        <v>78349</v>
      </c>
      <c r="E41" s="287">
        <f t="shared" si="23"/>
        <v>0</v>
      </c>
      <c r="F41" s="260">
        <f t="shared" si="25"/>
        <v>52.006616200750862</v>
      </c>
      <c r="G41" s="277"/>
      <c r="I41" s="288">
        <f>SUM(I37:I40)</f>
        <v>-41286.12644243367</v>
      </c>
      <c r="K41" s="263">
        <f t="shared" si="24"/>
        <v>-41286.12644243367</v>
      </c>
      <c r="L41" s="264">
        <f>K41/E7</f>
        <v>-9.0901007484152883E-3</v>
      </c>
    </row>
    <row r="42" spans="1:12" ht="15.75" thickTop="1" x14ac:dyDescent="0.25"/>
    <row r="45" spans="1:12" x14ac:dyDescent="0.25">
      <c r="A45" s="357" t="s">
        <v>211</v>
      </c>
    </row>
    <row r="46" spans="1:12" x14ac:dyDescent="0.25">
      <c r="A46" s="356" t="s">
        <v>210</v>
      </c>
    </row>
    <row r="47" spans="1:12" x14ac:dyDescent="0.25">
      <c r="A47" s="355" t="s">
        <v>208</v>
      </c>
    </row>
    <row r="48" spans="1:12" x14ac:dyDescent="0.25">
      <c r="A48" s="355" t="s">
        <v>209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AE9D-DC37-41DE-B268-158988625E99}">
  <sheetPr>
    <tabColor theme="8" tint="0.59999389629810485"/>
  </sheetPr>
  <dimension ref="A1:L48"/>
  <sheetViews>
    <sheetView workbookViewId="0">
      <selection activeCell="A45" sqref="A45:A46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189</v>
      </c>
      <c r="C1" s="384"/>
      <c r="D1" s="384"/>
      <c r="E1" s="385"/>
      <c r="F1" s="383" t="s">
        <v>185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C3" s="304">
        <v>0</v>
      </c>
      <c r="D3" s="252">
        <v>0</v>
      </c>
      <c r="E3" s="305">
        <v>0</v>
      </c>
      <c r="F3" s="250">
        <f>G3/G7</f>
        <v>3.7669701210451143E-2</v>
      </c>
      <c r="G3" s="251">
        <v>2611</v>
      </c>
      <c r="H3" s="252">
        <f>I3/G3</f>
        <v>62.981999234009955</v>
      </c>
      <c r="I3" s="303">
        <v>164446</v>
      </c>
      <c r="K3" s="255">
        <f>I3-E3</f>
        <v>164446</v>
      </c>
      <c r="L3" s="256" t="e">
        <f>K3/E3</f>
        <v>#DIV/0!</v>
      </c>
    </row>
    <row r="4" spans="1:12" x14ac:dyDescent="0.25">
      <c r="A4" t="s">
        <v>61</v>
      </c>
      <c r="B4" s="250">
        <f>C4/C7</f>
        <v>3.130296338144354E-2</v>
      </c>
      <c r="C4" s="304">
        <v>2508.344558495</v>
      </c>
      <c r="D4" s="252">
        <f t="shared" ref="D4:D5" si="0">E4/C4</f>
        <v>137.72907550109872</v>
      </c>
      <c r="E4" s="305">
        <v>345471.97707972798</v>
      </c>
      <c r="F4" s="250">
        <f>G4/G7</f>
        <v>2.5449771327168063E-2</v>
      </c>
      <c r="G4" s="251">
        <v>1764</v>
      </c>
      <c r="H4" s="252">
        <f t="shared" ref="H4:H6" si="1">I4/G4</f>
        <v>135.84240362811792</v>
      </c>
      <c r="I4" s="303">
        <v>239626</v>
      </c>
      <c r="K4" s="255">
        <f t="shared" ref="K4:K6" si="2">I4-E4</f>
        <v>-105845.97707972798</v>
      </c>
      <c r="L4" s="256">
        <f t="shared" ref="L4:L7" si="3">K4/E4</f>
        <v>-0.3063807894765973</v>
      </c>
    </row>
    <row r="5" spans="1:12" x14ac:dyDescent="0.25">
      <c r="A5" t="s">
        <v>62</v>
      </c>
      <c r="B5" s="250">
        <f>C5/C7</f>
        <v>0.95637101330183272</v>
      </c>
      <c r="C5" s="304">
        <v>76635.173414286997</v>
      </c>
      <c r="D5" s="252">
        <f t="shared" si="0"/>
        <v>49.60980586955948</v>
      </c>
      <c r="E5" s="305">
        <v>3801856.075862804</v>
      </c>
      <c r="F5" s="250">
        <f>G5/G7</f>
        <v>0.92141445327716298</v>
      </c>
      <c r="G5" s="251">
        <v>63866</v>
      </c>
      <c r="H5" s="252">
        <f t="shared" si="1"/>
        <v>54.236808317414585</v>
      </c>
      <c r="I5" s="303">
        <v>3463888</v>
      </c>
      <c r="K5" s="255">
        <f t="shared" si="2"/>
        <v>-337968.07586280396</v>
      </c>
      <c r="L5" s="256">
        <f t="shared" si="3"/>
        <v>-8.8895547100926106E-2</v>
      </c>
    </row>
    <row r="6" spans="1:12" x14ac:dyDescent="0.25">
      <c r="A6" t="s">
        <v>63</v>
      </c>
      <c r="B6" s="250">
        <f>C6/C7</f>
        <v>1.232602331672379E-2</v>
      </c>
      <c r="C6" s="304">
        <v>987.69925190900005</v>
      </c>
      <c r="D6" s="252">
        <f>E6/C6</f>
        <v>202.22241034201193</v>
      </c>
      <c r="E6" s="305">
        <v>199734.92341404001</v>
      </c>
      <c r="F6" s="250">
        <f>G6/G7</f>
        <v>1.546607418521778E-2</v>
      </c>
      <c r="G6" s="251">
        <v>1072</v>
      </c>
      <c r="H6" s="252">
        <f t="shared" si="1"/>
        <v>188.20708955223881</v>
      </c>
      <c r="I6" s="303">
        <v>201758</v>
      </c>
      <c r="K6" s="255">
        <f t="shared" si="2"/>
        <v>2023.0765859599924</v>
      </c>
      <c r="L6" s="256">
        <f t="shared" si="3"/>
        <v>1.0128807478330972E-2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80131.21722469099</v>
      </c>
      <c r="D7" s="260">
        <f>E7/C7</f>
        <v>54.249306661188513</v>
      </c>
      <c r="E7" s="261">
        <f>SUM(E3:E6)</f>
        <v>4347062.9763565725</v>
      </c>
      <c r="F7" s="258">
        <f>SUM(F3:F6)</f>
        <v>0.99999999999999989</v>
      </c>
      <c r="G7" s="259">
        <f>SUM(G3:G6)</f>
        <v>69313</v>
      </c>
      <c r="H7" s="260">
        <f>I7/G7</f>
        <v>58.715075094138186</v>
      </c>
      <c r="I7" s="262">
        <f>SUM(I3:I6)</f>
        <v>4069718</v>
      </c>
      <c r="K7" s="263">
        <f>I7-E7</f>
        <v>-277344.97635657247</v>
      </c>
      <c r="L7" s="264">
        <f t="shared" si="3"/>
        <v>-6.3800542542179858E-2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62.981999234009955</v>
      </c>
      <c r="C14" s="252">
        <f>D3</f>
        <v>0</v>
      </c>
      <c r="D14" s="252">
        <f>B14-C14</f>
        <v>62.981999234009955</v>
      </c>
      <c r="F14" s="252">
        <f>D14</f>
        <v>62.981999234009955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2" x14ac:dyDescent="0.25">
      <c r="A15" t="s">
        <v>61</v>
      </c>
      <c r="B15" s="252">
        <f>H4</f>
        <v>135.84240362811792</v>
      </c>
      <c r="C15" s="252">
        <f>D4</f>
        <v>137.72907550109872</v>
      </c>
      <c r="D15" s="252">
        <f>B15-C15</f>
        <v>-1.8866718729807985</v>
      </c>
      <c r="F15" s="252">
        <f t="shared" ref="F15:F18" si="4">D15</f>
        <v>-1.8866718729807985</v>
      </c>
      <c r="G15" s="28">
        <f t="shared" ref="G15:G18" si="5">C4</f>
        <v>2508.344558495</v>
      </c>
      <c r="H15" s="252">
        <f t="shared" ref="H15:H17" si="6">F15*G15</f>
        <v>-4732.4231262569556</v>
      </c>
      <c r="K15" s="255">
        <f t="shared" ref="K15:K18" si="7">H15</f>
        <v>-4732.4231262569556</v>
      </c>
      <c r="L15" s="256">
        <f>F15/C15</f>
        <v>-1.3698428353755615E-2</v>
      </c>
    </row>
    <row r="16" spans="1:12" x14ac:dyDescent="0.25">
      <c r="A16" t="s">
        <v>62</v>
      </c>
      <c r="B16" s="252">
        <f t="shared" ref="B16:B18" si="8">H5</f>
        <v>54.236808317414585</v>
      </c>
      <c r="C16" s="252">
        <f t="shared" ref="C16:C18" si="9">D5</f>
        <v>49.60980586955948</v>
      </c>
      <c r="D16" s="252">
        <f t="shared" ref="D16:D18" si="10">B16-C16</f>
        <v>4.6270024478551051</v>
      </c>
      <c r="F16" s="252">
        <f t="shared" si="4"/>
        <v>4.6270024478551051</v>
      </c>
      <c r="G16" s="28">
        <f t="shared" si="5"/>
        <v>76635.173414286997</v>
      </c>
      <c r="H16" s="252">
        <f t="shared" si="6"/>
        <v>354591.13497970643</v>
      </c>
      <c r="K16" s="255">
        <f t="shared" si="7"/>
        <v>354591.13497970643</v>
      </c>
      <c r="L16" s="256">
        <f>F16/C16</f>
        <v>9.3267900705377049E-2</v>
      </c>
    </row>
    <row r="17" spans="1:12" x14ac:dyDescent="0.25">
      <c r="A17" t="s">
        <v>63</v>
      </c>
      <c r="B17" s="252">
        <f>H6</f>
        <v>188.20708955223881</v>
      </c>
      <c r="C17" s="252">
        <f t="shared" si="9"/>
        <v>202.22241034201193</v>
      </c>
      <c r="D17" s="252">
        <f t="shared" si="10"/>
        <v>-14.015320789773114</v>
      </c>
      <c r="F17" s="252">
        <f t="shared" si="4"/>
        <v>-14.015320789773114</v>
      </c>
      <c r="G17" s="28">
        <f t="shared" si="5"/>
        <v>987.69925190900005</v>
      </c>
      <c r="H17" s="252">
        <f t="shared" si="6"/>
        <v>-13842.92185932356</v>
      </c>
      <c r="K17" s="255">
        <f t="shared" si="7"/>
        <v>-13842.92185932356</v>
      </c>
      <c r="L17" s="256">
        <f>F17/C17</f>
        <v>-6.9306466904778138E-2</v>
      </c>
    </row>
    <row r="18" spans="1:12" ht="15.75" thickBot="1" x14ac:dyDescent="0.3">
      <c r="A18" s="257" t="s">
        <v>85</v>
      </c>
      <c r="B18" s="260">
        <f t="shared" si="8"/>
        <v>58.715075094138186</v>
      </c>
      <c r="C18" s="260">
        <f t="shared" si="9"/>
        <v>54.249306661188513</v>
      </c>
      <c r="D18" s="260">
        <f t="shared" si="10"/>
        <v>4.4657684329496732</v>
      </c>
      <c r="E18" s="257"/>
      <c r="F18" s="260">
        <f t="shared" si="4"/>
        <v>4.4657684329496732</v>
      </c>
      <c r="G18" s="259">
        <f t="shared" si="5"/>
        <v>80131.21722469099</v>
      </c>
      <c r="H18" s="260">
        <f>SUM(H14:H17)</f>
        <v>336015.78999412589</v>
      </c>
      <c r="I18" s="257"/>
      <c r="J18" s="257"/>
      <c r="K18" s="267">
        <f t="shared" si="7"/>
        <v>336015.78999412589</v>
      </c>
      <c r="L18" s="268">
        <f t="shared" ref="L18" si="11">F18/C18</f>
        <v>8.2319364205710857E-2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2611</v>
      </c>
      <c r="C25" s="28">
        <f>C3</f>
        <v>0</v>
      </c>
      <c r="D25" s="273">
        <f>B25-C25</f>
        <v>2611</v>
      </c>
      <c r="F25" s="273">
        <f>D25</f>
        <v>2611</v>
      </c>
      <c r="G25" s="252">
        <f>B14</f>
        <v>62.981999234009955</v>
      </c>
      <c r="H25" s="65">
        <f>I37</f>
        <v>-141644.9396923632</v>
      </c>
      <c r="I25" s="65">
        <f>F25*G25-H25</f>
        <v>306090.9396923632</v>
      </c>
      <c r="K25" s="255">
        <f>I25</f>
        <v>306090.9396923632</v>
      </c>
      <c r="L25" s="256" t="e">
        <f>K25/E3</f>
        <v>#DIV/0!</v>
      </c>
    </row>
    <row r="26" spans="1:12" x14ac:dyDescent="0.25">
      <c r="A26" t="s">
        <v>61</v>
      </c>
      <c r="B26" s="28">
        <f t="shared" ref="B26:B29" si="12">G4</f>
        <v>1764</v>
      </c>
      <c r="C26" s="28">
        <f t="shared" ref="C26:C29" si="13">C4</f>
        <v>2508.344558495</v>
      </c>
      <c r="D26" s="273">
        <f t="shared" ref="D26:D29" si="14">B26-C26</f>
        <v>-744.344558495</v>
      </c>
      <c r="F26" s="273">
        <f t="shared" ref="F26:F29" si="15">D26</f>
        <v>-744.344558495</v>
      </c>
      <c r="G26" s="252">
        <f t="shared" ref="G26:G29" si="16">B15</f>
        <v>135.84240362811792</v>
      </c>
      <c r="H26" s="65">
        <f t="shared" ref="H26:H28" si="17">I38</f>
        <v>-33867.9342934452</v>
      </c>
      <c r="I26" s="65">
        <f>F26*G26-H26</f>
        <v>-67245.619660025826</v>
      </c>
      <c r="K26" s="255">
        <f t="shared" ref="K26:K29" si="18">I26</f>
        <v>-67245.619660025826</v>
      </c>
      <c r="L26" s="256">
        <f>K26/E4</f>
        <v>-0.19464855074050447</v>
      </c>
    </row>
    <row r="27" spans="1:12" x14ac:dyDescent="0.25">
      <c r="A27" t="s">
        <v>62</v>
      </c>
      <c r="B27" s="28">
        <f t="shared" si="12"/>
        <v>63866</v>
      </c>
      <c r="C27" s="28">
        <f t="shared" si="13"/>
        <v>76635.173414286997</v>
      </c>
      <c r="D27" s="273">
        <f t="shared" si="14"/>
        <v>-12769.173414286997</v>
      </c>
      <c r="F27" s="273">
        <f t="shared" si="15"/>
        <v>-12769.173414286997</v>
      </c>
      <c r="G27" s="252">
        <f t="shared" si="16"/>
        <v>54.236808317414585</v>
      </c>
      <c r="H27" s="65">
        <f t="shared" si="17"/>
        <v>11241.250814803614</v>
      </c>
      <c r="I27" s="65">
        <f t="shared" ref="I27:I28" si="19">F27*G27-H27</f>
        <v>-703800.46165731386</v>
      </c>
      <c r="K27" s="255">
        <f t="shared" si="18"/>
        <v>-703800.46165731386</v>
      </c>
      <c r="L27" s="256">
        <f t="shared" ref="L27:L28" si="20">K27/E5</f>
        <v>-0.1851202274924601</v>
      </c>
    </row>
    <row r="28" spans="1:12" x14ac:dyDescent="0.25">
      <c r="A28" t="s">
        <v>63</v>
      </c>
      <c r="B28" s="28">
        <f t="shared" si="12"/>
        <v>1072</v>
      </c>
      <c r="C28" s="28">
        <f t="shared" si="13"/>
        <v>987.69925190900005</v>
      </c>
      <c r="D28" s="273">
        <f t="shared" si="14"/>
        <v>84.300748090999946</v>
      </c>
      <c r="F28" s="273">
        <f t="shared" si="15"/>
        <v>84.300748090999946</v>
      </c>
      <c r="G28" s="252">
        <f t="shared" si="16"/>
        <v>188.20708955223881</v>
      </c>
      <c r="H28" s="65">
        <f t="shared" si="17"/>
        <v>32205.805299907202</v>
      </c>
      <c r="I28" s="65">
        <f t="shared" si="19"/>
        <v>-16339.80685462365</v>
      </c>
      <c r="K28" s="255">
        <f t="shared" si="18"/>
        <v>-16339.80685462365</v>
      </c>
      <c r="L28" s="256">
        <f t="shared" si="20"/>
        <v>-8.1807460484775052E-2</v>
      </c>
    </row>
    <row r="29" spans="1:12" ht="15.75" thickBot="1" x14ac:dyDescent="0.3">
      <c r="A29" s="257" t="s">
        <v>85</v>
      </c>
      <c r="B29" s="274">
        <f t="shared" si="12"/>
        <v>69313</v>
      </c>
      <c r="C29" s="274">
        <f t="shared" si="13"/>
        <v>80131.21722469099</v>
      </c>
      <c r="D29" s="275">
        <f t="shared" si="14"/>
        <v>-10818.21722469099</v>
      </c>
      <c r="F29" s="275">
        <f t="shared" si="15"/>
        <v>-10818.21722469099</v>
      </c>
      <c r="G29" s="276">
        <f t="shared" si="16"/>
        <v>58.715075094138186</v>
      </c>
      <c r="H29" s="277"/>
      <c r="I29" s="278">
        <f>SUM(I25:I28)</f>
        <v>-481294.94847960013</v>
      </c>
      <c r="K29" s="263">
        <f t="shared" si="18"/>
        <v>-481294.94847960013</v>
      </c>
      <c r="L29" s="264">
        <f>K29/E7</f>
        <v>-0.11071727074057494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2611</v>
      </c>
      <c r="D37" s="283">
        <f>B37*C41</f>
        <v>0</v>
      </c>
      <c r="E37" s="284">
        <f>C37-D37</f>
        <v>2611</v>
      </c>
      <c r="F37" s="252">
        <f>D3</f>
        <v>0</v>
      </c>
      <c r="G37" s="252">
        <f>F37-F41</f>
        <v>-54.249306661188513</v>
      </c>
      <c r="I37" s="285">
        <f>E37*G37</f>
        <v>-141644.9396923632</v>
      </c>
      <c r="K37" s="255">
        <f>I37</f>
        <v>-141644.9396923632</v>
      </c>
      <c r="L37" s="256" t="e">
        <f>K37/E3</f>
        <v>#DIV/0!</v>
      </c>
    </row>
    <row r="38" spans="1:12" x14ac:dyDescent="0.25">
      <c r="A38" t="s">
        <v>61</v>
      </c>
      <c r="B38" s="282">
        <f t="shared" ref="B38:B41" si="21">B4</f>
        <v>3.130296338144354E-2</v>
      </c>
      <c r="C38" s="28">
        <f t="shared" ref="C38:C41" si="22">G4</f>
        <v>1764</v>
      </c>
      <c r="D38" s="283">
        <f>B38*C41</f>
        <v>2169.7023008579959</v>
      </c>
      <c r="E38" s="284">
        <f t="shared" ref="E38:E41" si="23">C38-D38</f>
        <v>-405.70230085799585</v>
      </c>
      <c r="F38" s="252">
        <f>D4</f>
        <v>137.72907550109872</v>
      </c>
      <c r="G38" s="252">
        <f>F38-F41</f>
        <v>83.479768839910207</v>
      </c>
      <c r="I38" s="285">
        <f>E38*G38</f>
        <v>-33867.9342934452</v>
      </c>
      <c r="K38" s="255">
        <f t="shared" ref="K38:K41" si="24">I38</f>
        <v>-33867.9342934452</v>
      </c>
      <c r="L38" s="256">
        <f>K38/E4</f>
        <v>-9.8033810382337216E-2</v>
      </c>
    </row>
    <row r="39" spans="1:12" x14ac:dyDescent="0.25">
      <c r="A39" t="s">
        <v>62</v>
      </c>
      <c r="B39" s="282">
        <f t="shared" si="21"/>
        <v>0.95637101330183272</v>
      </c>
      <c r="C39" s="28">
        <f t="shared" si="22"/>
        <v>63866</v>
      </c>
      <c r="D39" s="283">
        <f>B39*C41</f>
        <v>66288.944044989927</v>
      </c>
      <c r="E39" s="284">
        <f t="shared" si="23"/>
        <v>-2422.9440449899266</v>
      </c>
      <c r="F39" s="252">
        <f t="shared" ref="F39:F41" si="25">D5</f>
        <v>49.60980586955948</v>
      </c>
      <c r="G39" s="252">
        <f>F39-F41</f>
        <v>-4.6395007916290325</v>
      </c>
      <c r="I39" s="285">
        <f t="shared" ref="I39:I40" si="26">E39*G39</f>
        <v>11241.250814803614</v>
      </c>
      <c r="K39" s="255">
        <f t="shared" si="24"/>
        <v>11241.250814803614</v>
      </c>
      <c r="L39" s="256">
        <f>K39/E5</f>
        <v>2.9567796861569759E-3</v>
      </c>
    </row>
    <row r="40" spans="1:12" x14ac:dyDescent="0.25">
      <c r="A40" t="s">
        <v>63</v>
      </c>
      <c r="B40" s="282">
        <f t="shared" si="21"/>
        <v>1.232602331672379E-2</v>
      </c>
      <c r="C40" s="28">
        <f t="shared" si="22"/>
        <v>1072</v>
      </c>
      <c r="D40" s="283">
        <f>B40*C41</f>
        <v>854.35365415207605</v>
      </c>
      <c r="E40" s="284">
        <f t="shared" si="23"/>
        <v>217.64634584792395</v>
      </c>
      <c r="F40" s="252">
        <f t="shared" si="25"/>
        <v>202.22241034201193</v>
      </c>
      <c r="G40" s="252">
        <f>F40-F41</f>
        <v>147.97310368082341</v>
      </c>
      <c r="I40" s="285">
        <f t="shared" si="26"/>
        <v>32205.805299907202</v>
      </c>
      <c r="K40" s="255">
        <f t="shared" si="24"/>
        <v>32205.805299907202</v>
      </c>
      <c r="L40" s="256">
        <f t="shared" ref="L40" si="27">K40/E6</f>
        <v>0.16124273486788418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69313</v>
      </c>
      <c r="D41" s="277">
        <f>SUM(D37:D40)</f>
        <v>69313</v>
      </c>
      <c r="E41" s="287">
        <f t="shared" si="23"/>
        <v>0</v>
      </c>
      <c r="F41" s="260">
        <f t="shared" si="25"/>
        <v>54.249306661188513</v>
      </c>
      <c r="G41" s="277"/>
      <c r="I41" s="288">
        <f>SUM(I37:I40)</f>
        <v>-132065.81787109759</v>
      </c>
      <c r="K41" s="263">
        <f t="shared" si="24"/>
        <v>-132065.81787109759</v>
      </c>
      <c r="L41" s="264">
        <f>K41/E7</f>
        <v>-3.0380470351912554E-2</v>
      </c>
    </row>
    <row r="42" spans="1:12" ht="15.75" thickTop="1" x14ac:dyDescent="0.25"/>
    <row r="45" spans="1:12" x14ac:dyDescent="0.25">
      <c r="A45" s="357" t="s">
        <v>218</v>
      </c>
    </row>
    <row r="46" spans="1:12" x14ac:dyDescent="0.25">
      <c r="A46" s="356" t="s">
        <v>219</v>
      </c>
    </row>
    <row r="47" spans="1:12" x14ac:dyDescent="0.25">
      <c r="A47" s="355" t="s">
        <v>216</v>
      </c>
    </row>
    <row r="48" spans="1:12" x14ac:dyDescent="0.25">
      <c r="A48" s="355" t="s">
        <v>217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51CF-FC19-4669-B02A-3DEEA7383BD2}">
  <sheetPr>
    <tabColor theme="8" tint="0.59999389629810485"/>
  </sheetPr>
  <dimension ref="A1:L48"/>
  <sheetViews>
    <sheetView workbookViewId="0">
      <selection activeCell="D19" sqref="D19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190</v>
      </c>
      <c r="C1" s="384"/>
      <c r="D1" s="384"/>
      <c r="E1" s="385"/>
      <c r="F1" s="383" t="s">
        <v>186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0.48385453731516714</v>
      </c>
      <c r="C3" s="304">
        <v>43158.200235479002</v>
      </c>
      <c r="D3" s="252">
        <f t="shared" ref="D3:D5" si="0">E3/C3</f>
        <v>55.141303652530013</v>
      </c>
      <c r="E3" s="305">
        <v>2379799.42428124</v>
      </c>
      <c r="F3" s="250">
        <f>G3/G7</f>
        <v>0.25731816994980999</v>
      </c>
      <c r="G3" s="245">
        <v>17739</v>
      </c>
      <c r="H3" s="252">
        <f>I3/G3</f>
        <v>62.581938102486049</v>
      </c>
      <c r="I3" s="303">
        <v>1110141</v>
      </c>
      <c r="K3" s="255">
        <f>I3-E3</f>
        <v>-1269658.42428124</v>
      </c>
      <c r="L3" s="256">
        <f>K3/E3</f>
        <v>-0.5335148884090134</v>
      </c>
    </row>
    <row r="4" spans="1:12" x14ac:dyDescent="0.25">
      <c r="A4" t="s">
        <v>61</v>
      </c>
      <c r="B4" s="250">
        <f>C4/C7</f>
        <v>1.8777966498176681E-2</v>
      </c>
      <c r="C4" s="304">
        <v>1674.9315664999999</v>
      </c>
      <c r="D4" s="252">
        <f t="shared" si="0"/>
        <v>144.16200137503648</v>
      </c>
      <c r="E4" s="305">
        <v>241461.48679286501</v>
      </c>
      <c r="F4" s="250">
        <f>G4/G7</f>
        <v>1.8262786851953931E-2</v>
      </c>
      <c r="G4" s="245">
        <v>1259</v>
      </c>
      <c r="H4" s="252">
        <f t="shared" ref="H4:H6" si="1">I4/G4</f>
        <v>141.01588562351071</v>
      </c>
      <c r="I4" s="303">
        <v>177539</v>
      </c>
      <c r="K4" s="255">
        <f t="shared" ref="K4:K6" si="2">I4-E4</f>
        <v>-63922.486792865006</v>
      </c>
      <c r="L4" s="256">
        <f t="shared" ref="L4:L7" si="3">K4/E4</f>
        <v>-0.26473160437258547</v>
      </c>
    </row>
    <row r="5" spans="1:12" x14ac:dyDescent="0.25">
      <c r="A5" t="s">
        <v>62</v>
      </c>
      <c r="B5" s="250">
        <f>C5/C7</f>
        <v>0.48385453731516714</v>
      </c>
      <c r="C5" s="304">
        <v>43158.200235479002</v>
      </c>
      <c r="D5" s="252">
        <f t="shared" si="0"/>
        <v>55.141303652530013</v>
      </c>
      <c r="E5" s="305">
        <v>2379799.42428124</v>
      </c>
      <c r="F5" s="250">
        <f>G5/G7</f>
        <v>0.70985523223766278</v>
      </c>
      <c r="G5" s="245">
        <v>48936</v>
      </c>
      <c r="H5" s="252">
        <f t="shared" si="1"/>
        <v>59.446705901585744</v>
      </c>
      <c r="I5" s="303">
        <v>2909084</v>
      </c>
      <c r="K5" s="255">
        <f t="shared" si="2"/>
        <v>529284.57571876002</v>
      </c>
      <c r="L5" s="256">
        <f t="shared" si="3"/>
        <v>0.22240722067516991</v>
      </c>
    </row>
    <row r="6" spans="1:12" x14ac:dyDescent="0.25">
      <c r="A6" t="s">
        <v>63</v>
      </c>
      <c r="B6" s="250">
        <f>C6/C7</f>
        <v>1.3512958871488991E-2</v>
      </c>
      <c r="C6" s="304">
        <v>1205.310562934</v>
      </c>
      <c r="D6" s="252">
        <f>E6/C6</f>
        <v>188.12840555809555</v>
      </c>
      <c r="E6" s="305">
        <v>226753.15440710401</v>
      </c>
      <c r="F6" s="250">
        <f>G6/G7</f>
        <v>1.4563810960573268E-2</v>
      </c>
      <c r="G6" s="245">
        <v>1004</v>
      </c>
      <c r="H6" s="252">
        <f t="shared" si="1"/>
        <v>184.95517928286853</v>
      </c>
      <c r="I6" s="303">
        <v>185695</v>
      </c>
      <c r="K6" s="255">
        <f t="shared" si="2"/>
        <v>-41058.154407104012</v>
      </c>
      <c r="L6" s="256">
        <f t="shared" si="3"/>
        <v>-0.1810698268540501</v>
      </c>
    </row>
    <row r="7" spans="1:12" s="257" customFormat="1" ht="15.75" thickBot="1" x14ac:dyDescent="0.3">
      <c r="A7" s="257" t="s">
        <v>85</v>
      </c>
      <c r="B7" s="258">
        <f>SUM(B3:B6)</f>
        <v>0.99999999999999989</v>
      </c>
      <c r="C7" s="259">
        <f>SUM(C3:C6)</f>
        <v>89196.642600392006</v>
      </c>
      <c r="D7" s="260">
        <f>E7/C7</f>
        <v>58.609980570495985</v>
      </c>
      <c r="E7" s="261">
        <f>SUM(E3:E6)</f>
        <v>5227813.4897624496</v>
      </c>
      <c r="F7" s="258">
        <f>SUM(F3:F6)</f>
        <v>1</v>
      </c>
      <c r="G7" s="259">
        <f>SUM(G3:G6)</f>
        <v>68938</v>
      </c>
      <c r="H7" s="260">
        <f>I7/G7</f>
        <v>63.571020337114511</v>
      </c>
      <c r="I7" s="262">
        <f>SUM(I3:I6)</f>
        <v>4382459</v>
      </c>
      <c r="K7" s="263">
        <f>I7-E7</f>
        <v>-845354.48976244964</v>
      </c>
      <c r="L7" s="264">
        <f t="shared" si="3"/>
        <v>-0.16170326110866329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62.581938102486049</v>
      </c>
      <c r="C14" s="252">
        <f>D3</f>
        <v>55.141303652530013</v>
      </c>
      <c r="D14" s="252">
        <f>B14-C14</f>
        <v>7.4406344499560362</v>
      </c>
      <c r="F14" s="252">
        <f>D14</f>
        <v>7.4406344499560362</v>
      </c>
      <c r="G14" s="28">
        <f>C3</f>
        <v>43158.200235479002</v>
      </c>
      <c r="H14" s="252">
        <f>F14*G14</f>
        <v>321124.3914702058</v>
      </c>
      <c r="K14" s="255">
        <f>H14</f>
        <v>321124.3914702058</v>
      </c>
      <c r="L14" s="256">
        <f>F14/C14</f>
        <v>0.13493758683767793</v>
      </c>
    </row>
    <row r="15" spans="1:12" x14ac:dyDescent="0.25">
      <c r="A15" t="s">
        <v>61</v>
      </c>
      <c r="B15" s="252">
        <f>H4</f>
        <v>141.01588562351071</v>
      </c>
      <c r="C15" s="252">
        <f>D4</f>
        <v>144.16200137503648</v>
      </c>
      <c r="D15" s="252">
        <f>B15-C15</f>
        <v>-3.1461157515257696</v>
      </c>
      <c r="F15" s="252">
        <f t="shared" ref="F15:F18" si="4">D15</f>
        <v>-3.1461157515257696</v>
      </c>
      <c r="G15" s="28">
        <f t="shared" ref="G15:G18" si="5">C4</f>
        <v>1674.9315664999999</v>
      </c>
      <c r="H15" s="252">
        <f t="shared" ref="H15:H17" si="6">F15*G15</f>
        <v>-5269.5285840933821</v>
      </c>
      <c r="K15" s="255">
        <f t="shared" ref="K15:K18" si="7">H15</f>
        <v>-5269.5285840933821</v>
      </c>
      <c r="L15" s="256">
        <f>F15/C15</f>
        <v>-2.1823474435133366E-2</v>
      </c>
    </row>
    <row r="16" spans="1:12" x14ac:dyDescent="0.25">
      <c r="A16" t="s">
        <v>62</v>
      </c>
      <c r="B16" s="252">
        <f t="shared" ref="B16:B18" si="8">H5</f>
        <v>59.446705901585744</v>
      </c>
      <c r="C16" s="252">
        <f t="shared" ref="C16:C18" si="9">D5</f>
        <v>55.141303652530013</v>
      </c>
      <c r="D16" s="252">
        <f t="shared" ref="D16:D18" si="10">B16-C16</f>
        <v>4.3054022490557315</v>
      </c>
      <c r="F16" s="252">
        <f t="shared" si="4"/>
        <v>4.3054022490557315</v>
      </c>
      <c r="G16" s="28">
        <f t="shared" si="5"/>
        <v>43158.200235479002</v>
      </c>
      <c r="H16" s="252">
        <f t="shared" si="6"/>
        <v>185813.41235902891</v>
      </c>
      <c r="K16" s="255">
        <f t="shared" si="7"/>
        <v>185813.41235902891</v>
      </c>
      <c r="L16" s="256">
        <f>F16/C16</f>
        <v>7.8079442520728098E-2</v>
      </c>
    </row>
    <row r="17" spans="1:12" x14ac:dyDescent="0.25">
      <c r="A17" t="s">
        <v>63</v>
      </c>
      <c r="B17" s="252">
        <f>H6</f>
        <v>184.95517928286853</v>
      </c>
      <c r="C17" s="252">
        <f t="shared" si="9"/>
        <v>188.12840555809555</v>
      </c>
      <c r="D17" s="252">
        <f t="shared" si="10"/>
        <v>-3.1732262752270231</v>
      </c>
      <c r="F17" s="252">
        <f t="shared" si="4"/>
        <v>-3.1732262752270231</v>
      </c>
      <c r="G17" s="28">
        <f t="shared" si="5"/>
        <v>1205.310562934</v>
      </c>
      <c r="H17" s="252">
        <f t="shared" si="6"/>
        <v>-3824.7231481108433</v>
      </c>
      <c r="K17" s="255">
        <f t="shared" si="7"/>
        <v>-3824.7231481108433</v>
      </c>
      <c r="L17" s="256">
        <f>F17/C17</f>
        <v>-1.6867342631291825E-2</v>
      </c>
    </row>
    <row r="18" spans="1:12" ht="15.75" thickBot="1" x14ac:dyDescent="0.3">
      <c r="A18" s="257" t="s">
        <v>85</v>
      </c>
      <c r="B18" s="260">
        <f t="shared" si="8"/>
        <v>63.571020337114511</v>
      </c>
      <c r="C18" s="260">
        <f t="shared" si="9"/>
        <v>58.609980570495985</v>
      </c>
      <c r="D18" s="260">
        <f t="shared" si="10"/>
        <v>4.9610397666185264</v>
      </c>
      <c r="E18" s="257"/>
      <c r="F18" s="260">
        <f t="shared" si="4"/>
        <v>4.9610397666185264</v>
      </c>
      <c r="G18" s="259">
        <f t="shared" si="5"/>
        <v>89196.642600392006</v>
      </c>
      <c r="H18" s="260">
        <f>SUM(H14:H17)</f>
        <v>497843.55209703051</v>
      </c>
      <c r="I18" s="257"/>
      <c r="J18" s="257"/>
      <c r="K18" s="267">
        <f t="shared" si="7"/>
        <v>497843.55209703051</v>
      </c>
      <c r="L18" s="268">
        <f t="shared" ref="L18" si="11">F18/C18</f>
        <v>8.4644965214608736E-2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17739</v>
      </c>
      <c r="C25" s="28">
        <f>C3</f>
        <v>43158.200235479002</v>
      </c>
      <c r="D25" s="273">
        <f>B25-C25</f>
        <v>-25419.200235479002</v>
      </c>
      <c r="F25" s="273">
        <f>D25</f>
        <v>-25419.200235479002</v>
      </c>
      <c r="G25" s="252">
        <f>B14</f>
        <v>62.581938102486049</v>
      </c>
      <c r="H25" s="65">
        <f>I37</f>
        <v>54170.202879594406</v>
      </c>
      <c r="I25" s="65">
        <f>F25*G25-H25</f>
        <v>-1644953.0186310401</v>
      </c>
      <c r="K25" s="255">
        <f>I25</f>
        <v>-1644953.0186310401</v>
      </c>
      <c r="L25" s="256">
        <f>K25/E3</f>
        <v>-0.69121498301389739</v>
      </c>
    </row>
    <row r="26" spans="1:12" x14ac:dyDescent="0.25">
      <c r="A26" t="s">
        <v>61</v>
      </c>
      <c r="B26" s="28">
        <f t="shared" ref="B26:B29" si="12">G4</f>
        <v>1259</v>
      </c>
      <c r="C26" s="28">
        <f t="shared" ref="C26:C29" si="13">C4</f>
        <v>1674.9315664999999</v>
      </c>
      <c r="D26" s="273">
        <f t="shared" ref="D26:D29" si="14">B26-C26</f>
        <v>-415.93156649999992</v>
      </c>
      <c r="F26" s="273">
        <f t="shared" ref="F26:F29" si="15">D26</f>
        <v>-415.93156649999992</v>
      </c>
      <c r="G26" s="252">
        <f t="shared" ref="G26:G29" si="16">B15</f>
        <v>141.01588562351071</v>
      </c>
      <c r="H26" s="65">
        <f t="shared" ref="H26:H28" si="17">I38</f>
        <v>-3038.4188981006782</v>
      </c>
      <c r="I26" s="65">
        <f>F26*G26-H26</f>
        <v>-55614.539310670945</v>
      </c>
      <c r="K26" s="255">
        <f t="shared" ref="K26:K29" si="18">I26</f>
        <v>-55614.539310670945</v>
      </c>
      <c r="L26" s="256">
        <f>K26/E4</f>
        <v>-0.23032467847917812</v>
      </c>
    </row>
    <row r="27" spans="1:12" x14ac:dyDescent="0.25">
      <c r="A27" t="s">
        <v>62</v>
      </c>
      <c r="B27" s="28">
        <f t="shared" si="12"/>
        <v>48936</v>
      </c>
      <c r="C27" s="28">
        <f t="shared" si="13"/>
        <v>43158.200235479002</v>
      </c>
      <c r="D27" s="273">
        <f t="shared" si="14"/>
        <v>5777.799764520998</v>
      </c>
      <c r="F27" s="273">
        <f t="shared" si="15"/>
        <v>5777.799764520998</v>
      </c>
      <c r="G27" s="252">
        <f t="shared" si="16"/>
        <v>59.446705901585744</v>
      </c>
      <c r="H27" s="65">
        <f t="shared" si="17"/>
        <v>-54042.110930190021</v>
      </c>
      <c r="I27" s="65">
        <f t="shared" ref="I27:I28" si="19">F27*G27-H27</f>
        <v>397513.27428992116</v>
      </c>
      <c r="K27" s="255">
        <f t="shared" si="18"/>
        <v>397513.27428992116</v>
      </c>
      <c r="L27" s="256">
        <f t="shared" ref="L27:L28" si="20">K27/E5</f>
        <v>0.16703646123873667</v>
      </c>
    </row>
    <row r="28" spans="1:12" x14ac:dyDescent="0.25">
      <c r="A28" t="s">
        <v>63</v>
      </c>
      <c r="B28" s="28">
        <f t="shared" si="12"/>
        <v>1004</v>
      </c>
      <c r="C28" s="28">
        <f t="shared" si="13"/>
        <v>1205.310562934</v>
      </c>
      <c r="D28" s="273">
        <f t="shared" si="14"/>
        <v>-201.31056293400002</v>
      </c>
      <c r="F28" s="273">
        <f t="shared" si="15"/>
        <v>-201.31056293400002</v>
      </c>
      <c r="G28" s="252">
        <f t="shared" si="16"/>
        <v>184.95517928286853</v>
      </c>
      <c r="H28" s="65">
        <f t="shared" si="17"/>
        <v>9382.7863237822476</v>
      </c>
      <c r="I28" s="65">
        <f t="shared" si="19"/>
        <v>-46616.217582775404</v>
      </c>
      <c r="K28" s="255">
        <f t="shared" si="18"/>
        <v>-46616.217582775404</v>
      </c>
      <c r="L28" s="256">
        <f t="shared" si="20"/>
        <v>-0.20558134110488455</v>
      </c>
    </row>
    <row r="29" spans="1:12" ht="15.75" thickBot="1" x14ac:dyDescent="0.3">
      <c r="A29" s="257" t="s">
        <v>85</v>
      </c>
      <c r="B29" s="274">
        <f t="shared" si="12"/>
        <v>68938</v>
      </c>
      <c r="C29" s="274">
        <f t="shared" si="13"/>
        <v>89196.642600392006</v>
      </c>
      <c r="D29" s="275">
        <f t="shared" si="14"/>
        <v>-20258.642600392006</v>
      </c>
      <c r="F29" s="275">
        <f t="shared" si="15"/>
        <v>-20258.642600392006</v>
      </c>
      <c r="G29" s="276">
        <f t="shared" si="16"/>
        <v>63.571020337114511</v>
      </c>
      <c r="H29" s="277"/>
      <c r="I29" s="278">
        <f>SUM(I25:I28)</f>
        <v>-1349670.5012345654</v>
      </c>
      <c r="K29" s="263">
        <f t="shared" si="18"/>
        <v>-1349670.5012345654</v>
      </c>
      <c r="L29" s="264">
        <f>K29/E7</f>
        <v>-0.25817112716006518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0.48385453731516714</v>
      </c>
      <c r="C37" s="28">
        <f>G3</f>
        <v>17739</v>
      </c>
      <c r="D37" s="283">
        <f>B37*C41</f>
        <v>33355.964093432995</v>
      </c>
      <c r="E37" s="284">
        <f>C37-D37</f>
        <v>-15616.964093432995</v>
      </c>
      <c r="F37" s="252">
        <f>D3</f>
        <v>55.141303652530013</v>
      </c>
      <c r="G37" s="252">
        <f>F37-F41</f>
        <v>-3.468676917965972</v>
      </c>
      <c r="I37" s="285">
        <f>E37*G37</f>
        <v>54170.202879594406</v>
      </c>
      <c r="K37" s="255">
        <f>I37</f>
        <v>54170.202879594406</v>
      </c>
      <c r="L37" s="256">
        <f>K37/E3</f>
        <v>2.2762507767206133E-2</v>
      </c>
    </row>
    <row r="38" spans="1:12" x14ac:dyDescent="0.25">
      <c r="A38" t="s">
        <v>61</v>
      </c>
      <c r="B38" s="282">
        <f t="shared" ref="B38:B41" si="21">B4</f>
        <v>1.8777966498176681E-2</v>
      </c>
      <c r="C38" s="28">
        <f t="shared" ref="C38:C41" si="22">G4</f>
        <v>1259</v>
      </c>
      <c r="D38" s="283">
        <f>B38*C41</f>
        <v>1294.5154544513041</v>
      </c>
      <c r="E38" s="284">
        <f t="shared" ref="E38:E41" si="23">C38-D38</f>
        <v>-35.515454451304095</v>
      </c>
      <c r="F38" s="252">
        <f>D4</f>
        <v>144.16200137503648</v>
      </c>
      <c r="G38" s="252">
        <f>F38-F41</f>
        <v>85.55202080454049</v>
      </c>
      <c r="I38" s="285">
        <f>E38*G38</f>
        <v>-3038.4188981006782</v>
      </c>
      <c r="K38" s="255">
        <f t="shared" ref="K38:K41" si="24">I38</f>
        <v>-3038.4188981006782</v>
      </c>
      <c r="L38" s="256">
        <f>K38/E4</f>
        <v>-1.258345145827397E-2</v>
      </c>
    </row>
    <row r="39" spans="1:12" x14ac:dyDescent="0.25">
      <c r="A39" t="s">
        <v>62</v>
      </c>
      <c r="B39" s="282">
        <f t="shared" si="21"/>
        <v>0.48385453731516714</v>
      </c>
      <c r="C39" s="28">
        <f t="shared" si="22"/>
        <v>48936</v>
      </c>
      <c r="D39" s="283">
        <f>B39*C41</f>
        <v>33355.964093432995</v>
      </c>
      <c r="E39" s="284">
        <f t="shared" si="23"/>
        <v>15580.035906567005</v>
      </c>
      <c r="F39" s="252">
        <f t="shared" ref="F39:F41" si="25">D5</f>
        <v>55.141303652530013</v>
      </c>
      <c r="G39" s="252">
        <f>F39-F41</f>
        <v>-3.468676917965972</v>
      </c>
      <c r="I39" s="285">
        <f t="shared" ref="I39:I40" si="26">E39*G39</f>
        <v>-54042.110930190021</v>
      </c>
      <c r="K39" s="255">
        <f t="shared" si="24"/>
        <v>-54042.110930190021</v>
      </c>
      <c r="L39" s="256">
        <f>K39/E5</f>
        <v>-2.2708683084294853E-2</v>
      </c>
    </row>
    <row r="40" spans="1:12" x14ac:dyDescent="0.25">
      <c r="A40" t="s">
        <v>63</v>
      </c>
      <c r="B40" s="282">
        <f t="shared" si="21"/>
        <v>1.3512958871488991E-2</v>
      </c>
      <c r="C40" s="28">
        <f t="shared" si="22"/>
        <v>1004</v>
      </c>
      <c r="D40" s="283">
        <f>B40*C41</f>
        <v>931.55635868270804</v>
      </c>
      <c r="E40" s="284">
        <f t="shared" si="23"/>
        <v>72.443641317291963</v>
      </c>
      <c r="F40" s="252">
        <f t="shared" si="25"/>
        <v>188.12840555809555</v>
      </c>
      <c r="G40" s="252">
        <f>F40-F41</f>
        <v>129.51842498759956</v>
      </c>
      <c r="I40" s="285">
        <f t="shared" si="26"/>
        <v>9382.7863237822476</v>
      </c>
      <c r="K40" s="255">
        <f t="shared" si="24"/>
        <v>9382.7863237822476</v>
      </c>
      <c r="L40" s="256">
        <f t="shared" ref="L40" si="27">K40/E6</f>
        <v>4.1378856882126315E-2</v>
      </c>
    </row>
    <row r="41" spans="1:12" ht="15.75" thickBot="1" x14ac:dyDescent="0.3">
      <c r="A41" s="257" t="s">
        <v>85</v>
      </c>
      <c r="B41" s="286">
        <f t="shared" si="21"/>
        <v>0.99999999999999989</v>
      </c>
      <c r="C41" s="274">
        <f t="shared" si="22"/>
        <v>68938</v>
      </c>
      <c r="D41" s="277">
        <f>SUM(D37:D40)</f>
        <v>68938</v>
      </c>
      <c r="E41" s="287">
        <f t="shared" si="23"/>
        <v>0</v>
      </c>
      <c r="F41" s="260">
        <f t="shared" si="25"/>
        <v>58.609980570495985</v>
      </c>
      <c r="G41" s="277"/>
      <c r="I41" s="288">
        <f>SUM(I37:I40)</f>
        <v>6472.4593750859513</v>
      </c>
      <c r="K41" s="263">
        <f t="shared" si="24"/>
        <v>6472.4593750859513</v>
      </c>
      <c r="L41" s="264">
        <f>K41/E7</f>
        <v>1.2380815397796561E-3</v>
      </c>
    </row>
    <row r="42" spans="1:12" ht="15.75" thickTop="1" x14ac:dyDescent="0.25"/>
    <row r="45" spans="1:12" x14ac:dyDescent="0.25">
      <c r="A45" t="s">
        <v>164</v>
      </c>
    </row>
    <row r="46" spans="1:12" x14ac:dyDescent="0.25">
      <c r="A46" t="s">
        <v>165</v>
      </c>
    </row>
    <row r="47" spans="1:12" x14ac:dyDescent="0.25">
      <c r="A47" s="245" t="s">
        <v>166</v>
      </c>
    </row>
    <row r="48" spans="1:12" x14ac:dyDescent="0.25">
      <c r="A48" s="245" t="s">
        <v>167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DCE98-A1E9-4511-83DF-B2644936526F}">
  <sheetPr>
    <tabColor theme="8" tint="0.39997558519241921"/>
  </sheetPr>
  <dimension ref="A1:L50"/>
  <sheetViews>
    <sheetView topLeftCell="A9" workbookViewId="0">
      <selection activeCell="G8" sqref="G8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231</v>
      </c>
      <c r="C1" s="384"/>
      <c r="D1" s="384"/>
      <c r="E1" s="385"/>
      <c r="F1" s="383" t="s">
        <v>232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0.48365464334064456</v>
      </c>
      <c r="C3" s="304">
        <v>46086</v>
      </c>
      <c r="D3" s="252">
        <f t="shared" ref="D3:D5" si="0">E3/C3</f>
        <v>55.338497591459443</v>
      </c>
      <c r="E3" s="305">
        <v>2550330</v>
      </c>
      <c r="F3" s="365">
        <f>G3/G7</f>
        <v>0.27521838462572235</v>
      </c>
      <c r="G3" s="304">
        <v>20479</v>
      </c>
      <c r="H3" s="252">
        <f>I3/G3</f>
        <v>63.784950437033061</v>
      </c>
      <c r="I3" s="303">
        <v>1306252</v>
      </c>
      <c r="K3" s="255">
        <f>I3-E3</f>
        <v>-1244078</v>
      </c>
      <c r="L3" s="256">
        <f>K3/E3</f>
        <v>-0.4878105970599883</v>
      </c>
    </row>
    <row r="4" spans="1:12" x14ac:dyDescent="0.25">
      <c r="A4" t="s">
        <v>61</v>
      </c>
      <c r="B4" s="250">
        <f>C4/C7</f>
        <v>1.9257611216640255E-2</v>
      </c>
      <c r="C4" s="304">
        <v>1835</v>
      </c>
      <c r="D4" s="252">
        <f t="shared" si="0"/>
        <v>140.89373297002726</v>
      </c>
      <c r="E4" s="305">
        <v>258540</v>
      </c>
      <c r="F4" s="365">
        <f>G4/G7</f>
        <v>1.5656497782556109E-2</v>
      </c>
      <c r="G4" s="304">
        <v>1165</v>
      </c>
      <c r="H4" s="252">
        <f t="shared" ref="H4:H6" si="1">I4/G4</f>
        <v>137.67296137339056</v>
      </c>
      <c r="I4" s="303">
        <v>160389</v>
      </c>
      <c r="K4" s="255">
        <f t="shared" ref="K4:K6" si="2">I4-E4</f>
        <v>-98151</v>
      </c>
      <c r="L4" s="256">
        <f t="shared" ref="L4:L7" si="3">K4/E4</f>
        <v>-0.37963564632165236</v>
      </c>
    </row>
    <row r="5" spans="1:12" x14ac:dyDescent="0.25">
      <c r="A5" t="s">
        <v>62</v>
      </c>
      <c r="B5" s="250">
        <f>C5/C7</f>
        <v>0.48365464334064456</v>
      </c>
      <c r="C5" s="304">
        <v>46086</v>
      </c>
      <c r="D5" s="252">
        <f t="shared" si="0"/>
        <v>55.338497591459443</v>
      </c>
      <c r="E5" s="305">
        <v>2550330</v>
      </c>
      <c r="F5" s="365">
        <f>G5/G7</f>
        <v>0.69517537965327236</v>
      </c>
      <c r="G5" s="304">
        <v>51728</v>
      </c>
      <c r="H5" s="252">
        <f t="shared" si="1"/>
        <v>58.696392669347354</v>
      </c>
      <c r="I5" s="303">
        <v>3036247</v>
      </c>
      <c r="K5" s="255">
        <f t="shared" si="2"/>
        <v>485917</v>
      </c>
      <c r="L5" s="256">
        <f t="shared" si="3"/>
        <v>0.19053102931777458</v>
      </c>
    </row>
    <row r="6" spans="1:12" x14ac:dyDescent="0.25">
      <c r="A6" t="s">
        <v>63</v>
      </c>
      <c r="B6" s="250">
        <f>C6/C7</f>
        <v>1.3433102102070587E-2</v>
      </c>
      <c r="C6" s="304">
        <v>1280</v>
      </c>
      <c r="D6" s="252">
        <f>E6/C6</f>
        <v>201.16640624999999</v>
      </c>
      <c r="E6" s="305">
        <v>257493</v>
      </c>
      <c r="F6" s="365">
        <f>G6/G7</f>
        <v>1.3949737938449133E-2</v>
      </c>
      <c r="G6" s="304">
        <v>1038</v>
      </c>
      <c r="H6" s="252">
        <f t="shared" si="1"/>
        <v>175.20712909441232</v>
      </c>
      <c r="I6" s="303">
        <v>181865</v>
      </c>
      <c r="K6" s="255">
        <f t="shared" si="2"/>
        <v>-75628</v>
      </c>
      <c r="L6" s="256">
        <f t="shared" si="3"/>
        <v>-0.29370895519489848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95287</v>
      </c>
      <c r="D7" s="260">
        <f>E7/C7</f>
        <v>58.945008238269651</v>
      </c>
      <c r="E7" s="262">
        <f>SUM(E3:E6)</f>
        <v>5616693</v>
      </c>
      <c r="F7" s="366">
        <f>SUM(F3:F6)</f>
        <v>0.99999999999999989</v>
      </c>
      <c r="G7" s="259">
        <f>SUM(G3:G6)</f>
        <v>74410</v>
      </c>
      <c r="H7" s="260">
        <f>I7/G7</f>
        <v>62.958648031178605</v>
      </c>
      <c r="I7" s="262">
        <f>SUM(I3:I6)</f>
        <v>4684753</v>
      </c>
      <c r="K7" s="263">
        <f>I7-E7</f>
        <v>-931940</v>
      </c>
      <c r="L7" s="264">
        <f t="shared" si="3"/>
        <v>-0.16592325768917759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63.784950437033061</v>
      </c>
      <c r="C14" s="252">
        <f>D3</f>
        <v>55.338497591459443</v>
      </c>
      <c r="D14" s="252">
        <f>B14-C14</f>
        <v>8.4464528455736172</v>
      </c>
      <c r="F14" s="252">
        <f>D14</f>
        <v>8.4464528455736172</v>
      </c>
      <c r="G14" s="28">
        <f>C3</f>
        <v>46086</v>
      </c>
      <c r="H14" s="252">
        <f>F14*G14</f>
        <v>389263.22584110574</v>
      </c>
      <c r="K14" s="255">
        <f>H14</f>
        <v>389263.22584110574</v>
      </c>
      <c r="L14" s="256">
        <f>F14/C14</f>
        <v>0.15263249298761561</v>
      </c>
    </row>
    <row r="15" spans="1:12" x14ac:dyDescent="0.25">
      <c r="A15" t="s">
        <v>61</v>
      </c>
      <c r="B15" s="252">
        <f>H4</f>
        <v>137.67296137339056</v>
      </c>
      <c r="C15" s="252">
        <f>D4</f>
        <v>140.89373297002726</v>
      </c>
      <c r="D15" s="252">
        <f>B15-C15</f>
        <v>-3.2207715966366948</v>
      </c>
      <c r="F15" s="252">
        <f t="shared" ref="F15:F18" si="4">D15</f>
        <v>-3.2207715966366948</v>
      </c>
      <c r="G15" s="28">
        <f t="shared" ref="G15:G18" si="5">C4</f>
        <v>1835</v>
      </c>
      <c r="H15" s="252">
        <f>F15*G15</f>
        <v>-5910.115879828335</v>
      </c>
      <c r="K15" s="255">
        <f t="shared" ref="K15:K17" si="6">H15</f>
        <v>-5910.115879828335</v>
      </c>
      <c r="L15" s="256">
        <f>F15/C15</f>
        <v>-2.2859580257709965E-2</v>
      </c>
    </row>
    <row r="16" spans="1:12" x14ac:dyDescent="0.25">
      <c r="A16" t="s">
        <v>62</v>
      </c>
      <c r="B16" s="252">
        <f t="shared" ref="B16:B18" si="7">H5</f>
        <v>58.696392669347354</v>
      </c>
      <c r="C16" s="252">
        <f t="shared" ref="C16:C18" si="8">D5</f>
        <v>55.338497591459443</v>
      </c>
      <c r="D16" s="252">
        <f t="shared" ref="D16:D18" si="9">B16-C16</f>
        <v>3.3578950778879104</v>
      </c>
      <c r="F16" s="252">
        <f t="shared" si="4"/>
        <v>3.3578950778879104</v>
      </c>
      <c r="G16" s="28">
        <f t="shared" si="5"/>
        <v>46086</v>
      </c>
      <c r="H16" s="252">
        <f t="shared" ref="H16:H17" si="10">F16*G16</f>
        <v>154751.95255954223</v>
      </c>
      <c r="K16" s="255">
        <f t="shared" si="6"/>
        <v>154751.95255954223</v>
      </c>
      <c r="L16" s="256">
        <f>F16/C16</f>
        <v>6.0679187618677681E-2</v>
      </c>
    </row>
    <row r="17" spans="1:12" x14ac:dyDescent="0.25">
      <c r="A17" t="s">
        <v>63</v>
      </c>
      <c r="B17" s="252">
        <f>H6</f>
        <v>175.20712909441232</v>
      </c>
      <c r="C17" s="252">
        <f t="shared" si="8"/>
        <v>201.16640624999999</v>
      </c>
      <c r="D17" s="252">
        <f t="shared" si="9"/>
        <v>-25.959277155587671</v>
      </c>
      <c r="F17" s="252">
        <f t="shared" si="4"/>
        <v>-25.959277155587671</v>
      </c>
      <c r="G17" s="28">
        <f t="shared" si="5"/>
        <v>1280</v>
      </c>
      <c r="H17" s="252">
        <f t="shared" si="10"/>
        <v>-33227.874759152219</v>
      </c>
      <c r="K17" s="255">
        <f t="shared" si="6"/>
        <v>-33227.874759152219</v>
      </c>
      <c r="L17" s="256">
        <f>F17/C17</f>
        <v>-0.129043798313555</v>
      </c>
    </row>
    <row r="18" spans="1:12" ht="15.75" thickBot="1" x14ac:dyDescent="0.3">
      <c r="A18" s="257" t="s">
        <v>85</v>
      </c>
      <c r="B18" s="260">
        <f t="shared" si="7"/>
        <v>62.958648031178605</v>
      </c>
      <c r="C18" s="260">
        <f t="shared" si="8"/>
        <v>58.945008238269651</v>
      </c>
      <c r="D18" s="260">
        <f t="shared" si="9"/>
        <v>4.013639792908954</v>
      </c>
      <c r="E18" s="257"/>
      <c r="F18" s="260">
        <f t="shared" si="4"/>
        <v>4.013639792908954</v>
      </c>
      <c r="G18" s="259">
        <f t="shared" si="5"/>
        <v>95287</v>
      </c>
      <c r="H18" s="260">
        <f>SUM(H14:H17)</f>
        <v>504877.18776166736</v>
      </c>
      <c r="I18" s="257"/>
      <c r="J18" s="257"/>
      <c r="K18" s="267">
        <f>H18</f>
        <v>504877.18776166736</v>
      </c>
      <c r="L18" s="268">
        <f t="shared" ref="L18" si="11">F18/C18</f>
        <v>6.8091258494440671E-2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20479</v>
      </c>
      <c r="C25" s="28">
        <f>C3</f>
        <v>46086</v>
      </c>
      <c r="D25" s="273">
        <f>B25-C25</f>
        <v>-25607</v>
      </c>
      <c r="F25" s="273">
        <f>D25</f>
        <v>-25607</v>
      </c>
      <c r="G25" s="252">
        <f>B14</f>
        <v>63.784950437033061</v>
      </c>
      <c r="H25" s="65">
        <f>I37</f>
        <v>55936.049691869404</v>
      </c>
      <c r="I25" s="65">
        <f>F25*G25-H25</f>
        <v>-1689277.2755329751</v>
      </c>
      <c r="K25" s="255">
        <f>I25</f>
        <v>-1689277.2755329751</v>
      </c>
      <c r="L25" s="256">
        <f>K25/E3</f>
        <v>-0.66237595743804722</v>
      </c>
    </row>
    <row r="26" spans="1:12" x14ac:dyDescent="0.25">
      <c r="A26" t="s">
        <v>61</v>
      </c>
      <c r="B26" s="28">
        <f t="shared" ref="B26:B29" si="12">G4</f>
        <v>1165</v>
      </c>
      <c r="C26" s="28">
        <f t="shared" ref="C26:C29" si="13">C4</f>
        <v>1835</v>
      </c>
      <c r="D26" s="273">
        <f t="shared" ref="D26:D29" si="14">B26-C26</f>
        <v>-670</v>
      </c>
      <c r="F26" s="273">
        <f t="shared" ref="F26:F29" si="15">D26</f>
        <v>-670</v>
      </c>
      <c r="G26" s="252">
        <f t="shared" ref="G26:G29" si="16">B15</f>
        <v>137.67296137339056</v>
      </c>
      <c r="H26" s="65">
        <f t="shared" ref="H26:H28" si="17">I38</f>
        <v>-21958.886089732525</v>
      </c>
      <c r="I26" s="65">
        <f>F26*G26-H26</f>
        <v>-70281.99803043915</v>
      </c>
      <c r="K26" s="255">
        <f t="shared" ref="K26:K29" si="18">I26</f>
        <v>-70281.99803043915</v>
      </c>
      <c r="L26" s="256">
        <f>K26/E4</f>
        <v>-0.27184187371563068</v>
      </c>
    </row>
    <row r="27" spans="1:12" x14ac:dyDescent="0.25">
      <c r="A27" t="s">
        <v>62</v>
      </c>
      <c r="B27" s="28">
        <f t="shared" si="12"/>
        <v>51728</v>
      </c>
      <c r="C27" s="28">
        <f t="shared" si="13"/>
        <v>46086</v>
      </c>
      <c r="D27" s="273">
        <f t="shared" si="14"/>
        <v>5642</v>
      </c>
      <c r="F27" s="273">
        <f t="shared" si="15"/>
        <v>5642</v>
      </c>
      <c r="G27" s="252">
        <f t="shared" si="16"/>
        <v>58.696392669347354</v>
      </c>
      <c r="H27" s="65">
        <f t="shared" si="17"/>
        <v>-56763.801510302765</v>
      </c>
      <c r="I27" s="65">
        <f t="shared" ref="I27:I28" si="19">F27*G27-H27</f>
        <v>387928.84895076056</v>
      </c>
      <c r="K27" s="255">
        <f t="shared" si="18"/>
        <v>387928.84895076056</v>
      </c>
      <c r="L27" s="256">
        <f t="shared" ref="L27:L28" si="20">K27/E5</f>
        <v>0.15210927564305818</v>
      </c>
    </row>
    <row r="28" spans="1:12" x14ac:dyDescent="0.25">
      <c r="A28" t="s">
        <v>63</v>
      </c>
      <c r="B28" s="28">
        <f t="shared" si="12"/>
        <v>1038</v>
      </c>
      <c r="C28" s="28">
        <f t="shared" si="13"/>
        <v>1280</v>
      </c>
      <c r="D28" s="273">
        <f t="shared" si="14"/>
        <v>-242</v>
      </c>
      <c r="F28" s="273">
        <f t="shared" si="15"/>
        <v>-242</v>
      </c>
      <c r="G28" s="252">
        <f t="shared" si="16"/>
        <v>175.20712909441232</v>
      </c>
      <c r="H28" s="65">
        <f t="shared" si="17"/>
        <v>5467.3990826152267</v>
      </c>
      <c r="I28" s="65">
        <f t="shared" si="19"/>
        <v>-47867.524323463011</v>
      </c>
      <c r="K28" s="255">
        <f t="shared" si="18"/>
        <v>-47867.524323463011</v>
      </c>
      <c r="L28" s="256">
        <f t="shared" si="20"/>
        <v>-0.18589835189097573</v>
      </c>
    </row>
    <row r="29" spans="1:12" ht="15.75" thickBot="1" x14ac:dyDescent="0.3">
      <c r="A29" s="257" t="s">
        <v>85</v>
      </c>
      <c r="B29" s="274">
        <f t="shared" si="12"/>
        <v>74410</v>
      </c>
      <c r="C29" s="274">
        <f t="shared" si="13"/>
        <v>95287</v>
      </c>
      <c r="D29" s="275">
        <f t="shared" si="14"/>
        <v>-20877</v>
      </c>
      <c r="F29" s="275">
        <f t="shared" si="15"/>
        <v>-20877</v>
      </c>
      <c r="G29" s="276">
        <f t="shared" si="16"/>
        <v>62.958648031178605</v>
      </c>
      <c r="H29" s="277"/>
      <c r="I29" s="278">
        <f>SUM(I25:I28)</f>
        <v>-1419497.9489361169</v>
      </c>
      <c r="K29" s="263">
        <f t="shared" si="18"/>
        <v>-1419497.9489361169</v>
      </c>
      <c r="L29" s="264">
        <f>K29/E7</f>
        <v>-0.25272842025300596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0.48365464334064456</v>
      </c>
      <c r="C37" s="28">
        <f>G3</f>
        <v>20479</v>
      </c>
      <c r="D37" s="283">
        <f>B37*C41</f>
        <v>35988.742010977359</v>
      </c>
      <c r="E37" s="284">
        <f>C37-D37</f>
        <v>-15509.742010977359</v>
      </c>
      <c r="F37" s="252">
        <f>D3</f>
        <v>55.338497591459443</v>
      </c>
      <c r="G37" s="252">
        <f>F37-F41</f>
        <v>-3.6065106468102073</v>
      </c>
      <c r="I37" s="285">
        <f>E37*G37</f>
        <v>55936.049691869404</v>
      </c>
      <c r="K37" s="255">
        <f>I37</f>
        <v>55936.049691869404</v>
      </c>
      <c r="L37" s="256">
        <f>K37/E3</f>
        <v>2.1932867390443356E-2</v>
      </c>
    </row>
    <row r="38" spans="1:12" x14ac:dyDescent="0.25">
      <c r="A38" t="s">
        <v>61</v>
      </c>
      <c r="B38" s="282">
        <f t="shared" ref="B38:B41" si="21">B4</f>
        <v>1.9257611216640255E-2</v>
      </c>
      <c r="C38" s="28">
        <f t="shared" ref="C38:C41" si="22">G4</f>
        <v>1165</v>
      </c>
      <c r="D38" s="283">
        <f>B38*C41</f>
        <v>1432.9588506302014</v>
      </c>
      <c r="E38" s="284">
        <f t="shared" ref="E38:E41" si="23">C38-D38</f>
        <v>-267.95885063020137</v>
      </c>
      <c r="F38" s="252">
        <f>D4</f>
        <v>140.89373297002726</v>
      </c>
      <c r="G38" s="252">
        <f>F38-F41</f>
        <v>81.948724731757608</v>
      </c>
      <c r="I38" s="285">
        <f>E38*G38</f>
        <v>-21958.886089732525</v>
      </c>
      <c r="K38" s="255">
        <f t="shared" ref="K38:K41" si="24">I38</f>
        <v>-21958.886089732525</v>
      </c>
      <c r="L38" s="256">
        <f>K38/E4</f>
        <v>-8.4934192348311774E-2</v>
      </c>
    </row>
    <row r="39" spans="1:12" x14ac:dyDescent="0.25">
      <c r="A39" t="s">
        <v>62</v>
      </c>
      <c r="B39" s="282">
        <f t="shared" si="21"/>
        <v>0.48365464334064456</v>
      </c>
      <c r="C39" s="28">
        <f t="shared" si="22"/>
        <v>51728</v>
      </c>
      <c r="D39" s="283">
        <f>B39*C41</f>
        <v>35988.742010977359</v>
      </c>
      <c r="E39" s="284">
        <f t="shared" si="23"/>
        <v>15739.257989022641</v>
      </c>
      <c r="F39" s="252">
        <f t="shared" ref="F39:F41" si="25">D5</f>
        <v>55.338497591459443</v>
      </c>
      <c r="G39" s="252">
        <f>F39-F41</f>
        <v>-3.6065106468102073</v>
      </c>
      <c r="I39" s="285">
        <f t="shared" ref="I39:I40" si="26">E39*G39</f>
        <v>-56763.801510302765</v>
      </c>
      <c r="K39" s="255">
        <f t="shared" si="24"/>
        <v>-56763.801510302765</v>
      </c>
      <c r="L39" s="256">
        <f>K39/E5</f>
        <v>-2.2257433943961277E-2</v>
      </c>
    </row>
    <row r="40" spans="1:12" x14ac:dyDescent="0.25">
      <c r="A40" t="s">
        <v>63</v>
      </c>
      <c r="B40" s="282">
        <f t="shared" si="21"/>
        <v>1.3433102102070587E-2</v>
      </c>
      <c r="C40" s="28">
        <f t="shared" si="22"/>
        <v>1038</v>
      </c>
      <c r="D40" s="283">
        <f>B40*C41</f>
        <v>999.55712741507239</v>
      </c>
      <c r="E40" s="284">
        <f t="shared" si="23"/>
        <v>38.442872584927613</v>
      </c>
      <c r="F40" s="252">
        <f t="shared" si="25"/>
        <v>201.16640624999999</v>
      </c>
      <c r="G40" s="252">
        <f>F40-F41</f>
        <v>142.22139801173034</v>
      </c>
      <c r="I40" s="285">
        <f t="shared" si="26"/>
        <v>5467.3990826152267</v>
      </c>
      <c r="K40" s="255">
        <f t="shared" si="24"/>
        <v>5467.3990826152267</v>
      </c>
      <c r="L40" s="256">
        <f t="shared" ref="L40" si="27">K40/E6</f>
        <v>2.1233195009632212E-2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74410</v>
      </c>
      <c r="D41" s="277">
        <f>SUM(D37:D40)</f>
        <v>74409.999999999985</v>
      </c>
      <c r="E41" s="287">
        <f t="shared" si="23"/>
        <v>0</v>
      </c>
      <c r="F41" s="260">
        <f t="shared" si="25"/>
        <v>58.945008238269651</v>
      </c>
      <c r="G41" s="277"/>
      <c r="I41" s="288">
        <f>SUM(I37:I40)</f>
        <v>-17319.238825550663</v>
      </c>
      <c r="K41" s="263">
        <f t="shared" si="24"/>
        <v>-17319.238825550663</v>
      </c>
      <c r="L41" s="264">
        <f>K41/E7</f>
        <v>-3.0835295476449687E-3</v>
      </c>
    </row>
    <row r="42" spans="1:12" ht="15.75" thickTop="1" x14ac:dyDescent="0.25"/>
    <row r="44" spans="1:12" ht="15.75" thickBot="1" x14ac:dyDescent="0.3">
      <c r="A44" s="382" t="s">
        <v>239</v>
      </c>
      <c r="B44" s="382"/>
      <c r="C44" s="382"/>
      <c r="D44" s="382"/>
      <c r="E44" s="382"/>
      <c r="F44" s="382"/>
      <c r="G44" s="382"/>
    </row>
    <row r="45" spans="1:12" x14ac:dyDescent="0.25">
      <c r="A45" s="368" t="s">
        <v>58</v>
      </c>
      <c r="B45" s="370" t="s">
        <v>233</v>
      </c>
      <c r="C45" s="370" t="s">
        <v>234</v>
      </c>
      <c r="D45" s="370" t="s">
        <v>235</v>
      </c>
      <c r="E45" s="370" t="s">
        <v>236</v>
      </c>
      <c r="F45" s="371" t="s">
        <v>237</v>
      </c>
      <c r="G45" t="s">
        <v>238</v>
      </c>
    </row>
    <row r="46" spans="1:12" x14ac:dyDescent="0.25">
      <c r="A46" s="322" t="s">
        <v>74</v>
      </c>
      <c r="B46" s="84">
        <f>E3</f>
        <v>2550330</v>
      </c>
      <c r="C46" s="114" cm="1">
        <f t="array" ref="C46:C50">K14:K18</f>
        <v>389263.22584110574</v>
      </c>
      <c r="D46" s="65">
        <f>I37</f>
        <v>55936.049691869404</v>
      </c>
      <c r="E46" s="65">
        <f>K25</f>
        <v>-1689277.2755329751</v>
      </c>
      <c r="F46" s="338">
        <f>I3</f>
        <v>1306252</v>
      </c>
      <c r="G46" s="367">
        <f>SUM(B46:E46)</f>
        <v>1306252.0000000002</v>
      </c>
    </row>
    <row r="47" spans="1:12" x14ac:dyDescent="0.25">
      <c r="A47" s="322" t="s">
        <v>61</v>
      </c>
      <c r="B47" s="84">
        <f t="shared" ref="B47:B50" si="28">E4</f>
        <v>258540</v>
      </c>
      <c r="C47" s="114">
        <v>-5910.115879828335</v>
      </c>
      <c r="D47" s="65">
        <f t="shared" ref="D47:D50" si="29">I38</f>
        <v>-21958.886089732525</v>
      </c>
      <c r="E47" s="65">
        <f t="shared" ref="E47:E50" si="30">K26</f>
        <v>-70281.99803043915</v>
      </c>
      <c r="F47" s="338">
        <f t="shared" ref="F47:F50" si="31">I4</f>
        <v>160389</v>
      </c>
      <c r="G47" s="367">
        <f t="shared" ref="G47:G49" si="32">SUM(B47:E47)</f>
        <v>160389</v>
      </c>
    </row>
    <row r="48" spans="1:12" x14ac:dyDescent="0.25">
      <c r="A48" s="322" t="s">
        <v>62</v>
      </c>
      <c r="B48" s="84">
        <f t="shared" si="28"/>
        <v>2550330</v>
      </c>
      <c r="C48" s="114">
        <v>154751.95255954223</v>
      </c>
      <c r="D48" s="65">
        <f t="shared" si="29"/>
        <v>-56763.801510302765</v>
      </c>
      <c r="E48" s="65">
        <f t="shared" si="30"/>
        <v>387928.84895076056</v>
      </c>
      <c r="F48" s="338">
        <f t="shared" si="31"/>
        <v>3036247</v>
      </c>
      <c r="G48" s="367">
        <f t="shared" si="32"/>
        <v>3036247</v>
      </c>
    </row>
    <row r="49" spans="1:7" x14ac:dyDescent="0.25">
      <c r="A49" s="322" t="s">
        <v>63</v>
      </c>
      <c r="B49" s="84">
        <f t="shared" si="28"/>
        <v>257493</v>
      </c>
      <c r="C49" s="114">
        <v>-33227.874759152219</v>
      </c>
      <c r="D49" s="65">
        <f t="shared" si="29"/>
        <v>5467.3990826152267</v>
      </c>
      <c r="E49" s="65">
        <f t="shared" si="30"/>
        <v>-47867.524323463011</v>
      </c>
      <c r="F49" s="338">
        <f t="shared" si="31"/>
        <v>181865</v>
      </c>
      <c r="G49" s="367">
        <f t="shared" si="32"/>
        <v>181865</v>
      </c>
    </row>
    <row r="50" spans="1:7" ht="15.75" thickBot="1" x14ac:dyDescent="0.3">
      <c r="A50" s="327" t="s">
        <v>85</v>
      </c>
      <c r="B50" s="348">
        <f t="shared" si="28"/>
        <v>5616693</v>
      </c>
      <c r="C50" s="328">
        <v>504877.18776166736</v>
      </c>
      <c r="D50" s="369">
        <f t="shared" si="29"/>
        <v>-17319.238825550663</v>
      </c>
      <c r="E50" s="369">
        <f t="shared" si="30"/>
        <v>-1419497.9489361169</v>
      </c>
      <c r="F50" s="349">
        <f t="shared" si="31"/>
        <v>4684753</v>
      </c>
      <c r="G50" s="367">
        <f>SUM(B50:E50)</f>
        <v>4684753</v>
      </c>
    </row>
  </sheetData>
  <mergeCells count="10">
    <mergeCell ref="B35:E35"/>
    <mergeCell ref="F35:G35"/>
    <mergeCell ref="I35:L35"/>
    <mergeCell ref="A44:G44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00B8-64D8-434C-8288-CD9CFBE675B0}">
  <dimension ref="A1:N63"/>
  <sheetViews>
    <sheetView topLeftCell="A29" workbookViewId="0">
      <selection activeCell="K25" sqref="K25:K28"/>
    </sheetView>
  </sheetViews>
  <sheetFormatPr defaultRowHeight="15" x14ac:dyDescent="0.25"/>
  <cols>
    <col min="1" max="1" width="47" bestFit="1" customWidth="1"/>
    <col min="2" max="2" width="16.85546875" bestFit="1" customWidth="1"/>
    <col min="3" max="3" width="16.42578125" bestFit="1" customWidth="1"/>
    <col min="4" max="4" width="14.28515625" bestFit="1" customWidth="1"/>
    <col min="5" max="5" width="12.5703125" bestFit="1" customWidth="1"/>
    <col min="6" max="6" width="11.5703125" bestFit="1" customWidth="1"/>
    <col min="7" max="7" width="26.28515625" customWidth="1"/>
    <col min="8" max="8" width="11.5703125" bestFit="1" customWidth="1"/>
    <col min="9" max="9" width="12.5703125" bestFit="1" customWidth="1"/>
    <col min="10" max="11" width="13.42578125" bestFit="1" customWidth="1"/>
    <col min="12" max="13" width="15" bestFit="1" customWidth="1"/>
    <col min="14" max="14" width="11.28515625" bestFit="1" customWidth="1"/>
  </cols>
  <sheetData>
    <row r="1" spans="1:14" ht="19.5" thickBot="1" x14ac:dyDescent="0.35">
      <c r="A1" s="389" t="s">
        <v>129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</row>
    <row r="2" spans="1:14" ht="16.5" thickBot="1" x14ac:dyDescent="0.3">
      <c r="A2" s="210" t="s">
        <v>0</v>
      </c>
      <c r="B2" s="211" t="s">
        <v>1</v>
      </c>
      <c r="C2" s="211" t="s">
        <v>2</v>
      </c>
      <c r="D2" s="211" t="s">
        <v>3</v>
      </c>
      <c r="E2" s="212" t="s">
        <v>4</v>
      </c>
      <c r="F2" s="212" t="s">
        <v>5</v>
      </c>
      <c r="G2" s="212" t="s">
        <v>6</v>
      </c>
      <c r="H2" s="212" t="s">
        <v>7</v>
      </c>
      <c r="I2" s="212" t="s">
        <v>8</v>
      </c>
      <c r="J2" s="212" t="s">
        <v>9</v>
      </c>
      <c r="K2" s="212" t="s">
        <v>10</v>
      </c>
      <c r="L2" s="212" t="s">
        <v>11</v>
      </c>
      <c r="M2" s="212" t="s">
        <v>12</v>
      </c>
      <c r="N2" s="221"/>
    </row>
    <row r="3" spans="1:14" ht="15.75" x14ac:dyDescent="0.25">
      <c r="A3" s="289" t="s">
        <v>126</v>
      </c>
      <c r="B3" s="390" t="s">
        <v>172</v>
      </c>
      <c r="C3" s="391"/>
      <c r="D3" s="392"/>
      <c r="E3" s="390" t="s">
        <v>173</v>
      </c>
      <c r="F3" s="391"/>
      <c r="G3" s="392"/>
      <c r="H3" s="390" t="s">
        <v>174</v>
      </c>
      <c r="I3" s="391"/>
      <c r="J3" s="392"/>
      <c r="K3" s="390" t="s">
        <v>175</v>
      </c>
      <c r="L3" s="391"/>
      <c r="M3" s="392"/>
      <c r="N3" s="290"/>
    </row>
    <row r="4" spans="1:14" ht="15.75" x14ac:dyDescent="0.25">
      <c r="A4" s="132" t="s">
        <v>15</v>
      </c>
      <c r="B4" s="133">
        <v>2534.0379185239999</v>
      </c>
      <c r="C4" s="122">
        <v>2508.344558495</v>
      </c>
      <c r="D4" s="122">
        <v>1674.9315664999999</v>
      </c>
      <c r="E4" s="122">
        <v>1835.458206965</v>
      </c>
      <c r="F4" s="122">
        <v>1489.2005236099999</v>
      </c>
      <c r="G4" s="122">
        <v>1342.2160915669999</v>
      </c>
      <c r="H4" s="122">
        <v>1113.9670494510001</v>
      </c>
      <c r="I4" s="122">
        <v>1134.7714736800001</v>
      </c>
      <c r="J4" s="122">
        <v>1538.006259106</v>
      </c>
      <c r="K4" s="122">
        <v>1579.464568228</v>
      </c>
      <c r="L4" s="122">
        <v>1591.9058485180001</v>
      </c>
      <c r="M4" s="122">
        <v>1755.2889305169999</v>
      </c>
      <c r="N4" s="223">
        <v>20097.592995161001</v>
      </c>
    </row>
    <row r="5" spans="1:14" ht="15.75" x14ac:dyDescent="0.25">
      <c r="A5" s="132" t="s">
        <v>16</v>
      </c>
      <c r="B5" s="133"/>
      <c r="C5" s="122"/>
      <c r="D5" s="122">
        <v>43158.200235479002</v>
      </c>
      <c r="E5" s="122">
        <v>46085.981479349</v>
      </c>
      <c r="F5" s="122">
        <v>44172.107606646001</v>
      </c>
      <c r="G5" s="122">
        <v>46940.176821344998</v>
      </c>
      <c r="H5" s="122">
        <v>41469.957877770001</v>
      </c>
      <c r="I5" s="122">
        <v>37238.062859119003</v>
      </c>
      <c r="J5" s="122">
        <v>47334.727754635001</v>
      </c>
      <c r="K5" s="122">
        <v>48157.799289609</v>
      </c>
      <c r="L5" s="122">
        <v>48538.51022525</v>
      </c>
      <c r="M5" s="122">
        <v>52732.747856043999</v>
      </c>
      <c r="N5" s="223">
        <v>455828.27200524701</v>
      </c>
    </row>
    <row r="6" spans="1:14" ht="15.75" x14ac:dyDescent="0.25">
      <c r="A6" s="132" t="s">
        <v>17</v>
      </c>
      <c r="B6" s="133">
        <v>1179.5665413669999</v>
      </c>
      <c r="C6" s="122">
        <v>987.69925190900005</v>
      </c>
      <c r="D6" s="122">
        <v>1205.310562934</v>
      </c>
      <c r="E6" s="122">
        <v>1280.4809966810001</v>
      </c>
      <c r="F6" s="122">
        <v>1069.4528372520001</v>
      </c>
      <c r="G6" s="122">
        <v>784.66481812699999</v>
      </c>
      <c r="H6" s="122">
        <v>912.10724854399996</v>
      </c>
      <c r="I6" s="122">
        <v>1073.9006096319999</v>
      </c>
      <c r="J6" s="122">
        <v>1057.3532445650001</v>
      </c>
      <c r="K6" s="122">
        <v>1085.946264765</v>
      </c>
      <c r="L6" s="122">
        <v>1094.493548943</v>
      </c>
      <c r="M6" s="122">
        <v>1206.7764846340001</v>
      </c>
      <c r="N6" s="223">
        <v>12937.752409354</v>
      </c>
    </row>
    <row r="7" spans="1:14" ht="15.75" x14ac:dyDescent="0.25">
      <c r="A7" s="132" t="s">
        <v>18</v>
      </c>
      <c r="B7" s="133">
        <v>83619.086910437996</v>
      </c>
      <c r="C7" s="122">
        <v>76635.173414286997</v>
      </c>
      <c r="D7" s="122">
        <v>43158.200235479002</v>
      </c>
      <c r="E7" s="122">
        <v>46085.981479349</v>
      </c>
      <c r="F7" s="122">
        <v>44172.107606646001</v>
      </c>
      <c r="G7" s="122">
        <v>46940.176821344998</v>
      </c>
      <c r="H7" s="122">
        <v>41469.957877770001</v>
      </c>
      <c r="I7" s="122">
        <v>37238.062859119003</v>
      </c>
      <c r="J7" s="122">
        <v>47334.727754635001</v>
      </c>
      <c r="K7" s="122">
        <v>48157.799289609</v>
      </c>
      <c r="L7" s="122">
        <v>48538.51022525</v>
      </c>
      <c r="M7" s="122">
        <v>52732.747856043999</v>
      </c>
      <c r="N7" s="223">
        <v>616082.53232997202</v>
      </c>
    </row>
    <row r="8" spans="1:14" ht="16.5" thickBot="1" x14ac:dyDescent="0.3">
      <c r="A8" s="132" t="s">
        <v>19</v>
      </c>
      <c r="B8" s="136">
        <v>87332.691370329005</v>
      </c>
      <c r="C8" s="123">
        <v>80131.217224691005</v>
      </c>
      <c r="D8" s="123">
        <v>89196.642600392006</v>
      </c>
      <c r="E8" s="123">
        <v>95287.902162344995</v>
      </c>
      <c r="F8" s="123">
        <v>90902.868574153996</v>
      </c>
      <c r="G8" s="123">
        <v>96007.234552383001</v>
      </c>
      <c r="H8" s="123">
        <v>84965.990053536007</v>
      </c>
      <c r="I8" s="123">
        <v>76684.797801551002</v>
      </c>
      <c r="J8" s="123">
        <v>97264.815012941996</v>
      </c>
      <c r="K8" s="123">
        <v>98981.009412212006</v>
      </c>
      <c r="L8" s="123">
        <v>99763.419847960002</v>
      </c>
      <c r="M8" s="123">
        <v>108427.56112723899</v>
      </c>
      <c r="N8" s="224">
        <v>1104946.1497397339</v>
      </c>
    </row>
    <row r="9" spans="1:14" ht="15.75" x14ac:dyDescent="0.25">
      <c r="A9" s="141" t="s">
        <v>125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225"/>
    </row>
    <row r="10" spans="1:14" ht="15.75" x14ac:dyDescent="0.25">
      <c r="A10" s="143" t="s">
        <v>15</v>
      </c>
      <c r="B10" s="144">
        <v>369693.11343342101</v>
      </c>
      <c r="C10" s="124">
        <v>345471.97707972798</v>
      </c>
      <c r="D10" s="124">
        <v>241461.48679286501</v>
      </c>
      <c r="E10" s="124">
        <v>258539.74887961001</v>
      </c>
      <c r="F10" s="124">
        <v>218784.74031941401</v>
      </c>
      <c r="G10" s="124">
        <v>198326.61776594</v>
      </c>
      <c r="H10" s="124">
        <v>149155.035527453</v>
      </c>
      <c r="I10" s="124">
        <v>158843.115523507</v>
      </c>
      <c r="J10" s="124">
        <v>221679.820485145</v>
      </c>
      <c r="K10" s="124">
        <v>227657.15821742799</v>
      </c>
      <c r="L10" s="124">
        <v>229453.87222935999</v>
      </c>
      <c r="M10" s="124">
        <v>252510.67913330501</v>
      </c>
      <c r="N10" s="226">
        <v>2871577.3653871752</v>
      </c>
    </row>
    <row r="11" spans="1:14" ht="15.75" x14ac:dyDescent="0.25">
      <c r="A11" s="143" t="s">
        <v>16</v>
      </c>
      <c r="B11" s="144">
        <v>0</v>
      </c>
      <c r="C11" s="124">
        <v>0</v>
      </c>
      <c r="D11" s="124">
        <v>2379799.42428124</v>
      </c>
      <c r="E11" s="124">
        <v>2550330.294434045</v>
      </c>
      <c r="F11" s="124">
        <v>2338979.995812566</v>
      </c>
      <c r="G11" s="124">
        <v>2250789.9167251699</v>
      </c>
      <c r="H11" s="124">
        <v>1993404.1714206049</v>
      </c>
      <c r="I11" s="124">
        <v>1954078.0944333819</v>
      </c>
      <c r="J11" s="124">
        <v>2469077.0527307368</v>
      </c>
      <c r="K11" s="124">
        <v>2471738.1349223582</v>
      </c>
      <c r="L11" s="124">
        <v>2491257.3909799312</v>
      </c>
      <c r="M11" s="124">
        <v>2685480.9228036338</v>
      </c>
      <c r="N11" s="226">
        <v>23584935.398543667</v>
      </c>
    </row>
    <row r="12" spans="1:14" ht="15.75" x14ac:dyDescent="0.25">
      <c r="A12" s="143" t="s">
        <v>17</v>
      </c>
      <c r="B12" s="144">
        <v>243845.981911151</v>
      </c>
      <c r="C12" s="124">
        <v>199734.92341404001</v>
      </c>
      <c r="D12" s="124">
        <v>226753.15440710401</v>
      </c>
      <c r="E12" s="124">
        <v>257492.56110700301</v>
      </c>
      <c r="F12" s="124">
        <v>209023.507470201</v>
      </c>
      <c r="G12" s="124">
        <v>165012.126777422</v>
      </c>
      <c r="H12" s="124">
        <v>164998.62499566501</v>
      </c>
      <c r="I12" s="124">
        <v>194651.31298231299</v>
      </c>
      <c r="J12" s="124">
        <v>199595.14443027799</v>
      </c>
      <c r="K12" s="124">
        <v>204997.73150189701</v>
      </c>
      <c r="L12" s="124">
        <v>206608.72625952199</v>
      </c>
      <c r="M12" s="124">
        <v>243989.56209983799</v>
      </c>
      <c r="N12" s="226">
        <v>2516703.3573564328</v>
      </c>
    </row>
    <row r="13" spans="1:14" ht="15.75" x14ac:dyDescent="0.25">
      <c r="A13" s="143" t="s">
        <v>18</v>
      </c>
      <c r="B13" s="144">
        <v>3928338.6665307558</v>
      </c>
      <c r="C13" s="124">
        <v>3801856.075862804</v>
      </c>
      <c r="D13" s="124">
        <v>2379799.42428124</v>
      </c>
      <c r="E13" s="124">
        <v>2550330.294434045</v>
      </c>
      <c r="F13" s="124">
        <v>2338979.995812566</v>
      </c>
      <c r="G13" s="124">
        <v>2250789.9167251699</v>
      </c>
      <c r="H13" s="124">
        <v>1993404.1714206049</v>
      </c>
      <c r="I13" s="124">
        <v>1954078.0944333819</v>
      </c>
      <c r="J13" s="124">
        <v>2469077.0527307368</v>
      </c>
      <c r="K13" s="124">
        <v>2471738.1349223582</v>
      </c>
      <c r="L13" s="124">
        <v>2491257.3909799312</v>
      </c>
      <c r="M13" s="124">
        <v>2685480.9228036338</v>
      </c>
      <c r="N13" s="226">
        <v>31315130.140937224</v>
      </c>
    </row>
    <row r="14" spans="1:14" ht="16.5" thickBot="1" x14ac:dyDescent="0.3">
      <c r="A14" s="148" t="s">
        <v>19</v>
      </c>
      <c r="B14" s="149">
        <v>4541877.7618753286</v>
      </c>
      <c r="C14" s="150">
        <v>4347062.9763565734</v>
      </c>
      <c r="D14" s="150">
        <v>5227813.4897624487</v>
      </c>
      <c r="E14" s="150">
        <v>5616692.8988547036</v>
      </c>
      <c r="F14" s="150">
        <v>5105768.2394147459</v>
      </c>
      <c r="G14" s="150">
        <v>4864918.5779937003</v>
      </c>
      <c r="H14" s="150">
        <v>4300962.0033643264</v>
      </c>
      <c r="I14" s="150">
        <v>4261650.6173725836</v>
      </c>
      <c r="J14" s="150">
        <v>5359429.0703768963</v>
      </c>
      <c r="K14" s="150">
        <v>5376131.1595640406</v>
      </c>
      <c r="L14" s="150">
        <v>5418577.3804487437</v>
      </c>
      <c r="M14" s="150">
        <v>5867462.0868404098</v>
      </c>
      <c r="N14" s="227">
        <v>60288346.262224495</v>
      </c>
    </row>
    <row r="17" spans="1:11" x14ac:dyDescent="0.25">
      <c r="A17" s="292" t="s">
        <v>0</v>
      </c>
      <c r="B17" s="292" t="s">
        <v>1</v>
      </c>
      <c r="C17" s="292" t="s">
        <v>2</v>
      </c>
      <c r="D17" s="292" t="s">
        <v>3</v>
      </c>
      <c r="E17" s="297" t="s">
        <v>176</v>
      </c>
      <c r="G17" s="292" t="s">
        <v>194</v>
      </c>
      <c r="H17" s="292" t="s">
        <v>1</v>
      </c>
      <c r="I17" s="292" t="s">
        <v>2</v>
      </c>
      <c r="J17" s="292" t="s">
        <v>3</v>
      </c>
      <c r="K17" s="297" t="s">
        <v>176</v>
      </c>
    </row>
    <row r="18" spans="1:11" x14ac:dyDescent="0.25">
      <c r="A18" s="291" t="s">
        <v>126</v>
      </c>
      <c r="B18" s="291" t="s">
        <v>172</v>
      </c>
      <c r="C18" s="291"/>
      <c r="D18" s="291"/>
      <c r="E18" s="293"/>
      <c r="G18" s="291" t="s">
        <v>195</v>
      </c>
      <c r="H18" s="291" t="s">
        <v>172</v>
      </c>
      <c r="I18" s="291"/>
      <c r="J18" s="291"/>
      <c r="K18" s="293"/>
    </row>
    <row r="19" spans="1:11" x14ac:dyDescent="0.25">
      <c r="A19" t="s">
        <v>16</v>
      </c>
      <c r="B19" s="39"/>
      <c r="C19" s="39"/>
      <c r="D19" s="39">
        <v>43158.200235479002</v>
      </c>
      <c r="E19" s="298">
        <f>SUM(B19:D19)</f>
        <v>43158.200235479002</v>
      </c>
      <c r="G19" t="s">
        <v>16</v>
      </c>
      <c r="H19">
        <v>75</v>
      </c>
      <c r="I19">
        <v>2611</v>
      </c>
      <c r="J19">
        <v>17739</v>
      </c>
      <c r="K19">
        <f>SUM(H19:J19)</f>
        <v>20425</v>
      </c>
    </row>
    <row r="20" spans="1:11" x14ac:dyDescent="0.25">
      <c r="A20" t="s">
        <v>179</v>
      </c>
      <c r="B20" s="39">
        <v>2534.0379185239999</v>
      </c>
      <c r="C20" s="39">
        <v>2508.344558495</v>
      </c>
      <c r="D20" s="39">
        <v>1674.9315664999999</v>
      </c>
      <c r="E20" s="298">
        <f>SUM(B20:D20)</f>
        <v>6717.3140435189998</v>
      </c>
      <c r="G20" t="s">
        <v>179</v>
      </c>
      <c r="H20">
        <v>1682</v>
      </c>
      <c r="I20">
        <v>1764</v>
      </c>
      <c r="J20">
        <v>1259</v>
      </c>
      <c r="K20">
        <f t="shared" ref="K20:K22" si="0">SUM(H20:J20)</f>
        <v>4705</v>
      </c>
    </row>
    <row r="21" spans="1:11" x14ac:dyDescent="0.25">
      <c r="A21" t="s">
        <v>18</v>
      </c>
      <c r="B21" s="39">
        <v>83619.086910437996</v>
      </c>
      <c r="C21" s="39">
        <v>76635.173414286997</v>
      </c>
      <c r="D21" s="39">
        <v>43158.200235479002</v>
      </c>
      <c r="E21" s="298">
        <f>SUM(B21:D21)</f>
        <v>203412.460560204</v>
      </c>
      <c r="G21" t="s">
        <v>18</v>
      </c>
      <c r="H21">
        <v>75404</v>
      </c>
      <c r="I21">
        <v>63866</v>
      </c>
      <c r="J21">
        <v>48936</v>
      </c>
      <c r="K21">
        <f t="shared" si="0"/>
        <v>188206</v>
      </c>
    </row>
    <row r="22" spans="1:11" x14ac:dyDescent="0.25">
      <c r="A22" t="s">
        <v>180</v>
      </c>
      <c r="B22" s="39">
        <v>1179.5665413669999</v>
      </c>
      <c r="C22" s="39">
        <v>987.69925190900005</v>
      </c>
      <c r="D22" s="39">
        <v>1205.310562934</v>
      </c>
      <c r="E22" s="298">
        <f>SUM(B22:D22)</f>
        <v>3372.5763562100001</v>
      </c>
      <c r="G22" t="s">
        <v>180</v>
      </c>
      <c r="H22">
        <v>1188</v>
      </c>
      <c r="I22">
        <v>1072</v>
      </c>
      <c r="J22">
        <v>1004</v>
      </c>
      <c r="K22">
        <f t="shared" si="0"/>
        <v>3264</v>
      </c>
    </row>
    <row r="23" spans="1:11" x14ac:dyDescent="0.25">
      <c r="A23" s="294" t="s">
        <v>19</v>
      </c>
      <c r="B23" s="296">
        <v>87332.691370329005</v>
      </c>
      <c r="C23" s="296">
        <v>80131.217224691005</v>
      </c>
      <c r="D23" s="296">
        <v>89196.642600392006</v>
      </c>
      <c r="E23" s="299">
        <f t="shared" ref="E23" si="1">SUM(B23:D23)</f>
        <v>256660.551195412</v>
      </c>
      <c r="G23" s="294" t="s">
        <v>19</v>
      </c>
      <c r="H23" s="294">
        <f>SUM(H19:H22)</f>
        <v>78349</v>
      </c>
      <c r="I23" s="294">
        <f t="shared" ref="I23:J23" si="2">SUM(I19:I22)</f>
        <v>69313</v>
      </c>
      <c r="J23" s="294">
        <f t="shared" si="2"/>
        <v>68938</v>
      </c>
      <c r="K23" s="294">
        <f>SUM(H23:J23)</f>
        <v>216600</v>
      </c>
    </row>
    <row r="24" spans="1:11" x14ac:dyDescent="0.25">
      <c r="A24" s="293" t="s">
        <v>125</v>
      </c>
      <c r="B24" s="291"/>
      <c r="C24" s="291"/>
      <c r="D24" s="291"/>
      <c r="E24" s="300"/>
      <c r="G24" s="293" t="s">
        <v>196</v>
      </c>
    </row>
    <row r="25" spans="1:11" x14ac:dyDescent="0.25">
      <c r="A25" t="s">
        <v>16</v>
      </c>
      <c r="B25" s="38">
        <v>0</v>
      </c>
      <c r="C25" s="38">
        <v>0</v>
      </c>
      <c r="D25" s="38">
        <v>2379799.42428124</v>
      </c>
      <c r="E25" s="301">
        <f>SUM(B25:D25)</f>
        <v>2379799.42428124</v>
      </c>
      <c r="G25" t="s">
        <v>16</v>
      </c>
      <c r="H25" s="84">
        <v>6549</v>
      </c>
      <c r="I25" s="84">
        <v>164446</v>
      </c>
      <c r="J25" s="84">
        <v>1110141</v>
      </c>
      <c r="K25" s="84">
        <f>SUM(H25:J25)</f>
        <v>1281136</v>
      </c>
    </row>
    <row r="26" spans="1:11" x14ac:dyDescent="0.25">
      <c r="A26" t="s">
        <v>179</v>
      </c>
      <c r="B26" s="38">
        <v>369693.11343342101</v>
      </c>
      <c r="C26" s="38">
        <v>345471.97707972798</v>
      </c>
      <c r="D26" s="38">
        <v>241461.48679286501</v>
      </c>
      <c r="E26" s="301">
        <f>SUM(B26:D26)</f>
        <v>956626.57730601402</v>
      </c>
      <c r="G26" t="s">
        <v>179</v>
      </c>
      <c r="H26" s="84">
        <v>225129</v>
      </c>
      <c r="I26" s="84">
        <v>239626</v>
      </c>
      <c r="J26" s="84">
        <v>177539</v>
      </c>
      <c r="K26" s="84">
        <f>SUM(H26:J26)</f>
        <v>642294</v>
      </c>
    </row>
    <row r="27" spans="1:11" x14ac:dyDescent="0.25">
      <c r="A27" t="s">
        <v>18</v>
      </c>
      <c r="B27" s="38">
        <v>3928338.6665307558</v>
      </c>
      <c r="C27" s="38">
        <v>3801856.075862804</v>
      </c>
      <c r="D27" s="38">
        <v>2379799.42428124</v>
      </c>
      <c r="E27" s="301">
        <f>SUM(B27:D27)</f>
        <v>10109994.1666748</v>
      </c>
      <c r="G27" t="s">
        <v>18</v>
      </c>
      <c r="H27" s="84">
        <v>3698265</v>
      </c>
      <c r="I27" s="84">
        <v>3463888</v>
      </c>
      <c r="J27" s="84">
        <v>2909084</v>
      </c>
      <c r="K27" s="84">
        <f>SUM(H27:J27)</f>
        <v>10071237</v>
      </c>
    </row>
    <row r="28" spans="1:11" x14ac:dyDescent="0.25">
      <c r="A28" t="s">
        <v>17</v>
      </c>
      <c r="B28" s="38">
        <v>243845.981911151</v>
      </c>
      <c r="C28" s="38">
        <v>199734.92341404001</v>
      </c>
      <c r="D28" s="38">
        <v>226753.15440710401</v>
      </c>
      <c r="E28" s="301">
        <f>SUM(B28:D28)</f>
        <v>670334.05973229499</v>
      </c>
      <c r="G28" t="s">
        <v>17</v>
      </c>
      <c r="H28" s="84">
        <v>221130</v>
      </c>
      <c r="I28" s="84">
        <v>201758</v>
      </c>
      <c r="J28" s="84">
        <v>185695</v>
      </c>
      <c r="K28" s="84">
        <f>SUM(H28:J28)</f>
        <v>608583</v>
      </c>
    </row>
    <row r="29" spans="1:11" x14ac:dyDescent="0.25">
      <c r="A29" s="294" t="s">
        <v>19</v>
      </c>
      <c r="B29" s="295">
        <v>4541877.7618753286</v>
      </c>
      <c r="C29" s="295">
        <v>4347062.9763565734</v>
      </c>
      <c r="D29" s="295">
        <v>5227813.4897624487</v>
      </c>
      <c r="E29" s="302">
        <f>SUM(B29:D29)</f>
        <v>14116754.227994349</v>
      </c>
      <c r="G29" s="294" t="s">
        <v>19</v>
      </c>
      <c r="H29" s="90">
        <f>SUM(H25:H28)</f>
        <v>4151073</v>
      </c>
      <c r="I29" s="90">
        <f t="shared" ref="I29:J29" si="3">SUM(I25:I28)</f>
        <v>4069718</v>
      </c>
      <c r="J29" s="90">
        <f t="shared" si="3"/>
        <v>4382459</v>
      </c>
      <c r="K29" s="90">
        <f>SUM(H29:J29)</f>
        <v>12603250</v>
      </c>
    </row>
    <row r="32" spans="1:11" x14ac:dyDescent="0.25">
      <c r="A32" s="310" t="s">
        <v>201</v>
      </c>
      <c r="B32" s="311" t="s">
        <v>197</v>
      </c>
      <c r="C32" s="311" t="s">
        <v>198</v>
      </c>
      <c r="D32" s="311" t="s">
        <v>199</v>
      </c>
      <c r="E32" s="311" t="s">
        <v>200</v>
      </c>
    </row>
    <row r="33" spans="1:13" x14ac:dyDescent="0.25">
      <c r="A33" s="294" t="s">
        <v>76</v>
      </c>
    </row>
    <row r="34" spans="1:13" x14ac:dyDescent="0.25">
      <c r="A34" t="s">
        <v>16</v>
      </c>
      <c r="B34" s="97">
        <v>43158.200235479002</v>
      </c>
      <c r="C34" s="39">
        <v>20425</v>
      </c>
      <c r="D34" s="273">
        <f>C34-B34</f>
        <v>-22733.200235479002</v>
      </c>
      <c r="E34" s="313">
        <f>D34/B34</f>
        <v>-0.52674115490086515</v>
      </c>
    </row>
    <row r="35" spans="1:13" x14ac:dyDescent="0.25">
      <c r="A35" t="s">
        <v>179</v>
      </c>
      <c r="B35" s="97">
        <v>6717.3140435189998</v>
      </c>
      <c r="C35" s="39">
        <v>4705</v>
      </c>
      <c r="D35" s="273">
        <f t="shared" ref="D35:D37" si="4">C35-B35</f>
        <v>-2012.3140435189998</v>
      </c>
      <c r="E35" s="313">
        <f t="shared" ref="E35:E44" si="5">D35/B35</f>
        <v>-0.29957123196592556</v>
      </c>
    </row>
    <row r="36" spans="1:13" x14ac:dyDescent="0.25">
      <c r="A36" t="s">
        <v>18</v>
      </c>
      <c r="B36" s="97">
        <v>203412.460560204</v>
      </c>
      <c r="C36" s="39">
        <v>188206</v>
      </c>
      <c r="D36" s="273">
        <f t="shared" si="4"/>
        <v>-15206.460560203996</v>
      </c>
      <c r="E36" s="313">
        <f>D36/B36</f>
        <v>-7.4756779984495286E-2</v>
      </c>
    </row>
    <row r="37" spans="1:13" x14ac:dyDescent="0.25">
      <c r="A37" t="s">
        <v>180</v>
      </c>
      <c r="B37" s="97">
        <v>3372.5763562100001</v>
      </c>
      <c r="C37" s="39">
        <v>3264</v>
      </c>
      <c r="D37" s="273">
        <f t="shared" si="4"/>
        <v>-108.57635621000009</v>
      </c>
      <c r="E37" s="313">
        <f t="shared" si="5"/>
        <v>-3.2193891180573572E-2</v>
      </c>
    </row>
    <row r="38" spans="1:13" x14ac:dyDescent="0.25">
      <c r="A38" s="291" t="s">
        <v>19</v>
      </c>
      <c r="B38" s="309">
        <v>256660.551195412</v>
      </c>
      <c r="C38" s="296">
        <v>216600</v>
      </c>
      <c r="D38" s="308">
        <f>C38-B38</f>
        <v>-40060.551195412001</v>
      </c>
      <c r="E38" s="314">
        <f t="shared" si="5"/>
        <v>-0.15608378852467808</v>
      </c>
    </row>
    <row r="39" spans="1:13" x14ac:dyDescent="0.25">
      <c r="A39" s="312" t="s">
        <v>59</v>
      </c>
      <c r="D39" s="273"/>
      <c r="E39" s="313"/>
    </row>
    <row r="40" spans="1:13" x14ac:dyDescent="0.25">
      <c r="A40" t="s">
        <v>16</v>
      </c>
      <c r="B40" s="84">
        <v>2379799.42428124</v>
      </c>
      <c r="C40" s="84">
        <v>1281136</v>
      </c>
      <c r="D40" s="273">
        <f t="shared" ref="D40:D44" si="6">C40-B40</f>
        <v>-1098663.42428124</v>
      </c>
      <c r="E40" s="313">
        <f t="shared" si="5"/>
        <v>-0.46166219433096312</v>
      </c>
    </row>
    <row r="41" spans="1:13" x14ac:dyDescent="0.25">
      <c r="A41" t="s">
        <v>179</v>
      </c>
      <c r="B41" s="84">
        <v>956626.57730601402</v>
      </c>
      <c r="C41" s="84">
        <v>642294</v>
      </c>
      <c r="D41" s="273">
        <f t="shared" si="6"/>
        <v>-314332.57730601402</v>
      </c>
      <c r="E41" s="313">
        <f t="shared" si="5"/>
        <v>-0.3285844077123759</v>
      </c>
    </row>
    <row r="42" spans="1:13" x14ac:dyDescent="0.25">
      <c r="A42" t="s">
        <v>18</v>
      </c>
      <c r="B42" s="84">
        <v>10109994.1666748</v>
      </c>
      <c r="C42" s="84">
        <v>10071237</v>
      </c>
      <c r="D42" s="273">
        <f t="shared" si="6"/>
        <v>-38757.166674800217</v>
      </c>
      <c r="E42" s="313">
        <f t="shared" si="5"/>
        <v>-3.833549855305954E-3</v>
      </c>
    </row>
    <row r="43" spans="1:13" x14ac:dyDescent="0.25">
      <c r="A43" t="s">
        <v>180</v>
      </c>
      <c r="B43" s="84">
        <v>670334.05973229499</v>
      </c>
      <c r="C43" s="84">
        <v>608583</v>
      </c>
      <c r="D43" s="273">
        <f t="shared" si="6"/>
        <v>-61751.059732294991</v>
      </c>
      <c r="E43" s="313">
        <f t="shared" si="5"/>
        <v>-9.2119830158944829E-2</v>
      </c>
    </row>
    <row r="44" spans="1:13" x14ac:dyDescent="0.25">
      <c r="A44" s="294" t="s">
        <v>19</v>
      </c>
      <c r="B44" s="307">
        <v>14116754.227994349</v>
      </c>
      <c r="C44" s="307">
        <v>12603250</v>
      </c>
      <c r="D44" s="308">
        <f t="shared" si="6"/>
        <v>-1513504.2279943489</v>
      </c>
      <c r="E44" s="314">
        <f t="shared" si="5"/>
        <v>-0.10721332988804051</v>
      </c>
    </row>
    <row r="45" spans="1:13" ht="15.75" thickBot="1" x14ac:dyDescent="0.3"/>
    <row r="46" spans="1:13" x14ac:dyDescent="0.25">
      <c r="A46" s="317" t="s">
        <v>201</v>
      </c>
      <c r="B46" s="318" t="s">
        <v>1</v>
      </c>
      <c r="C46" s="318" t="s">
        <v>2</v>
      </c>
      <c r="D46" s="318" t="s">
        <v>3</v>
      </c>
      <c r="E46" s="319" t="s">
        <v>176</v>
      </c>
      <c r="F46" s="330" t="s">
        <v>1</v>
      </c>
      <c r="G46" s="331" t="s">
        <v>2</v>
      </c>
      <c r="H46" s="331" t="s">
        <v>3</v>
      </c>
      <c r="I46" s="332" t="s">
        <v>176</v>
      </c>
      <c r="J46" s="339" t="s">
        <v>204</v>
      </c>
      <c r="K46" s="318" t="s">
        <v>205</v>
      </c>
      <c r="L46" s="318" t="s">
        <v>206</v>
      </c>
      <c r="M46" s="319" t="s">
        <v>207</v>
      </c>
    </row>
    <row r="47" spans="1:13" x14ac:dyDescent="0.25">
      <c r="A47" s="320" t="s">
        <v>76</v>
      </c>
      <c r="B47" s="291" t="s">
        <v>202</v>
      </c>
      <c r="C47" s="291" t="s">
        <v>202</v>
      </c>
      <c r="D47" s="291" t="s">
        <v>202</v>
      </c>
      <c r="E47" s="321" t="s">
        <v>202</v>
      </c>
      <c r="F47" s="333" t="s">
        <v>203</v>
      </c>
      <c r="G47" s="291" t="s">
        <v>203</v>
      </c>
      <c r="H47" s="291" t="s">
        <v>203</v>
      </c>
      <c r="I47" s="321" t="s">
        <v>203</v>
      </c>
      <c r="J47" s="322"/>
      <c r="M47" s="334"/>
    </row>
    <row r="48" spans="1:13" x14ac:dyDescent="0.25">
      <c r="A48" s="322" t="s">
        <v>16</v>
      </c>
      <c r="B48" s="111"/>
      <c r="C48" s="111"/>
      <c r="D48" s="111">
        <v>43158.200235479002</v>
      </c>
      <c r="E48" s="323">
        <f>SUM(B48:D48)</f>
        <v>43158.200235479002</v>
      </c>
      <c r="F48" s="322">
        <v>75</v>
      </c>
      <c r="G48">
        <v>2611</v>
      </c>
      <c r="H48" s="111">
        <v>17739</v>
      </c>
      <c r="I48" s="334">
        <f>SUM(F48:H48)</f>
        <v>20425</v>
      </c>
      <c r="J48" s="340">
        <f>F48-B48</f>
        <v>75</v>
      </c>
      <c r="K48" s="273">
        <f t="shared" ref="K48:M48" si="7">G48-C48</f>
        <v>2611</v>
      </c>
      <c r="L48" s="273">
        <f t="shared" si="7"/>
        <v>-25419.200235479002</v>
      </c>
      <c r="M48" s="341">
        <f t="shared" si="7"/>
        <v>-22733.200235479002</v>
      </c>
    </row>
    <row r="49" spans="1:13" x14ac:dyDescent="0.25">
      <c r="A49" s="322" t="s">
        <v>179</v>
      </c>
      <c r="B49" s="111">
        <v>2534.0379185239999</v>
      </c>
      <c r="C49" s="111">
        <v>2508.344558495</v>
      </c>
      <c r="D49" s="111">
        <v>1674.9315664999999</v>
      </c>
      <c r="E49" s="323">
        <f>SUM(B49:D49)</f>
        <v>6717.3140435189998</v>
      </c>
      <c r="F49" s="322">
        <v>1682</v>
      </c>
      <c r="G49">
        <v>1764</v>
      </c>
      <c r="H49">
        <v>1259</v>
      </c>
      <c r="I49" s="334">
        <f t="shared" ref="I49:I51" si="8">SUM(F49:H49)</f>
        <v>4705</v>
      </c>
      <c r="J49" s="340">
        <f t="shared" ref="J49:J52" si="9">F49-B49</f>
        <v>-852.03791852399991</v>
      </c>
      <c r="K49" s="273">
        <f t="shared" ref="K49:K52" si="10">G49-C49</f>
        <v>-744.344558495</v>
      </c>
      <c r="L49" s="273">
        <f t="shared" ref="L49:L52" si="11">H49-D49</f>
        <v>-415.93156649999992</v>
      </c>
      <c r="M49" s="341">
        <f t="shared" ref="M49:M52" si="12">I49-E49</f>
        <v>-2012.3140435189998</v>
      </c>
    </row>
    <row r="50" spans="1:13" x14ac:dyDescent="0.25">
      <c r="A50" s="322" t="s">
        <v>18</v>
      </c>
      <c r="B50" s="111">
        <v>83619.086910437996</v>
      </c>
      <c r="C50" s="111">
        <v>76635.173414286997</v>
      </c>
      <c r="D50" s="111">
        <v>43158.200235479002</v>
      </c>
      <c r="E50" s="323">
        <f>SUM(B50:D50)</f>
        <v>203412.460560204</v>
      </c>
      <c r="F50" s="322">
        <v>75404</v>
      </c>
      <c r="G50">
        <v>63866</v>
      </c>
      <c r="H50">
        <v>48936</v>
      </c>
      <c r="I50" s="334">
        <f t="shared" si="8"/>
        <v>188206</v>
      </c>
      <c r="J50" s="340">
        <f t="shared" si="9"/>
        <v>-8215.0869104379963</v>
      </c>
      <c r="K50" s="273">
        <f t="shared" si="10"/>
        <v>-12769.173414286997</v>
      </c>
      <c r="L50" s="273">
        <f t="shared" si="11"/>
        <v>5777.799764520998</v>
      </c>
      <c r="M50" s="341">
        <f t="shared" si="12"/>
        <v>-15206.460560203996</v>
      </c>
    </row>
    <row r="51" spans="1:13" x14ac:dyDescent="0.25">
      <c r="A51" s="322" t="s">
        <v>180</v>
      </c>
      <c r="B51" s="111">
        <v>1179.5665413669999</v>
      </c>
      <c r="C51" s="111">
        <v>987.69925190900005</v>
      </c>
      <c r="D51" s="111">
        <v>1205.310562934</v>
      </c>
      <c r="E51" s="323">
        <f>SUM(B51:D51)</f>
        <v>3372.5763562100001</v>
      </c>
      <c r="F51" s="322">
        <v>1188</v>
      </c>
      <c r="G51">
        <v>1072</v>
      </c>
      <c r="H51">
        <v>1004</v>
      </c>
      <c r="I51" s="334">
        <f t="shared" si="8"/>
        <v>3264</v>
      </c>
      <c r="J51" s="340">
        <f t="shared" si="9"/>
        <v>8.4334586330001002</v>
      </c>
      <c r="K51" s="273">
        <f t="shared" si="10"/>
        <v>84.300748090999946</v>
      </c>
      <c r="L51" s="273">
        <f t="shared" si="11"/>
        <v>-201.31056293400002</v>
      </c>
      <c r="M51" s="341">
        <f t="shared" si="12"/>
        <v>-108.57635621000009</v>
      </c>
    </row>
    <row r="52" spans="1:13" x14ac:dyDescent="0.25">
      <c r="A52" s="320" t="s">
        <v>19</v>
      </c>
      <c r="B52" s="296">
        <v>87332.691370329005</v>
      </c>
      <c r="C52" s="296">
        <v>80131.217224691005</v>
      </c>
      <c r="D52" s="315">
        <v>89196.642600392006</v>
      </c>
      <c r="E52" s="324">
        <f t="shared" ref="E52" si="13">SUM(B52:D52)</f>
        <v>256660.551195412</v>
      </c>
      <c r="F52" s="335">
        <f>SUM(F48:F51)</f>
        <v>78349</v>
      </c>
      <c r="G52" s="316">
        <f t="shared" ref="G52" si="14">SUM(G48:G51)</f>
        <v>69313</v>
      </c>
      <c r="H52" s="294">
        <f t="shared" ref="H52" si="15">SUM(H48:H51)</f>
        <v>68938</v>
      </c>
      <c r="I52" s="336">
        <f>SUM(F52:H52)</f>
        <v>216600</v>
      </c>
      <c r="J52" s="346">
        <f t="shared" si="9"/>
        <v>-8983.6913703290047</v>
      </c>
      <c r="K52" s="308">
        <f t="shared" si="10"/>
        <v>-10818.217224691005</v>
      </c>
      <c r="L52" s="308">
        <f t="shared" si="11"/>
        <v>-20258.642600392006</v>
      </c>
      <c r="M52" s="342">
        <f t="shared" si="12"/>
        <v>-40060.551195412001</v>
      </c>
    </row>
    <row r="53" spans="1:13" x14ac:dyDescent="0.25">
      <c r="A53" s="325" t="s">
        <v>59</v>
      </c>
      <c r="B53" s="291"/>
      <c r="C53" s="291"/>
      <c r="D53" s="291"/>
      <c r="E53" s="321"/>
      <c r="F53" s="333"/>
      <c r="G53" s="291"/>
      <c r="H53" s="291"/>
      <c r="I53" s="321"/>
      <c r="J53" s="340"/>
      <c r="M53" s="334"/>
    </row>
    <row r="54" spans="1:13" x14ac:dyDescent="0.25">
      <c r="A54" s="322" t="s">
        <v>16</v>
      </c>
      <c r="B54" s="114">
        <v>0</v>
      </c>
      <c r="C54" s="114">
        <v>0</v>
      </c>
      <c r="D54" s="114">
        <v>2379799.42428124</v>
      </c>
      <c r="E54" s="326">
        <f>SUM(B54:D54)</f>
        <v>2379799.42428124</v>
      </c>
      <c r="F54" s="337">
        <v>6549</v>
      </c>
      <c r="G54" s="84">
        <v>164446</v>
      </c>
      <c r="H54" s="84">
        <v>1110141</v>
      </c>
      <c r="I54" s="338">
        <f>SUM(F54:H54)</f>
        <v>1281136</v>
      </c>
      <c r="J54" s="343">
        <f>F54-B54</f>
        <v>6549</v>
      </c>
      <c r="K54" s="344">
        <f t="shared" ref="K54:M54" si="16">G54-C54</f>
        <v>164446</v>
      </c>
      <c r="L54" s="344">
        <f t="shared" si="16"/>
        <v>-1269658.42428124</v>
      </c>
      <c r="M54" s="345">
        <f t="shared" si="16"/>
        <v>-1098663.42428124</v>
      </c>
    </row>
    <row r="55" spans="1:13" x14ac:dyDescent="0.25">
      <c r="A55" s="322" t="s">
        <v>179</v>
      </c>
      <c r="B55" s="114">
        <v>369693.11343342101</v>
      </c>
      <c r="C55" s="114">
        <v>345471.97707972798</v>
      </c>
      <c r="D55" s="114">
        <v>241461.48679286501</v>
      </c>
      <c r="E55" s="326">
        <f>SUM(B55:D55)</f>
        <v>956626.57730601402</v>
      </c>
      <c r="F55" s="337">
        <v>225129</v>
      </c>
      <c r="G55" s="84">
        <v>239626</v>
      </c>
      <c r="H55" s="84">
        <v>177539</v>
      </c>
      <c r="I55" s="338">
        <f>SUM(F55:H55)</f>
        <v>642294</v>
      </c>
      <c r="J55" s="343">
        <f t="shared" ref="J55:J58" si="17">F55-B55</f>
        <v>-144564.11343342101</v>
      </c>
      <c r="K55" s="344">
        <f t="shared" ref="K55:K58" si="18">G55-C55</f>
        <v>-105845.97707972798</v>
      </c>
      <c r="L55" s="344">
        <f t="shared" ref="L55:L58" si="19">H55-D55</f>
        <v>-63922.486792865006</v>
      </c>
      <c r="M55" s="345">
        <f t="shared" ref="M55:M58" si="20">I55-E55</f>
        <v>-314332.57730601402</v>
      </c>
    </row>
    <row r="56" spans="1:13" x14ac:dyDescent="0.25">
      <c r="A56" s="322" t="s">
        <v>18</v>
      </c>
      <c r="B56" s="114">
        <v>3928338.6665307558</v>
      </c>
      <c r="C56" s="114">
        <v>3801856.075862804</v>
      </c>
      <c r="D56" s="114">
        <v>2379799.42428124</v>
      </c>
      <c r="E56" s="326">
        <f>SUM(B56:D56)</f>
        <v>10109994.1666748</v>
      </c>
      <c r="F56" s="337">
        <v>3698265</v>
      </c>
      <c r="G56" s="84">
        <v>3463888</v>
      </c>
      <c r="H56" s="84">
        <v>2909084</v>
      </c>
      <c r="I56" s="338">
        <f>SUM(F56:H56)</f>
        <v>10071237</v>
      </c>
      <c r="J56" s="343">
        <f t="shared" si="17"/>
        <v>-230073.66653075581</v>
      </c>
      <c r="K56" s="344">
        <f t="shared" si="18"/>
        <v>-337968.07586280396</v>
      </c>
      <c r="L56" s="344">
        <f t="shared" si="19"/>
        <v>529284.57571876002</v>
      </c>
      <c r="M56" s="345">
        <f t="shared" si="20"/>
        <v>-38757.166674800217</v>
      </c>
    </row>
    <row r="57" spans="1:13" x14ac:dyDescent="0.25">
      <c r="A57" s="322" t="s">
        <v>17</v>
      </c>
      <c r="B57" s="114">
        <v>243845.981911151</v>
      </c>
      <c r="C57" s="114">
        <v>199734.92341404001</v>
      </c>
      <c r="D57" s="114">
        <v>226753.15440710401</v>
      </c>
      <c r="E57" s="326">
        <f>SUM(B57:D57)</f>
        <v>670334.05973229499</v>
      </c>
      <c r="F57" s="337">
        <v>221130</v>
      </c>
      <c r="G57" s="84">
        <v>201758</v>
      </c>
      <c r="H57" s="84">
        <v>185695</v>
      </c>
      <c r="I57" s="338">
        <f>SUM(F57:H57)</f>
        <v>608583</v>
      </c>
      <c r="J57" s="343">
        <f t="shared" si="17"/>
        <v>-22715.981911151001</v>
      </c>
      <c r="K57" s="344">
        <f t="shared" si="18"/>
        <v>2023.0765859599924</v>
      </c>
      <c r="L57" s="344">
        <f t="shared" si="19"/>
        <v>-41058.154407104012</v>
      </c>
      <c r="M57" s="345">
        <f t="shared" si="20"/>
        <v>-61751.059732294991</v>
      </c>
    </row>
    <row r="58" spans="1:13" ht="15.75" thickBot="1" x14ac:dyDescent="0.3">
      <c r="A58" s="327" t="s">
        <v>19</v>
      </c>
      <c r="B58" s="328">
        <v>4541877.7618753286</v>
      </c>
      <c r="C58" s="328">
        <v>4347062.9763565734</v>
      </c>
      <c r="D58" s="328">
        <v>5227813.4897624487</v>
      </c>
      <c r="E58" s="329">
        <f>SUM(B58:D58)</f>
        <v>14116754.227994349</v>
      </c>
      <c r="F58" s="347">
        <f>SUM(F54:F57)</f>
        <v>4151073</v>
      </c>
      <c r="G58" s="348">
        <f t="shared" ref="G58" si="21">SUM(G54:G57)</f>
        <v>4069718</v>
      </c>
      <c r="H58" s="348">
        <f t="shared" ref="H58" si="22">SUM(H54:H57)</f>
        <v>4382459</v>
      </c>
      <c r="I58" s="349">
        <f>SUM(F58:H58)</f>
        <v>12603250</v>
      </c>
      <c r="J58" s="350">
        <f t="shared" si="17"/>
        <v>-390804.76187532861</v>
      </c>
      <c r="K58" s="351">
        <f t="shared" si="18"/>
        <v>-277344.9763565734</v>
      </c>
      <c r="L58" s="351">
        <f t="shared" si="19"/>
        <v>-845354.48976244871</v>
      </c>
      <c r="M58" s="352">
        <f t="shared" si="20"/>
        <v>-1513504.2279943489</v>
      </c>
    </row>
    <row r="60" spans="1:13" x14ac:dyDescent="0.25">
      <c r="I60" s="8">
        <f>H48*H61</f>
        <v>102778.85561087706</v>
      </c>
      <c r="J60" s="8">
        <f>I48*I61</f>
        <v>0</v>
      </c>
    </row>
    <row r="61" spans="1:13" x14ac:dyDescent="0.25">
      <c r="G61" s="269">
        <f>(G48-F48)/F48</f>
        <v>33.813333333333333</v>
      </c>
      <c r="H61" s="269">
        <f>(H48-G48)/G48</f>
        <v>5.793948678667177</v>
      </c>
    </row>
    <row r="63" spans="1:13" x14ac:dyDescent="0.25">
      <c r="G63" s="269"/>
      <c r="H63" s="97"/>
    </row>
  </sheetData>
  <mergeCells count="5">
    <mergeCell ref="A1:N1"/>
    <mergeCell ref="B3:D3"/>
    <mergeCell ref="E3:G3"/>
    <mergeCell ref="H3:J3"/>
    <mergeCell ref="K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31F27-D31D-4835-AE8E-BFE33DA7AF38}">
  <sheetPr>
    <tabColor theme="7" tint="0.39997558519241921"/>
  </sheetPr>
  <dimension ref="A1:O48"/>
  <sheetViews>
    <sheetView topLeftCell="A9" workbookViewId="0">
      <selection activeCell="G3" sqref="G3:G7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  <col min="14" max="14" width="20.140625" bestFit="1" customWidth="1"/>
    <col min="15" max="15" width="23.28515625" bestFit="1" customWidth="1"/>
  </cols>
  <sheetData>
    <row r="1" spans="1:15" ht="15.75" thickBot="1" x14ac:dyDescent="0.3">
      <c r="B1" s="383" t="s">
        <v>170</v>
      </c>
      <c r="C1" s="384"/>
      <c r="D1" s="384"/>
      <c r="E1" s="385"/>
      <c r="F1" s="383" t="s">
        <v>171</v>
      </c>
      <c r="G1" s="384"/>
      <c r="H1" s="384"/>
      <c r="I1" s="385"/>
    </row>
    <row r="2" spans="1:15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  <c r="N2" s="248" t="s">
        <v>191</v>
      </c>
      <c r="O2" s="249" t="s">
        <v>192</v>
      </c>
    </row>
    <row r="3" spans="1:15" x14ac:dyDescent="0.25">
      <c r="A3" t="s">
        <v>74</v>
      </c>
      <c r="B3" s="250">
        <f>C3/C7</f>
        <v>0</v>
      </c>
      <c r="C3" s="251">
        <v>0</v>
      </c>
      <c r="D3" s="252">
        <v>0</v>
      </c>
      <c r="E3" s="253">
        <v>0</v>
      </c>
      <c r="F3" s="250">
        <f>G3/G7</f>
        <v>9.4278364560867134E-2</v>
      </c>
      <c r="G3" s="251">
        <v>20414</v>
      </c>
      <c r="H3" s="252">
        <f>I3/G3</f>
        <v>62.763936514156953</v>
      </c>
      <c r="I3" s="254">
        <v>1281263</v>
      </c>
      <c r="K3" s="255">
        <f>I3-E3</f>
        <v>1281263</v>
      </c>
      <c r="L3" s="256" t="e">
        <f>K3/E3</f>
        <v>#DIV/0!</v>
      </c>
      <c r="N3" s="273">
        <f>G3-C3</f>
        <v>20414</v>
      </c>
      <c r="O3" s="250" t="e">
        <f>N3/C3</f>
        <v>#DIV/0!</v>
      </c>
    </row>
    <row r="4" spans="1:15" x14ac:dyDescent="0.25">
      <c r="A4" t="s">
        <v>61</v>
      </c>
      <c r="B4" s="250">
        <f>C4/C7</f>
        <v>3.4735507663939152E-2</v>
      </c>
      <c r="C4" s="251">
        <v>7535</v>
      </c>
      <c r="D4" s="252">
        <f t="shared" ref="D4:D5" si="0">E4/C4</f>
        <v>157.62853351028534</v>
      </c>
      <c r="E4" s="253">
        <v>1187731</v>
      </c>
      <c r="F4" s="250">
        <f>G4/G7</f>
        <v>2.1724572690032282E-2</v>
      </c>
      <c r="G4" s="251">
        <v>4704</v>
      </c>
      <c r="H4" s="252">
        <f t="shared" ref="H4:H6" si="1">I4/G4</f>
        <v>136.5420918367347</v>
      </c>
      <c r="I4" s="254">
        <v>642294</v>
      </c>
      <c r="K4" s="255">
        <f t="shared" ref="K4:K6" si="2">I4-E4</f>
        <v>-545437</v>
      </c>
      <c r="L4" s="256">
        <f>K4/E4</f>
        <v>-0.45922603687198532</v>
      </c>
      <c r="N4" s="273">
        <f>G4-C4</f>
        <v>-2831</v>
      </c>
      <c r="O4" s="250">
        <f>N4/C4</f>
        <v>-0.37571333775713339</v>
      </c>
    </row>
    <row r="5" spans="1:15" x14ac:dyDescent="0.25">
      <c r="A5" t="s">
        <v>62</v>
      </c>
      <c r="B5" s="250">
        <f>C5/C7</f>
        <v>0.95109830586608279</v>
      </c>
      <c r="C5" s="251">
        <v>206317</v>
      </c>
      <c r="D5" s="252">
        <f t="shared" si="0"/>
        <v>53.097413203953138</v>
      </c>
      <c r="E5" s="253">
        <v>10954899</v>
      </c>
      <c r="F5" s="250">
        <f>G5/G7</f>
        <v>0.86893210609202465</v>
      </c>
      <c r="G5" s="251">
        <v>188149</v>
      </c>
      <c r="H5" s="252">
        <f t="shared" si="1"/>
        <v>53.527310801545582</v>
      </c>
      <c r="I5" s="254">
        <v>10071110</v>
      </c>
      <c r="K5" s="255">
        <f t="shared" si="2"/>
        <v>-883789</v>
      </c>
      <c r="L5" s="256">
        <f t="shared" ref="L5:L7" si="3">K5/E5</f>
        <v>-8.0675230323894356E-2</v>
      </c>
      <c r="N5" s="273">
        <f>G5-C5</f>
        <v>-18168</v>
      </c>
      <c r="O5" s="250">
        <f>N5/C5</f>
        <v>-8.805866700271911E-2</v>
      </c>
    </row>
    <row r="6" spans="1:15" x14ac:dyDescent="0.25">
      <c r="A6" t="s">
        <v>63</v>
      </c>
      <c r="B6" s="250">
        <f>C6/C7</f>
        <v>1.4166186469978102E-2</v>
      </c>
      <c r="C6" s="251">
        <v>3073</v>
      </c>
      <c r="D6" s="252">
        <f>E6/C6</f>
        <v>200.50211519687602</v>
      </c>
      <c r="E6" s="253">
        <v>616143</v>
      </c>
      <c r="F6" s="250">
        <f>G6/G7</f>
        <v>1.5064956657075957E-2</v>
      </c>
      <c r="G6" s="251">
        <v>3262</v>
      </c>
      <c r="H6" s="252">
        <f t="shared" si="1"/>
        <v>186.5674432863274</v>
      </c>
      <c r="I6" s="254">
        <v>608583</v>
      </c>
      <c r="K6" s="255">
        <f t="shared" si="2"/>
        <v>-7560</v>
      </c>
      <c r="L6" s="256">
        <f t="shared" si="3"/>
        <v>-1.2269878907980777E-2</v>
      </c>
      <c r="N6" s="273">
        <f>G6-C6</f>
        <v>189</v>
      </c>
      <c r="O6" s="250">
        <f>N6/C6</f>
        <v>6.1503416856492028E-2</v>
      </c>
    </row>
    <row r="7" spans="1:15" s="257" customFormat="1" ht="15.75" thickBot="1" x14ac:dyDescent="0.3">
      <c r="A7" s="257" t="s">
        <v>85</v>
      </c>
      <c r="B7" s="258">
        <f>SUM(B3:B6)</f>
        <v>1</v>
      </c>
      <c r="C7" s="259">
        <f>SUM(C3:C6)</f>
        <v>216925</v>
      </c>
      <c r="D7" s="260">
        <f>E7/C7</f>
        <v>58.816517229457183</v>
      </c>
      <c r="E7" s="261">
        <f>SUM(E3:E6)</f>
        <v>12758773</v>
      </c>
      <c r="F7" s="258">
        <f>SUM(F3:F6)</f>
        <v>1</v>
      </c>
      <c r="G7" s="259">
        <f>SUM(G3:G6)</f>
        <v>216529</v>
      </c>
      <c r="H7" s="260">
        <f>I7/G7</f>
        <v>58.205829242272401</v>
      </c>
      <c r="I7" s="262">
        <f>SUM(I3:I6)</f>
        <v>12603250</v>
      </c>
      <c r="K7" s="263">
        <f>I7-E7</f>
        <v>-155523</v>
      </c>
      <c r="L7" s="264">
        <f t="shared" si="3"/>
        <v>-1.2189495024325614E-2</v>
      </c>
      <c r="N7" s="275">
        <f>G7-C7</f>
        <v>-396</v>
      </c>
      <c r="O7" s="306">
        <f>N7/C7</f>
        <v>-1.8255157312435173E-3</v>
      </c>
    </row>
    <row r="8" spans="1:15" ht="15.75" thickTop="1" x14ac:dyDescent="0.25"/>
    <row r="10" spans="1:15" s="265" customFormat="1" x14ac:dyDescent="0.25">
      <c r="A10" s="265" t="s">
        <v>138</v>
      </c>
    </row>
    <row r="11" spans="1:15" ht="15.75" thickBot="1" x14ac:dyDescent="0.3"/>
    <row r="12" spans="1:15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5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5" x14ac:dyDescent="0.25">
      <c r="A14" t="s">
        <v>74</v>
      </c>
      <c r="B14" s="252">
        <f>H3</f>
        <v>62.763936514156953</v>
      </c>
      <c r="C14" s="252">
        <f>D3</f>
        <v>0</v>
      </c>
      <c r="D14" s="252">
        <f>B14-C14</f>
        <v>62.763936514156953</v>
      </c>
      <c r="F14" s="252">
        <f>D14</f>
        <v>62.763936514156953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5" x14ac:dyDescent="0.25">
      <c r="A15" t="s">
        <v>61</v>
      </c>
      <c r="B15" s="252">
        <f>H4</f>
        <v>136.5420918367347</v>
      </c>
      <c r="C15" s="252">
        <f>D4</f>
        <v>157.62853351028534</v>
      </c>
      <c r="D15" s="252">
        <f>B15-C15</f>
        <v>-21.086441673550638</v>
      </c>
      <c r="F15" s="252">
        <f t="shared" ref="F15:F18" si="4">D15</f>
        <v>-21.086441673550638</v>
      </c>
      <c r="G15" s="28">
        <f t="shared" ref="G15:G18" si="5">C4</f>
        <v>7535</v>
      </c>
      <c r="H15" s="252">
        <f t="shared" ref="H15:H17" si="6">F15*G15</f>
        <v>-158886.33801020405</v>
      </c>
      <c r="K15" s="255">
        <f t="shared" ref="K15:K18" si="7">H15</f>
        <v>-158886.33801020405</v>
      </c>
      <c r="L15" s="256">
        <f>F15/C15</f>
        <v>-0.13377299911360743</v>
      </c>
    </row>
    <row r="16" spans="1:15" x14ac:dyDescent="0.25">
      <c r="A16" t="s">
        <v>62</v>
      </c>
      <c r="B16" s="252">
        <f t="shared" ref="B16:B18" si="8">H5</f>
        <v>53.527310801545582</v>
      </c>
      <c r="C16" s="252">
        <f t="shared" ref="C16:C18" si="9">D5</f>
        <v>53.097413203953138</v>
      </c>
      <c r="D16" s="252">
        <f t="shared" ref="D16:D18" si="10">B16-C16</f>
        <v>0.4298975975924435</v>
      </c>
      <c r="F16" s="252">
        <f t="shared" si="4"/>
        <v>0.4298975975924435</v>
      </c>
      <c r="G16" s="28">
        <f t="shared" si="5"/>
        <v>206317</v>
      </c>
      <c r="H16" s="252">
        <f t="shared" si="6"/>
        <v>88695.182642480169</v>
      </c>
      <c r="K16" s="255">
        <f t="shared" si="7"/>
        <v>88695.182642480169</v>
      </c>
      <c r="L16" s="256">
        <f>F16/C16</f>
        <v>8.0963943750170745E-3</v>
      </c>
    </row>
    <row r="17" spans="1:12" x14ac:dyDescent="0.25">
      <c r="A17" t="s">
        <v>63</v>
      </c>
      <c r="B17" s="252">
        <f>H6</f>
        <v>186.5674432863274</v>
      </c>
      <c r="C17" s="252">
        <f t="shared" si="9"/>
        <v>200.50211519687602</v>
      </c>
      <c r="D17" s="252">
        <f t="shared" si="10"/>
        <v>-13.934671910548616</v>
      </c>
      <c r="F17" s="252">
        <f t="shared" si="4"/>
        <v>-13.934671910548616</v>
      </c>
      <c r="G17" s="28">
        <f t="shared" si="5"/>
        <v>3073</v>
      </c>
      <c r="H17" s="252">
        <f t="shared" si="6"/>
        <v>-42821.246781115893</v>
      </c>
      <c r="K17" s="255">
        <f t="shared" si="7"/>
        <v>-42821.246781115893</v>
      </c>
      <c r="L17" s="256">
        <f>F17/C17</f>
        <v>-6.9498877340351012E-2</v>
      </c>
    </row>
    <row r="18" spans="1:12" ht="15.75" thickBot="1" x14ac:dyDescent="0.3">
      <c r="A18" s="257" t="s">
        <v>85</v>
      </c>
      <c r="B18" s="260">
        <f t="shared" si="8"/>
        <v>58.205829242272401</v>
      </c>
      <c r="C18" s="260">
        <f t="shared" si="9"/>
        <v>58.816517229457183</v>
      </c>
      <c r="D18" s="260">
        <f t="shared" si="10"/>
        <v>-0.61068798718478234</v>
      </c>
      <c r="E18" s="257"/>
      <c r="F18" s="260">
        <f t="shared" si="4"/>
        <v>-0.61068798718478234</v>
      </c>
      <c r="G18" s="259">
        <f t="shared" si="5"/>
        <v>216925</v>
      </c>
      <c r="H18" s="260">
        <f>SUM(H14:H17)</f>
        <v>-113012.40214883978</v>
      </c>
      <c r="I18" s="257"/>
      <c r="J18" s="257"/>
      <c r="K18" s="267">
        <f t="shared" si="7"/>
        <v>-113012.40214883978</v>
      </c>
      <c r="L18" s="268">
        <f t="shared" ref="L18" si="11">F18/C18</f>
        <v>-1.0382933501525493E-2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20414</v>
      </c>
      <c r="C25" s="28">
        <f>C3</f>
        <v>0</v>
      </c>
      <c r="D25" s="273">
        <f>B25-C25</f>
        <v>20414</v>
      </c>
      <c r="F25" s="273">
        <f>D25</f>
        <v>20414</v>
      </c>
      <c r="G25" s="252">
        <f>B14</f>
        <v>62.763936514156953</v>
      </c>
      <c r="H25" s="65">
        <f>I37</f>
        <v>-1200680.3827221389</v>
      </c>
      <c r="I25" s="65">
        <f>F25*G25-H25</f>
        <v>2481943.3827221389</v>
      </c>
      <c r="K25" s="255">
        <f>I25</f>
        <v>2481943.3827221389</v>
      </c>
      <c r="L25" s="256" t="e">
        <f>K25/E3</f>
        <v>#DIV/0!</v>
      </c>
    </row>
    <row r="26" spans="1:12" x14ac:dyDescent="0.25">
      <c r="A26" t="s">
        <v>61</v>
      </c>
      <c r="B26" s="28">
        <f t="shared" ref="B26:B29" si="12">G4</f>
        <v>4704</v>
      </c>
      <c r="C26" s="28">
        <f t="shared" ref="C26:C29" si="13">C4</f>
        <v>7535</v>
      </c>
      <c r="D26" s="273">
        <f t="shared" ref="D26:D29" si="14">B26-C26</f>
        <v>-2831</v>
      </c>
      <c r="F26" s="273">
        <f t="shared" ref="F26:F29" si="15">D26</f>
        <v>-2831</v>
      </c>
      <c r="G26" s="252">
        <f t="shared" ref="G26:G29" si="16">B15</f>
        <v>136.5420918367347</v>
      </c>
      <c r="H26" s="65">
        <f t="shared" ref="H26:H28" si="17">I38</f>
        <v>-278377.63301369501</v>
      </c>
      <c r="I26" s="65">
        <f>F26*G26-H26</f>
        <v>-108173.0289761009</v>
      </c>
      <c r="K26" s="255">
        <f t="shared" ref="K26:K29" si="18">I26</f>
        <v>-108173.0289761009</v>
      </c>
      <c r="L26" s="256">
        <f>K26/E4</f>
        <v>-9.1075360478173009E-2</v>
      </c>
    </row>
    <row r="27" spans="1:12" x14ac:dyDescent="0.25">
      <c r="A27" t="s">
        <v>62</v>
      </c>
      <c r="B27" s="28">
        <f t="shared" si="12"/>
        <v>188149</v>
      </c>
      <c r="C27" s="28">
        <f t="shared" si="13"/>
        <v>206317</v>
      </c>
      <c r="D27" s="273">
        <f t="shared" si="14"/>
        <v>-18168</v>
      </c>
      <c r="F27" s="273">
        <f t="shared" si="15"/>
        <v>-18168</v>
      </c>
      <c r="G27" s="252">
        <f t="shared" si="16"/>
        <v>53.527310801545582</v>
      </c>
      <c r="H27" s="65">
        <f t="shared" si="17"/>
        <v>101750.66759606496</v>
      </c>
      <c r="I27" s="65">
        <f t="shared" ref="I27:I28" si="19">F27*G27-H27</f>
        <v>-1074234.8502385451</v>
      </c>
      <c r="K27" s="255">
        <f t="shared" si="18"/>
        <v>-1074234.8502385451</v>
      </c>
      <c r="L27" s="256">
        <f t="shared" ref="L27:L28" si="20">K27/E5</f>
        <v>-9.8059767619815122E-2</v>
      </c>
    </row>
    <row r="28" spans="1:12" x14ac:dyDescent="0.25">
      <c r="A28" t="s">
        <v>63</v>
      </c>
      <c r="B28" s="28">
        <f t="shared" si="12"/>
        <v>3262</v>
      </c>
      <c r="C28" s="28">
        <f t="shared" si="13"/>
        <v>3073</v>
      </c>
      <c r="D28" s="273">
        <f t="shared" si="14"/>
        <v>189</v>
      </c>
      <c r="F28" s="273">
        <f t="shared" si="15"/>
        <v>189</v>
      </c>
      <c r="G28" s="252">
        <f t="shared" si="16"/>
        <v>186.5674432863274</v>
      </c>
      <c r="H28" s="65">
        <f t="shared" si="17"/>
        <v>27573.407277805258</v>
      </c>
      <c r="I28" s="65">
        <f t="shared" si="19"/>
        <v>7687.8395033106208</v>
      </c>
      <c r="K28" s="255">
        <f t="shared" si="18"/>
        <v>7687.8395033106208</v>
      </c>
      <c r="L28" s="256">
        <f t="shared" si="20"/>
        <v>1.2477362403387884E-2</v>
      </c>
    </row>
    <row r="29" spans="1:12" ht="15.75" thickBot="1" x14ac:dyDescent="0.3">
      <c r="A29" s="257" t="s">
        <v>85</v>
      </c>
      <c r="B29" s="274">
        <f t="shared" si="12"/>
        <v>216529</v>
      </c>
      <c r="C29" s="274">
        <f t="shared" si="13"/>
        <v>216925</v>
      </c>
      <c r="D29" s="275">
        <f t="shared" si="14"/>
        <v>-396</v>
      </c>
      <c r="F29" s="275">
        <f t="shared" si="15"/>
        <v>-396</v>
      </c>
      <c r="G29" s="276">
        <f t="shared" si="16"/>
        <v>58.205829242272401</v>
      </c>
      <c r="H29" s="277"/>
      <c r="I29" s="278">
        <f>SUM(I25:I28)</f>
        <v>1307223.3430108035</v>
      </c>
      <c r="K29" s="263">
        <f t="shared" si="18"/>
        <v>1307223.3430108035</v>
      </c>
      <c r="L29" s="264">
        <f>K29/E7</f>
        <v>0.1024568226906148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20414</v>
      </c>
      <c r="D37" s="283">
        <f>B37*C41</f>
        <v>0</v>
      </c>
      <c r="E37" s="284">
        <f>C37-D37</f>
        <v>20414</v>
      </c>
      <c r="F37" s="252">
        <f>D3</f>
        <v>0</v>
      </c>
      <c r="G37" s="252">
        <f>F37-F41</f>
        <v>-58.816517229457183</v>
      </c>
      <c r="I37" s="285">
        <f>E37*G37</f>
        <v>-1200680.3827221389</v>
      </c>
      <c r="K37" s="255">
        <f>I37</f>
        <v>-1200680.3827221389</v>
      </c>
      <c r="L37" s="256" t="e">
        <f>K37/E3</f>
        <v>#DIV/0!</v>
      </c>
    </row>
    <row r="38" spans="1:12" x14ac:dyDescent="0.25">
      <c r="A38" t="s">
        <v>61</v>
      </c>
      <c r="B38" s="282">
        <f t="shared" ref="B38:B41" si="21">B4</f>
        <v>3.4735507663939152E-2</v>
      </c>
      <c r="C38" s="28">
        <f t="shared" ref="C38:C41" si="22">G4</f>
        <v>4704</v>
      </c>
      <c r="D38" s="283">
        <f>B38*C41</f>
        <v>7521.2447389650806</v>
      </c>
      <c r="E38" s="284">
        <f t="shared" ref="E38:E41" si="23">C38-D38</f>
        <v>-2817.2447389650806</v>
      </c>
      <c r="F38" s="252">
        <f>D4</f>
        <v>157.62853351028534</v>
      </c>
      <c r="G38" s="252">
        <f>F38-F41</f>
        <v>98.812016280828146</v>
      </c>
      <c r="I38" s="285">
        <f>E38*G38</f>
        <v>-278377.63301369501</v>
      </c>
      <c r="K38" s="255">
        <f t="shared" ref="K38:K41" si="24">I38</f>
        <v>-278377.63301369501</v>
      </c>
      <c r="L38" s="256">
        <f>K38/E4</f>
        <v>-0.23437767728020487</v>
      </c>
    </row>
    <row r="39" spans="1:12" x14ac:dyDescent="0.25">
      <c r="A39" t="s">
        <v>62</v>
      </c>
      <c r="B39" s="282">
        <f t="shared" si="21"/>
        <v>0.95109830586608279</v>
      </c>
      <c r="C39" s="28">
        <f t="shared" si="22"/>
        <v>188149</v>
      </c>
      <c r="D39" s="283">
        <f>B39*C41</f>
        <v>205940.36507087704</v>
      </c>
      <c r="E39" s="284">
        <f t="shared" si="23"/>
        <v>-17791.365070877044</v>
      </c>
      <c r="F39" s="252">
        <f t="shared" ref="F39:F41" si="25">D5</f>
        <v>53.097413203953138</v>
      </c>
      <c r="G39" s="252">
        <f>F39-F41</f>
        <v>-5.7191040255040448</v>
      </c>
      <c r="I39" s="285">
        <f t="shared" ref="I39:I40" si="26">E39*G39</f>
        <v>101750.66759606496</v>
      </c>
      <c r="K39" s="255">
        <f t="shared" si="24"/>
        <v>101750.66759606496</v>
      </c>
      <c r="L39" s="256">
        <f>K39/E5</f>
        <v>9.2881429209036945E-3</v>
      </c>
    </row>
    <row r="40" spans="1:12" x14ac:dyDescent="0.25">
      <c r="A40" t="s">
        <v>63</v>
      </c>
      <c r="B40" s="282">
        <f t="shared" si="21"/>
        <v>1.4166186469978102E-2</v>
      </c>
      <c r="C40" s="28">
        <f t="shared" si="22"/>
        <v>3262</v>
      </c>
      <c r="D40" s="283">
        <f>B40*C41</f>
        <v>3067.3901901578884</v>
      </c>
      <c r="E40" s="284">
        <f t="shared" si="23"/>
        <v>194.60980984211164</v>
      </c>
      <c r="F40" s="252">
        <f t="shared" si="25"/>
        <v>200.50211519687602</v>
      </c>
      <c r="G40" s="252">
        <f>F40-F41</f>
        <v>141.68559796741883</v>
      </c>
      <c r="I40" s="285">
        <f t="shared" si="26"/>
        <v>27573.407277805258</v>
      </c>
      <c r="K40" s="255">
        <f t="shared" si="24"/>
        <v>27573.407277805258</v>
      </c>
      <c r="L40" s="256">
        <f t="shared" ref="L40" si="27">K40/E6</f>
        <v>4.4751636028982328E-2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216529</v>
      </c>
      <c r="D41" s="277">
        <f>SUM(D37:D40)</f>
        <v>216529.00000000003</v>
      </c>
      <c r="E41" s="287">
        <f t="shared" si="23"/>
        <v>0</v>
      </c>
      <c r="F41" s="260">
        <f t="shared" si="25"/>
        <v>58.816517229457183</v>
      </c>
      <c r="G41" s="277"/>
      <c r="I41" s="288">
        <f>SUM(I37:I40)</f>
        <v>-1349733.9408619637</v>
      </c>
      <c r="K41" s="263">
        <f t="shared" si="24"/>
        <v>-1349733.9408619637</v>
      </c>
      <c r="L41" s="264">
        <f>K41/E7</f>
        <v>-0.10578869463873709</v>
      </c>
    </row>
    <row r="42" spans="1:12" ht="15.75" thickTop="1" x14ac:dyDescent="0.25"/>
    <row r="45" spans="1:12" x14ac:dyDescent="0.25">
      <c r="A45" t="s">
        <v>193</v>
      </c>
    </row>
    <row r="46" spans="1:12" x14ac:dyDescent="0.25">
      <c r="A46" t="s">
        <v>165</v>
      </c>
    </row>
    <row r="47" spans="1:12" x14ac:dyDescent="0.25">
      <c r="A47" s="245" t="s">
        <v>166</v>
      </c>
    </row>
    <row r="48" spans="1:12" x14ac:dyDescent="0.25">
      <c r="A48" s="245" t="s">
        <v>167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DDA66-76E4-43DE-B09B-6768F68A7DB3}">
  <sheetPr>
    <tabColor theme="7" tint="0.39997558519241921"/>
  </sheetPr>
  <dimension ref="A1:L50"/>
  <sheetViews>
    <sheetView workbookViewId="0">
      <selection activeCell="E27" sqref="E27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243</v>
      </c>
      <c r="C1" s="384"/>
      <c r="D1" s="384"/>
      <c r="E1" s="385"/>
      <c r="F1" s="386" t="s">
        <v>242</v>
      </c>
      <c r="G1" s="387"/>
      <c r="H1" s="387"/>
      <c r="I1" s="388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C3" s="304">
        <v>0</v>
      </c>
      <c r="D3" s="252">
        <v>0</v>
      </c>
      <c r="E3" s="305">
        <v>0</v>
      </c>
      <c r="F3" s="365">
        <f>G3/G7</f>
        <v>0.19195055177669273</v>
      </c>
      <c r="G3" s="304">
        <v>40806</v>
      </c>
      <c r="H3" s="252">
        <f>I3/G3</f>
        <v>63.24655687889036</v>
      </c>
      <c r="I3" s="303">
        <v>2580839</v>
      </c>
      <c r="K3" s="255">
        <f>I3-E3</f>
        <v>2580839</v>
      </c>
      <c r="L3" s="256">
        <v>0</v>
      </c>
    </row>
    <row r="4" spans="1:12" x14ac:dyDescent="0.25">
      <c r="A4" t="s">
        <v>61</v>
      </c>
      <c r="B4" s="250">
        <f>C4/C7</f>
        <v>3.9608514803034012E-2</v>
      </c>
      <c r="C4" s="304">
        <v>8094</v>
      </c>
      <c r="D4" s="252">
        <f t="shared" ref="D4:D5" si="0">E4/C4</f>
        <v>158.08327155917965</v>
      </c>
      <c r="E4" s="305">
        <v>1279526</v>
      </c>
      <c r="F4" s="365">
        <f>G4/G7</f>
        <v>1.9695558503382161E-2</v>
      </c>
      <c r="G4" s="304">
        <v>4187</v>
      </c>
      <c r="H4" s="252">
        <f t="shared" ref="H4:H6" si="1">I4/G4</f>
        <v>137.93981370909958</v>
      </c>
      <c r="I4" s="303">
        <v>577554</v>
      </c>
      <c r="K4" s="255">
        <f t="shared" ref="K4:K6" si="2">I4-E4</f>
        <v>-701972</v>
      </c>
      <c r="L4" s="256">
        <f t="shared" ref="L4:L7" si="3">K4/E4</f>
        <v>-0.54861878539396625</v>
      </c>
    </row>
    <row r="5" spans="1:12" x14ac:dyDescent="0.25">
      <c r="A5" t="s">
        <v>62</v>
      </c>
      <c r="B5" s="250">
        <f>C5/C7</f>
        <v>0.94428186934181546</v>
      </c>
      <c r="C5" s="304">
        <v>192964</v>
      </c>
      <c r="D5" s="252">
        <f t="shared" si="0"/>
        <v>56.194492236893929</v>
      </c>
      <c r="E5" s="305">
        <v>10843514</v>
      </c>
      <c r="F5" s="365">
        <f>G5/G7</f>
        <v>0.77371981221717323</v>
      </c>
      <c r="G5" s="304">
        <v>164482</v>
      </c>
      <c r="H5" s="252">
        <f t="shared" si="1"/>
        <v>57.205159227149473</v>
      </c>
      <c r="I5" s="303">
        <v>9409219</v>
      </c>
      <c r="K5" s="255">
        <f t="shared" si="2"/>
        <v>-1434295</v>
      </c>
      <c r="L5" s="256">
        <f>K5/E5</f>
        <v>-0.13227215826898919</v>
      </c>
    </row>
    <row r="6" spans="1:12" x14ac:dyDescent="0.25">
      <c r="A6" t="s">
        <v>63</v>
      </c>
      <c r="B6" s="250">
        <f>C6/C7</f>
        <v>1.6109615855150475E-2</v>
      </c>
      <c r="C6" s="304">
        <v>3292</v>
      </c>
      <c r="D6" s="252">
        <f>E6/C6</f>
        <v>196.86087484811665</v>
      </c>
      <c r="E6" s="305">
        <v>648066</v>
      </c>
      <c r="F6" s="365">
        <f>G6/G7</f>
        <v>1.4634077502751827E-2</v>
      </c>
      <c r="G6" s="304">
        <v>3111</v>
      </c>
      <c r="H6" s="252">
        <f t="shared" si="1"/>
        <v>183.00160720025715</v>
      </c>
      <c r="I6" s="303">
        <v>569318</v>
      </c>
      <c r="K6" s="255">
        <f t="shared" si="2"/>
        <v>-78748</v>
      </c>
      <c r="L6" s="256">
        <f>K6/E6</f>
        <v>-0.12151231510370858</v>
      </c>
    </row>
    <row r="7" spans="1:12" s="257" customFormat="1" ht="15.75" thickBot="1" x14ac:dyDescent="0.3">
      <c r="A7" s="257" t="s">
        <v>85</v>
      </c>
      <c r="B7" s="258">
        <f>SUM(B3:B6)</f>
        <v>0.99999999999999989</v>
      </c>
      <c r="C7" s="259">
        <f>SUM(C3:C6)</f>
        <v>204350</v>
      </c>
      <c r="D7" s="260">
        <f>E7/C7</f>
        <v>62.496236848544164</v>
      </c>
      <c r="E7" s="262">
        <f>SUM(E3:E6)</f>
        <v>12771106</v>
      </c>
      <c r="F7" s="366">
        <f>SUM(F3:F6)</f>
        <v>1</v>
      </c>
      <c r="G7" s="259">
        <f>SUM(G3:G6)</f>
        <v>212586</v>
      </c>
      <c r="H7" s="260">
        <f>I7/G7</f>
        <v>61.79583791971249</v>
      </c>
      <c r="I7" s="262">
        <f>SUM(I3:I6)</f>
        <v>13136930</v>
      </c>
      <c r="K7" s="263">
        <f>I7-E7</f>
        <v>365824</v>
      </c>
      <c r="L7" s="264">
        <f t="shared" si="3"/>
        <v>2.8644660846131886E-2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63.24655687889036</v>
      </c>
      <c r="C14" s="252">
        <f>D3</f>
        <v>0</v>
      </c>
      <c r="D14" s="252">
        <f>B14-C14</f>
        <v>63.24655687889036</v>
      </c>
      <c r="F14" s="252">
        <f>D14</f>
        <v>63.24655687889036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2" x14ac:dyDescent="0.25">
      <c r="A15" t="s">
        <v>61</v>
      </c>
      <c r="B15" s="252">
        <f>H4</f>
        <v>137.93981370909958</v>
      </c>
      <c r="C15" s="252">
        <f>D4</f>
        <v>158.08327155917965</v>
      </c>
      <c r="D15" s="252">
        <f>B15-C15</f>
        <v>-20.143457850080068</v>
      </c>
      <c r="F15" s="252">
        <f t="shared" ref="F15:F18" si="4">D15</f>
        <v>-20.143457850080068</v>
      </c>
      <c r="G15" s="28">
        <f t="shared" ref="G15:G18" si="5">C4</f>
        <v>8094</v>
      </c>
      <c r="H15" s="252">
        <f>F15*G15</f>
        <v>-163041.14783854806</v>
      </c>
      <c r="K15" s="255">
        <f t="shared" ref="K15:K17" si="6">H15</f>
        <v>-163041.14783854806</v>
      </c>
      <c r="L15" s="256">
        <f>F15/C15</f>
        <v>-0.12742308310932959</v>
      </c>
    </row>
    <row r="16" spans="1:12" x14ac:dyDescent="0.25">
      <c r="A16" t="s">
        <v>62</v>
      </c>
      <c r="B16" s="252">
        <f t="shared" ref="B16:B18" si="7">H5</f>
        <v>57.205159227149473</v>
      </c>
      <c r="C16" s="252">
        <f t="shared" ref="C16:C18" si="8">D5</f>
        <v>56.194492236893929</v>
      </c>
      <c r="D16" s="252">
        <f t="shared" ref="D16:D18" si="9">B16-C16</f>
        <v>1.0106669902555439</v>
      </c>
      <c r="F16" s="252">
        <f t="shared" si="4"/>
        <v>1.0106669902555439</v>
      </c>
      <c r="G16" s="28">
        <f t="shared" si="5"/>
        <v>192964</v>
      </c>
      <c r="H16" s="252">
        <f t="shared" ref="H16:H17" si="10">F16*G16</f>
        <v>195022.34510767076</v>
      </c>
      <c r="K16" s="255">
        <f t="shared" si="6"/>
        <v>195022.34510767076</v>
      </c>
      <c r="L16" s="256">
        <f>F16/C16</f>
        <v>1.7985161001098975E-2</v>
      </c>
    </row>
    <row r="17" spans="1:12" x14ac:dyDescent="0.25">
      <c r="A17" t="s">
        <v>63</v>
      </c>
      <c r="B17" s="252">
        <f>H6</f>
        <v>183.00160720025715</v>
      </c>
      <c r="C17" s="252">
        <f t="shared" si="8"/>
        <v>196.86087484811665</v>
      </c>
      <c r="D17" s="252">
        <f t="shared" si="9"/>
        <v>-13.859267647859497</v>
      </c>
      <c r="F17" s="252">
        <f t="shared" si="4"/>
        <v>-13.859267647859497</v>
      </c>
      <c r="G17" s="28">
        <f t="shared" si="5"/>
        <v>3292</v>
      </c>
      <c r="H17" s="252">
        <f t="shared" si="10"/>
        <v>-45624.70909675346</v>
      </c>
      <c r="K17" s="255">
        <f t="shared" si="6"/>
        <v>-45624.70909675346</v>
      </c>
      <c r="L17" s="256">
        <f>F17/C17</f>
        <v>-7.0401331186566593E-2</v>
      </c>
    </row>
    <row r="18" spans="1:12" ht="15.75" thickBot="1" x14ac:dyDescent="0.3">
      <c r="A18" s="257" t="s">
        <v>85</v>
      </c>
      <c r="B18" s="260">
        <f t="shared" si="7"/>
        <v>61.79583791971249</v>
      </c>
      <c r="C18" s="260">
        <f t="shared" si="8"/>
        <v>62.496236848544164</v>
      </c>
      <c r="D18" s="260">
        <f t="shared" si="9"/>
        <v>-0.70039892883167454</v>
      </c>
      <c r="E18" s="257"/>
      <c r="F18" s="260">
        <f t="shared" si="4"/>
        <v>-0.70039892883167454</v>
      </c>
      <c r="G18" s="259">
        <f t="shared" si="5"/>
        <v>204350</v>
      </c>
      <c r="H18" s="260">
        <f>SUM(H14:H17)</f>
        <v>-13643.511827630762</v>
      </c>
      <c r="I18" s="257"/>
      <c r="J18" s="257"/>
      <c r="K18" s="267">
        <f>H18</f>
        <v>-13643.511827630762</v>
      </c>
      <c r="L18" s="268">
        <f t="shared" ref="L18" si="11">F18/C18</f>
        <v>-1.1207057642991351E-2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40806</v>
      </c>
      <c r="C25" s="28">
        <f>C3</f>
        <v>0</v>
      </c>
      <c r="D25" s="273">
        <f>B25-C25</f>
        <v>40806</v>
      </c>
      <c r="F25" s="273">
        <f>D25</f>
        <v>40806</v>
      </c>
      <c r="G25" s="252">
        <f>B14</f>
        <v>63.24655687889036</v>
      </c>
      <c r="H25" s="65">
        <f>I37</f>
        <v>-2550221.440841693</v>
      </c>
      <c r="I25" s="65">
        <f>F25*G25-H25</f>
        <v>5131060.4408416934</v>
      </c>
      <c r="K25" s="255">
        <f>I25</f>
        <v>5131060.4408416934</v>
      </c>
      <c r="L25" s="256">
        <v>0</v>
      </c>
    </row>
    <row r="26" spans="1:12" x14ac:dyDescent="0.25">
      <c r="A26" t="s">
        <v>61</v>
      </c>
      <c r="B26" s="28">
        <f t="shared" ref="B26:B29" si="12">G4</f>
        <v>4187</v>
      </c>
      <c r="C26" s="28">
        <f t="shared" ref="C26:C29" si="13">C4</f>
        <v>8094</v>
      </c>
      <c r="D26" s="273">
        <f t="shared" ref="D26:D29" si="14">B26-C26</f>
        <v>-3907</v>
      </c>
      <c r="F26" s="273">
        <f t="shared" ref="F26:F29" si="15">D26</f>
        <v>-3907</v>
      </c>
      <c r="G26" s="252">
        <f t="shared" ref="G26:G29" si="16">B15</f>
        <v>137.93981370909958</v>
      </c>
      <c r="H26" s="65">
        <f t="shared" ref="H26:H28" si="17">I38</f>
        <v>-404640.53872208571</v>
      </c>
      <c r="I26" s="65">
        <f>F26*G26-H26</f>
        <v>-134290.31343936635</v>
      </c>
      <c r="K26" s="255">
        <f t="shared" ref="K26:K29" si="18">I26</f>
        <v>-134290.31343936635</v>
      </c>
      <c r="L26" s="256">
        <f>K26/E4</f>
        <v>-0.10495317284632462</v>
      </c>
    </row>
    <row r="27" spans="1:12" x14ac:dyDescent="0.25">
      <c r="A27" t="s">
        <v>62</v>
      </c>
      <c r="B27" s="28">
        <f t="shared" si="12"/>
        <v>164482</v>
      </c>
      <c r="C27" s="28">
        <f t="shared" si="13"/>
        <v>192964</v>
      </c>
      <c r="D27" s="273">
        <f t="shared" si="14"/>
        <v>-28482</v>
      </c>
      <c r="F27" s="273">
        <f t="shared" si="15"/>
        <v>-28482</v>
      </c>
      <c r="G27" s="252">
        <f t="shared" si="16"/>
        <v>57.205159227149473</v>
      </c>
      <c r="H27" s="65">
        <f t="shared" si="17"/>
        <v>228495.62255600523</v>
      </c>
      <c r="I27" s="65">
        <f t="shared" ref="I27:I28" si="19">F27*G27-H27</f>
        <v>-1857812.9676636765</v>
      </c>
      <c r="K27" s="255">
        <f t="shared" si="18"/>
        <v>-1857812.9676636765</v>
      </c>
      <c r="L27" s="256">
        <f t="shared" ref="L27:L28" si="20">K27/E5</f>
        <v>-0.17132942030265064</v>
      </c>
    </row>
    <row r="28" spans="1:12" x14ac:dyDescent="0.25">
      <c r="A28" t="s">
        <v>63</v>
      </c>
      <c r="B28" s="28">
        <f t="shared" si="12"/>
        <v>3111</v>
      </c>
      <c r="C28" s="28">
        <f t="shared" si="13"/>
        <v>3292</v>
      </c>
      <c r="D28" s="273">
        <f t="shared" si="14"/>
        <v>-181</v>
      </c>
      <c r="F28" s="273">
        <f t="shared" si="15"/>
        <v>-181</v>
      </c>
      <c r="G28" s="252">
        <f t="shared" si="16"/>
        <v>183.00160720025715</v>
      </c>
      <c r="H28" s="65">
        <f t="shared" si="17"/>
        <v>-42147.33789727305</v>
      </c>
      <c r="I28" s="65">
        <f t="shared" si="19"/>
        <v>9024.0469940265029</v>
      </c>
      <c r="K28" s="255">
        <f t="shared" si="18"/>
        <v>9024.0469940265029</v>
      </c>
      <c r="L28" s="256">
        <f t="shared" si="20"/>
        <v>1.3924580203291799E-2</v>
      </c>
    </row>
    <row r="29" spans="1:12" ht="15.75" thickBot="1" x14ac:dyDescent="0.3">
      <c r="A29" s="257" t="s">
        <v>85</v>
      </c>
      <c r="B29" s="274">
        <f t="shared" si="12"/>
        <v>212586</v>
      </c>
      <c r="C29" s="274">
        <f t="shared" si="13"/>
        <v>204350</v>
      </c>
      <c r="D29" s="275">
        <f t="shared" si="14"/>
        <v>8236</v>
      </c>
      <c r="F29" s="275">
        <f t="shared" si="15"/>
        <v>8236</v>
      </c>
      <c r="G29" s="276">
        <f t="shared" si="16"/>
        <v>61.79583791971249</v>
      </c>
      <c r="H29" s="277"/>
      <c r="I29" s="278">
        <f>SUM(I25:I28)</f>
        <v>3147981.2067326768</v>
      </c>
      <c r="K29" s="263">
        <f t="shared" si="18"/>
        <v>3147981.2067326768</v>
      </c>
      <c r="L29" s="264">
        <f>K29/E7</f>
        <v>0.24649244996734634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40806</v>
      </c>
      <c r="D37" s="283">
        <f>B37*C41</f>
        <v>0</v>
      </c>
      <c r="E37" s="284">
        <f>C37-D37</f>
        <v>40806</v>
      </c>
      <c r="F37" s="252">
        <f>D3</f>
        <v>0</v>
      </c>
      <c r="G37" s="252">
        <f>F37-F41</f>
        <v>-62.496236848544164</v>
      </c>
      <c r="I37" s="285">
        <f>E37*G37</f>
        <v>-2550221.440841693</v>
      </c>
      <c r="K37" s="255">
        <f>I37</f>
        <v>-2550221.440841693</v>
      </c>
      <c r="L37" s="256">
        <v>0</v>
      </c>
    </row>
    <row r="38" spans="1:12" x14ac:dyDescent="0.25">
      <c r="A38" t="s">
        <v>61</v>
      </c>
      <c r="B38" s="282">
        <f t="shared" ref="B38:B41" si="21">B4</f>
        <v>3.9608514803034012E-2</v>
      </c>
      <c r="C38" s="28">
        <f t="shared" ref="C38:C41" si="22">G4</f>
        <v>4187</v>
      </c>
      <c r="D38" s="283">
        <f>B38*C41</f>
        <v>8420.2157279177882</v>
      </c>
      <c r="E38" s="284">
        <f t="shared" ref="E38:E41" si="23">C38-D38</f>
        <v>-4233.2157279177882</v>
      </c>
      <c r="F38" s="252">
        <f>D4</f>
        <v>158.08327155917965</v>
      </c>
      <c r="G38" s="252">
        <f>F38-F41</f>
        <v>95.587034710635493</v>
      </c>
      <c r="I38" s="285">
        <f>E38*G38</f>
        <v>-404640.53872208571</v>
      </c>
      <c r="K38" s="255">
        <f t="shared" ref="K38:K41" si="24">I38</f>
        <v>-404640.53872208571</v>
      </c>
      <c r="L38" s="256">
        <f>K38/E4</f>
        <v>-0.3162425294383121</v>
      </c>
    </row>
    <row r="39" spans="1:12" x14ac:dyDescent="0.25">
      <c r="A39" t="s">
        <v>62</v>
      </c>
      <c r="B39" s="282">
        <f t="shared" si="21"/>
        <v>0.94428186934181546</v>
      </c>
      <c r="C39" s="28">
        <f t="shared" si="22"/>
        <v>164482</v>
      </c>
      <c r="D39" s="283">
        <f>B39*C41</f>
        <v>200741.10547589918</v>
      </c>
      <c r="E39" s="284">
        <f t="shared" si="23"/>
        <v>-36259.105475899181</v>
      </c>
      <c r="F39" s="252">
        <f t="shared" ref="F39:F41" si="25">D5</f>
        <v>56.194492236893929</v>
      </c>
      <c r="G39" s="252">
        <f>F39-F41</f>
        <v>-6.3017446116502356</v>
      </c>
      <c r="I39" s="285">
        <f t="shared" ref="I39:I40" si="26">E39*G39</f>
        <v>228495.62255600523</v>
      </c>
      <c r="K39" s="255">
        <f t="shared" si="24"/>
        <v>228495.62255600523</v>
      </c>
      <c r="L39" s="256">
        <f>K39/E5</f>
        <v>2.1072101032562435E-2</v>
      </c>
    </row>
    <row r="40" spans="1:12" x14ac:dyDescent="0.25">
      <c r="A40" t="s">
        <v>63</v>
      </c>
      <c r="B40" s="282">
        <f t="shared" si="21"/>
        <v>1.6109615855150475E-2</v>
      </c>
      <c r="C40" s="28">
        <f t="shared" si="22"/>
        <v>3111</v>
      </c>
      <c r="D40" s="283">
        <f>B40*C41</f>
        <v>3424.6787961830191</v>
      </c>
      <c r="E40" s="284">
        <f t="shared" si="23"/>
        <v>-313.67879618301913</v>
      </c>
      <c r="F40" s="252">
        <f t="shared" si="25"/>
        <v>196.86087484811665</v>
      </c>
      <c r="G40" s="252">
        <f>F40-F41</f>
        <v>134.36463799957249</v>
      </c>
      <c r="I40" s="285">
        <f t="shared" si="26"/>
        <v>-42147.33789727305</v>
      </c>
      <c r="K40" s="255">
        <f t="shared" si="24"/>
        <v>-42147.33789727305</v>
      </c>
      <c r="L40" s="256">
        <f t="shared" ref="L40" si="27">K40/E6</f>
        <v>-6.5035564120433792E-2</v>
      </c>
    </row>
    <row r="41" spans="1:12" ht="15.75" thickBot="1" x14ac:dyDescent="0.3">
      <c r="A41" s="257" t="s">
        <v>85</v>
      </c>
      <c r="B41" s="286">
        <f t="shared" si="21"/>
        <v>0.99999999999999989</v>
      </c>
      <c r="C41" s="274">
        <f t="shared" si="22"/>
        <v>212586</v>
      </c>
      <c r="D41" s="277">
        <f>SUM(D37:D40)</f>
        <v>212586</v>
      </c>
      <c r="E41" s="287">
        <f t="shared" si="23"/>
        <v>0</v>
      </c>
      <c r="F41" s="260">
        <f t="shared" si="25"/>
        <v>62.496236848544164</v>
      </c>
      <c r="G41" s="277"/>
      <c r="I41" s="288">
        <f>SUM(I37:I40)</f>
        <v>-2768513.6949050468</v>
      </c>
      <c r="K41" s="263">
        <f t="shared" si="24"/>
        <v>-2768513.6949050468</v>
      </c>
      <c r="L41" s="264">
        <f>K41/E7</f>
        <v>-0.21677947821473306</v>
      </c>
    </row>
    <row r="42" spans="1:12" ht="15.75" thickTop="1" x14ac:dyDescent="0.25"/>
    <row r="44" spans="1:12" ht="15.75" thickBot="1" x14ac:dyDescent="0.3">
      <c r="A44" s="382" t="s">
        <v>239</v>
      </c>
      <c r="B44" s="382"/>
      <c r="C44" s="382"/>
      <c r="D44" s="382"/>
      <c r="E44" s="382"/>
      <c r="F44" s="382"/>
      <c r="G44" s="382"/>
    </row>
    <row r="45" spans="1:12" x14ac:dyDescent="0.25">
      <c r="A45" s="368" t="s">
        <v>58</v>
      </c>
      <c r="B45" s="370" t="s">
        <v>233</v>
      </c>
      <c r="C45" s="370" t="s">
        <v>234</v>
      </c>
      <c r="D45" s="370" t="s">
        <v>235</v>
      </c>
      <c r="E45" s="370" t="s">
        <v>236</v>
      </c>
      <c r="F45" s="371" t="s">
        <v>237</v>
      </c>
      <c r="G45" t="s">
        <v>238</v>
      </c>
    </row>
    <row r="46" spans="1:12" x14ac:dyDescent="0.25">
      <c r="A46" s="322" t="s">
        <v>74</v>
      </c>
      <c r="B46" s="84">
        <f>E3</f>
        <v>0</v>
      </c>
      <c r="C46" s="114" cm="1">
        <f t="array" ref="C46:C50">K14:K18</f>
        <v>0</v>
      </c>
      <c r="D46" s="65">
        <f>I37</f>
        <v>-2550221.440841693</v>
      </c>
      <c r="E46" s="65">
        <f>K25</f>
        <v>5131060.4408416934</v>
      </c>
      <c r="F46" s="338">
        <f>I3</f>
        <v>2580839</v>
      </c>
      <c r="G46" s="367">
        <f>SUM(B46:E46)</f>
        <v>2580839.0000000005</v>
      </c>
    </row>
    <row r="47" spans="1:12" x14ac:dyDescent="0.25">
      <c r="A47" s="322" t="s">
        <v>61</v>
      </c>
      <c r="B47" s="84">
        <f t="shared" ref="B47:B50" si="28">E4</f>
        <v>1279526</v>
      </c>
      <c r="C47" s="114">
        <v>-163041.14783854806</v>
      </c>
      <c r="D47" s="65">
        <f t="shared" ref="D47:D50" si="29">I38</f>
        <v>-404640.53872208571</v>
      </c>
      <c r="E47" s="65">
        <f t="shared" ref="E47:E50" si="30">K26</f>
        <v>-134290.31343936635</v>
      </c>
      <c r="F47" s="338">
        <f t="shared" ref="F47:F49" si="31">I4</f>
        <v>577554</v>
      </c>
      <c r="G47" s="367">
        <f t="shared" ref="G47:G49" si="32">SUM(B47:E47)</f>
        <v>577553.99999999977</v>
      </c>
    </row>
    <row r="48" spans="1:12" x14ac:dyDescent="0.25">
      <c r="A48" s="322" t="s">
        <v>62</v>
      </c>
      <c r="B48" s="84">
        <f t="shared" si="28"/>
        <v>10843514</v>
      </c>
      <c r="C48" s="114">
        <v>195022.34510767076</v>
      </c>
      <c r="D48" s="65">
        <f t="shared" si="29"/>
        <v>228495.62255600523</v>
      </c>
      <c r="E48" s="65">
        <f t="shared" si="30"/>
        <v>-1857812.9676636765</v>
      </c>
      <c r="F48" s="338">
        <f t="shared" si="31"/>
        <v>9409219</v>
      </c>
      <c r="G48" s="367">
        <f t="shared" si="32"/>
        <v>9409219</v>
      </c>
    </row>
    <row r="49" spans="1:7" x14ac:dyDescent="0.25">
      <c r="A49" s="322" t="s">
        <v>63</v>
      </c>
      <c r="B49" s="84">
        <f t="shared" si="28"/>
        <v>648066</v>
      </c>
      <c r="C49" s="114">
        <v>-45624.70909675346</v>
      </c>
      <c r="D49" s="65">
        <f t="shared" si="29"/>
        <v>-42147.33789727305</v>
      </c>
      <c r="E49" s="65">
        <f t="shared" si="30"/>
        <v>9024.0469940265029</v>
      </c>
      <c r="F49" s="338">
        <f t="shared" si="31"/>
        <v>569318</v>
      </c>
      <c r="G49" s="367">
        <f t="shared" si="32"/>
        <v>569318</v>
      </c>
    </row>
    <row r="50" spans="1:7" ht="15.75" thickBot="1" x14ac:dyDescent="0.3">
      <c r="A50" s="327" t="s">
        <v>85</v>
      </c>
      <c r="B50" s="348">
        <f t="shared" si="28"/>
        <v>12771106</v>
      </c>
      <c r="C50" s="328">
        <v>-13643.511827630762</v>
      </c>
      <c r="D50" s="369">
        <f t="shared" si="29"/>
        <v>-2768513.6949050468</v>
      </c>
      <c r="E50" s="369">
        <f t="shared" si="30"/>
        <v>3147981.2067326768</v>
      </c>
      <c r="F50" s="349">
        <f>I7</f>
        <v>13136930</v>
      </c>
      <c r="G50" s="367">
        <f>SUM(B50:E50)</f>
        <v>13136930</v>
      </c>
    </row>
  </sheetData>
  <mergeCells count="10">
    <mergeCell ref="B35:E35"/>
    <mergeCell ref="F35:G35"/>
    <mergeCell ref="I35:L35"/>
    <mergeCell ref="A44:G44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5F66A-8395-4FAD-82A4-1B7365D73A5C}">
  <sheetPr>
    <tabColor theme="7" tint="0.59999389629810485"/>
  </sheetPr>
  <dimension ref="A1:L48"/>
  <sheetViews>
    <sheetView workbookViewId="0">
      <selection activeCell="F35" sqref="F35:G35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184</v>
      </c>
      <c r="C1" s="384"/>
      <c r="D1" s="384"/>
      <c r="E1" s="385"/>
      <c r="F1" s="383" t="s">
        <v>185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C3" s="251">
        <v>0</v>
      </c>
      <c r="D3" s="252">
        <v>0</v>
      </c>
      <c r="E3" s="253">
        <v>0</v>
      </c>
      <c r="F3" s="250">
        <f>G3/G7</f>
        <v>3.7669701210451143E-2</v>
      </c>
      <c r="G3" s="251">
        <v>2611</v>
      </c>
      <c r="H3" s="252">
        <f>I3/G3</f>
        <v>62.981999234009955</v>
      </c>
      <c r="I3" s="303">
        <v>164446</v>
      </c>
      <c r="K3" s="255">
        <f>I3-E3</f>
        <v>164446</v>
      </c>
      <c r="L3" s="256" t="e">
        <f>K3/E3</f>
        <v>#DIV/0!</v>
      </c>
    </row>
    <row r="4" spans="1:12" x14ac:dyDescent="0.25">
      <c r="A4" t="s">
        <v>61</v>
      </c>
      <c r="B4" s="250">
        <f>C4/C7</f>
        <v>3.322739874230847E-2</v>
      </c>
      <c r="C4" s="251">
        <v>2457</v>
      </c>
      <c r="D4" s="252">
        <f t="shared" ref="D4:D5" si="0">E4/C4</f>
        <v>184.33374033374034</v>
      </c>
      <c r="E4" s="253">
        <v>452908</v>
      </c>
      <c r="F4" s="250">
        <f>G4/G7</f>
        <v>2.5449771327168063E-2</v>
      </c>
      <c r="G4" s="251">
        <v>1764</v>
      </c>
      <c r="H4" s="252">
        <f t="shared" ref="H4:H6" si="1">I4/G4</f>
        <v>135.84240362811792</v>
      </c>
      <c r="I4" s="303">
        <v>239626</v>
      </c>
      <c r="K4" s="255">
        <f t="shared" ref="K4:K6" si="2">I4-E4</f>
        <v>-213282</v>
      </c>
      <c r="L4" s="256">
        <f t="shared" ref="L4:L7" si="3">K4/E4</f>
        <v>-0.47091683079124236</v>
      </c>
    </row>
    <row r="5" spans="1:12" x14ac:dyDescent="0.25">
      <c r="A5" t="s">
        <v>62</v>
      </c>
      <c r="B5" s="250">
        <f>C5/C7</f>
        <v>0.95431739806613025</v>
      </c>
      <c r="C5" s="251">
        <v>70567</v>
      </c>
      <c r="D5" s="252">
        <f t="shared" si="0"/>
        <v>52.459336517068884</v>
      </c>
      <c r="E5" s="253">
        <v>3701898</v>
      </c>
      <c r="F5" s="250">
        <f>G5/G7</f>
        <v>0.92141445327716298</v>
      </c>
      <c r="G5" s="251">
        <v>63866</v>
      </c>
      <c r="H5" s="252">
        <f t="shared" si="1"/>
        <v>54.236808317414585</v>
      </c>
      <c r="I5" s="303">
        <v>3463888</v>
      </c>
      <c r="K5" s="255">
        <f t="shared" si="2"/>
        <v>-238010</v>
      </c>
      <c r="L5" s="256">
        <f t="shared" si="3"/>
        <v>-6.4294045919147419E-2</v>
      </c>
    </row>
    <row r="6" spans="1:12" x14ac:dyDescent="0.25">
      <c r="A6" t="s">
        <v>63</v>
      </c>
      <c r="B6" s="250">
        <f>C6/C7</f>
        <v>1.2455203191561296E-2</v>
      </c>
      <c r="C6" s="251">
        <v>921</v>
      </c>
      <c r="D6" s="252">
        <f>E6/C6</f>
        <v>205.29424538545061</v>
      </c>
      <c r="E6" s="253">
        <v>189076</v>
      </c>
      <c r="F6" s="250">
        <f>G6/G7</f>
        <v>1.546607418521778E-2</v>
      </c>
      <c r="G6" s="251">
        <v>1072</v>
      </c>
      <c r="H6" s="252">
        <f t="shared" si="1"/>
        <v>188.20708955223881</v>
      </c>
      <c r="I6" s="303">
        <v>201758</v>
      </c>
      <c r="K6" s="255">
        <f t="shared" si="2"/>
        <v>12682</v>
      </c>
      <c r="L6" s="256">
        <f t="shared" si="3"/>
        <v>6.7073557722820448E-2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73945</v>
      </c>
      <c r="D7" s="260">
        <f>E7/C7</f>
        <v>58.74476976130908</v>
      </c>
      <c r="E7" s="261">
        <f>SUM(E3:E6)</f>
        <v>4343882</v>
      </c>
      <c r="F7" s="258">
        <f>SUM(F3:F6)</f>
        <v>0.99999999999999989</v>
      </c>
      <c r="G7" s="259">
        <f>SUM(G3:G6)</f>
        <v>69313</v>
      </c>
      <c r="H7" s="260">
        <f>I7/G7</f>
        <v>58.715075094138186</v>
      </c>
      <c r="I7" s="262">
        <f>SUM(I3:I6)</f>
        <v>4069718</v>
      </c>
      <c r="K7" s="263">
        <f>I7-E7</f>
        <v>-274164</v>
      </c>
      <c r="L7" s="264">
        <f t="shared" si="3"/>
        <v>-6.3114974117621056E-2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62.981999234009955</v>
      </c>
      <c r="C14" s="252">
        <f>D3</f>
        <v>0</v>
      </c>
      <c r="D14" s="252">
        <f>B14-C14</f>
        <v>62.981999234009955</v>
      </c>
      <c r="F14" s="252">
        <f>D14</f>
        <v>62.981999234009955</v>
      </c>
      <c r="G14" s="28">
        <f>C3</f>
        <v>0</v>
      </c>
      <c r="H14" s="252">
        <f>F14*G14</f>
        <v>0</v>
      </c>
      <c r="K14" s="255">
        <f t="shared" ref="K14:K18" si="4">H14</f>
        <v>0</v>
      </c>
      <c r="L14" s="256">
        <v>0</v>
      </c>
    </row>
    <row r="15" spans="1:12" x14ac:dyDescent="0.25">
      <c r="A15" t="s">
        <v>61</v>
      </c>
      <c r="B15" s="252">
        <f>H4</f>
        <v>135.84240362811792</v>
      </c>
      <c r="C15" s="252">
        <f>D4</f>
        <v>184.33374033374034</v>
      </c>
      <c r="D15" s="252">
        <f>B15-C15</f>
        <v>-48.491336705622416</v>
      </c>
      <c r="F15" s="252">
        <f t="shared" ref="F15:F18" si="5">D15</f>
        <v>-48.491336705622416</v>
      </c>
      <c r="G15" s="28">
        <f t="shared" ref="G15:G18" si="6">C4</f>
        <v>2457</v>
      </c>
      <c r="H15" s="252">
        <f t="shared" ref="H15:H17" si="7">F15*G15</f>
        <v>-119143.21428571428</v>
      </c>
      <c r="K15" s="255">
        <f t="shared" si="4"/>
        <v>-119143.21428571428</v>
      </c>
      <c r="L15" s="256">
        <f>F15/C15</f>
        <v>-0.26306272860208757</v>
      </c>
    </row>
    <row r="16" spans="1:12" x14ac:dyDescent="0.25">
      <c r="A16" t="s">
        <v>62</v>
      </c>
      <c r="B16" s="252">
        <f t="shared" ref="B16:B18" si="8">H5</f>
        <v>54.236808317414585</v>
      </c>
      <c r="C16" s="252">
        <f t="shared" ref="C16:C18" si="9">D5</f>
        <v>52.459336517068884</v>
      </c>
      <c r="D16" s="252">
        <f t="shared" ref="D16:D18" si="10">B16-C16</f>
        <v>1.7774718003457011</v>
      </c>
      <c r="F16" s="252">
        <f t="shared" si="5"/>
        <v>1.7774718003457011</v>
      </c>
      <c r="G16" s="28">
        <f t="shared" si="6"/>
        <v>70567</v>
      </c>
      <c r="H16" s="252">
        <f t="shared" si="7"/>
        <v>125430.85253499509</v>
      </c>
      <c r="K16" s="255">
        <f t="shared" si="4"/>
        <v>125430.85253499509</v>
      </c>
      <c r="L16" s="256">
        <f>F16/C16</f>
        <v>3.3882849428859219E-2</v>
      </c>
    </row>
    <row r="17" spans="1:12" x14ac:dyDescent="0.25">
      <c r="A17" t="s">
        <v>63</v>
      </c>
      <c r="B17" s="252">
        <f>H6</f>
        <v>188.20708955223881</v>
      </c>
      <c r="C17" s="252">
        <f t="shared" si="9"/>
        <v>205.29424538545061</v>
      </c>
      <c r="D17" s="252">
        <f t="shared" si="10"/>
        <v>-17.087155833211796</v>
      </c>
      <c r="F17" s="252">
        <f t="shared" si="5"/>
        <v>-17.087155833211796</v>
      </c>
      <c r="G17" s="28">
        <f t="shared" si="6"/>
        <v>921</v>
      </c>
      <c r="H17" s="252">
        <f t="shared" si="7"/>
        <v>-15737.270522388064</v>
      </c>
      <c r="K17" s="255">
        <f t="shared" si="4"/>
        <v>-15737.270522388064</v>
      </c>
      <c r="L17" s="256">
        <f>F17/C17</f>
        <v>-8.3232512441494752E-2</v>
      </c>
    </row>
    <row r="18" spans="1:12" ht="15.75" thickBot="1" x14ac:dyDescent="0.3">
      <c r="A18" s="257" t="s">
        <v>85</v>
      </c>
      <c r="B18" s="260">
        <f t="shared" si="8"/>
        <v>58.715075094138186</v>
      </c>
      <c r="C18" s="260">
        <f t="shared" si="9"/>
        <v>58.74476976130908</v>
      </c>
      <c r="D18" s="260">
        <f t="shared" si="10"/>
        <v>-2.9694667170893752E-2</v>
      </c>
      <c r="E18" s="257"/>
      <c r="F18" s="260">
        <f t="shared" si="5"/>
        <v>-2.9694667170893752E-2</v>
      </c>
      <c r="G18" s="259">
        <f t="shared" si="6"/>
        <v>73945</v>
      </c>
      <c r="H18" s="260">
        <f>SUM(H14:H17)</f>
        <v>-9449.6322731072451</v>
      </c>
      <c r="I18" s="257"/>
      <c r="J18" s="257"/>
      <c r="K18" s="267">
        <f t="shared" si="4"/>
        <v>-9449.6322731072451</v>
      </c>
      <c r="L18" s="268">
        <f t="shared" ref="L18" si="11">F18/C18</f>
        <v>-5.0548614440993993E-4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2611</v>
      </c>
      <c r="C25" s="28">
        <f>C3</f>
        <v>0</v>
      </c>
      <c r="D25" s="273">
        <f>B25-C25</f>
        <v>2611</v>
      </c>
      <c r="F25" s="273">
        <f>D25</f>
        <v>2611</v>
      </c>
      <c r="G25" s="252">
        <f>B14</f>
        <v>62.981999234009955</v>
      </c>
      <c r="H25" s="65">
        <f>I37</f>
        <v>0</v>
      </c>
      <c r="I25" s="65">
        <f>F25*G25-H25</f>
        <v>164446</v>
      </c>
      <c r="K25" s="255">
        <f>I25</f>
        <v>164446</v>
      </c>
      <c r="L25" s="256" t="e">
        <f>K25/E3</f>
        <v>#DIV/0!</v>
      </c>
    </row>
    <row r="26" spans="1:12" x14ac:dyDescent="0.25">
      <c r="A26" t="s">
        <v>61</v>
      </c>
      <c r="B26" s="28">
        <f t="shared" ref="B26:B29" si="12">G4</f>
        <v>1764</v>
      </c>
      <c r="C26" s="28">
        <f t="shared" ref="C26:C29" si="13">C4</f>
        <v>2457</v>
      </c>
      <c r="D26" s="273">
        <f t="shared" ref="D26:D29" si="14">B26-C26</f>
        <v>-693</v>
      </c>
      <c r="F26" s="273">
        <f t="shared" ref="F26:F29" si="15">D26</f>
        <v>-693</v>
      </c>
      <c r="G26" s="252">
        <f t="shared" ref="G26:G29" si="16">B15</f>
        <v>135.84240362811792</v>
      </c>
      <c r="H26" s="65">
        <f t="shared" ref="H26:H28" si="17">I38</f>
        <v>-67703.844679911155</v>
      </c>
      <c r="I26" s="65">
        <f t="shared" ref="I26:I27" si="18">F26*G26-H26</f>
        <v>-26434.941034374569</v>
      </c>
      <c r="K26" s="255">
        <f t="shared" ref="K26:K29" si="19">I26</f>
        <v>-26434.941034374569</v>
      </c>
      <c r="L26" s="256">
        <f>K26/E4</f>
        <v>-5.8367132032056332E-2</v>
      </c>
    </row>
    <row r="27" spans="1:12" x14ac:dyDescent="0.25">
      <c r="A27" t="s">
        <v>62</v>
      </c>
      <c r="B27" s="28">
        <f t="shared" si="12"/>
        <v>63866</v>
      </c>
      <c r="C27" s="28">
        <f t="shared" si="13"/>
        <v>70567</v>
      </c>
      <c r="D27" s="273">
        <f t="shared" si="14"/>
        <v>-6701</v>
      </c>
      <c r="F27" s="273">
        <f t="shared" si="15"/>
        <v>-6701</v>
      </c>
      <c r="G27" s="252">
        <f t="shared" si="16"/>
        <v>54.236808317414585</v>
      </c>
      <c r="H27" s="65">
        <f t="shared" si="17"/>
        <v>14334.570447010396</v>
      </c>
      <c r="I27" s="65">
        <f t="shared" si="18"/>
        <v>-377775.42298200552</v>
      </c>
      <c r="K27" s="255">
        <f t="shared" si="19"/>
        <v>-377775.42298200552</v>
      </c>
      <c r="L27" s="256">
        <f t="shared" ref="L27:L28" si="20">K27/E5</f>
        <v>-0.10204911723175666</v>
      </c>
    </row>
    <row r="28" spans="1:12" x14ac:dyDescent="0.25">
      <c r="A28" t="s">
        <v>63</v>
      </c>
      <c r="B28" s="28">
        <f t="shared" si="12"/>
        <v>1072</v>
      </c>
      <c r="C28" s="28">
        <f t="shared" si="13"/>
        <v>921</v>
      </c>
      <c r="D28" s="273">
        <f t="shared" si="14"/>
        <v>151</v>
      </c>
      <c r="F28" s="273">
        <f t="shared" si="15"/>
        <v>151</v>
      </c>
      <c r="G28" s="252">
        <f t="shared" si="16"/>
        <v>188.20708955223881</v>
      </c>
      <c r="H28" s="65">
        <f t="shared" si="17"/>
        <v>30583.776615104885</v>
      </c>
      <c r="I28" s="65">
        <f>(F28*G28)-H28</f>
        <v>-2164.5060927168233</v>
      </c>
      <c r="K28" s="255">
        <f t="shared" si="19"/>
        <v>-2164.5060927168233</v>
      </c>
      <c r="L28" s="256">
        <f t="shared" si="20"/>
        <v>-1.1447809836874184E-2</v>
      </c>
    </row>
    <row r="29" spans="1:12" ht="15.75" thickBot="1" x14ac:dyDescent="0.3">
      <c r="A29" s="257" t="s">
        <v>85</v>
      </c>
      <c r="B29" s="274">
        <f t="shared" si="12"/>
        <v>69313</v>
      </c>
      <c r="C29" s="274">
        <f t="shared" si="13"/>
        <v>73945</v>
      </c>
      <c r="D29" s="275">
        <f t="shared" si="14"/>
        <v>-4632</v>
      </c>
      <c r="F29" s="275">
        <f t="shared" si="15"/>
        <v>-4632</v>
      </c>
      <c r="G29" s="276">
        <f t="shared" si="16"/>
        <v>58.715075094138186</v>
      </c>
      <c r="H29" s="277"/>
      <c r="I29" s="278">
        <f>SUM(I25:I28)</f>
        <v>-241928.87010909693</v>
      </c>
      <c r="K29" s="263">
        <f t="shared" si="19"/>
        <v>-241928.87010909693</v>
      </c>
      <c r="L29" s="264">
        <f>K29/E7</f>
        <v>-5.5694162527687663E-2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2611</v>
      </c>
      <c r="D37" s="283">
        <f>B37*C41</f>
        <v>0</v>
      </c>
      <c r="E37" s="284">
        <f>C37-D37</f>
        <v>2611</v>
      </c>
      <c r="F37" s="252">
        <f>D3</f>
        <v>0</v>
      </c>
      <c r="G37" s="252">
        <f>F37-F41</f>
        <v>-58.74476976130908</v>
      </c>
      <c r="I37" s="285">
        <v>0</v>
      </c>
      <c r="K37" s="255">
        <v>0</v>
      </c>
      <c r="L37" s="256" t="e">
        <f>K37/E3</f>
        <v>#DIV/0!</v>
      </c>
    </row>
    <row r="38" spans="1:12" x14ac:dyDescent="0.25">
      <c r="A38" t="s">
        <v>61</v>
      </c>
      <c r="B38" s="282">
        <f t="shared" ref="B38:B41" si="21">B4</f>
        <v>3.322739874230847E-2</v>
      </c>
      <c r="C38" s="28">
        <f t="shared" ref="C38:C41" si="22">G4</f>
        <v>1764</v>
      </c>
      <c r="D38" s="283">
        <f>B38*C41</f>
        <v>2303.0906890256269</v>
      </c>
      <c r="E38" s="284">
        <f t="shared" ref="E38:E41" si="23">C38-D38</f>
        <v>-539.09068902562694</v>
      </c>
      <c r="F38" s="252">
        <f>D4</f>
        <v>184.33374033374034</v>
      </c>
      <c r="G38" s="252">
        <f>F38-F41</f>
        <v>125.58897057243126</v>
      </c>
      <c r="I38" s="285">
        <f>E38*G38</f>
        <v>-67703.844679911155</v>
      </c>
      <c r="K38" s="255">
        <f t="shared" ref="K38:K40" si="24">I38</f>
        <v>-67703.844679911155</v>
      </c>
      <c r="L38" s="256">
        <f>K38/E4</f>
        <v>-0.14948697015709847</v>
      </c>
    </row>
    <row r="39" spans="1:12" x14ac:dyDescent="0.25">
      <c r="A39" t="s">
        <v>62</v>
      </c>
      <c r="B39" s="282">
        <f t="shared" si="21"/>
        <v>0.95431739806613025</v>
      </c>
      <c r="C39" s="28">
        <f t="shared" si="22"/>
        <v>63866</v>
      </c>
      <c r="D39" s="283">
        <f>B39*C41</f>
        <v>66146.601812157693</v>
      </c>
      <c r="E39" s="284">
        <f t="shared" si="23"/>
        <v>-2280.6018121576926</v>
      </c>
      <c r="F39" s="252">
        <f t="shared" ref="F39:F41" si="25">D5</f>
        <v>52.459336517068884</v>
      </c>
      <c r="G39" s="252">
        <f>F39-F41</f>
        <v>-6.2854332442401954</v>
      </c>
      <c r="I39" s="285">
        <f t="shared" ref="I39:I40" si="26">E39*G39</f>
        <v>14334.570447010396</v>
      </c>
      <c r="K39" s="255">
        <f t="shared" si="24"/>
        <v>14334.570447010396</v>
      </c>
      <c r="L39" s="256">
        <f>K39/E5</f>
        <v>3.8722218837500101E-3</v>
      </c>
    </row>
    <row r="40" spans="1:12" x14ac:dyDescent="0.25">
      <c r="A40" t="s">
        <v>63</v>
      </c>
      <c r="B40" s="282">
        <f t="shared" si="21"/>
        <v>1.2455203191561296E-2</v>
      </c>
      <c r="C40" s="28">
        <f t="shared" si="22"/>
        <v>1072</v>
      </c>
      <c r="D40" s="283">
        <f>B40*C41</f>
        <v>863.30749881668817</v>
      </c>
      <c r="E40" s="284">
        <f t="shared" si="23"/>
        <v>208.69250118331183</v>
      </c>
      <c r="F40" s="252">
        <f t="shared" si="25"/>
        <v>205.29424538545061</v>
      </c>
      <c r="G40" s="252">
        <f>F40-F41</f>
        <v>146.54947562414154</v>
      </c>
      <c r="I40" s="285">
        <f t="shared" si="26"/>
        <v>30583.776615104885</v>
      </c>
      <c r="K40" s="255">
        <f t="shared" si="24"/>
        <v>30583.776615104885</v>
      </c>
      <c r="L40" s="256">
        <f t="shared" ref="L40" si="27">K40/E6</f>
        <v>0.1617538800011894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69313</v>
      </c>
      <c r="D41" s="277">
        <f>SUM(D37:D40)</f>
        <v>69313.000000000015</v>
      </c>
      <c r="E41" s="287">
        <f t="shared" si="23"/>
        <v>0</v>
      </c>
      <c r="F41" s="260">
        <f t="shared" si="25"/>
        <v>58.74476976130908</v>
      </c>
      <c r="G41" s="277"/>
      <c r="I41" s="288">
        <f>SUM(I37:I40)</f>
        <v>-22785.497617795874</v>
      </c>
      <c r="K41" s="263">
        <f>I41</f>
        <v>-22785.497617795874</v>
      </c>
      <c r="L41" s="264">
        <f>K41/E7</f>
        <v>-5.2454227849181622E-3</v>
      </c>
    </row>
    <row r="42" spans="1:12" ht="15.75" thickTop="1" x14ac:dyDescent="0.25"/>
    <row r="45" spans="1:12" x14ac:dyDescent="0.25">
      <c r="A45" t="s">
        <v>164</v>
      </c>
    </row>
    <row r="46" spans="1:12" x14ac:dyDescent="0.25">
      <c r="A46" t="s">
        <v>165</v>
      </c>
    </row>
    <row r="47" spans="1:12" x14ac:dyDescent="0.25">
      <c r="A47" s="245" t="s">
        <v>166</v>
      </c>
    </row>
    <row r="48" spans="1:12" x14ac:dyDescent="0.25">
      <c r="A48" s="245" t="s">
        <v>167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82B1-32FF-4134-AF7E-5F4946E0724B}">
  <sheetPr>
    <tabColor theme="7" tint="0.59999389629810485"/>
  </sheetPr>
  <dimension ref="A1:L48"/>
  <sheetViews>
    <sheetView workbookViewId="0">
      <selection activeCell="B47" sqref="B47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182</v>
      </c>
      <c r="C1" s="384"/>
      <c r="D1" s="384"/>
      <c r="E1" s="385"/>
      <c r="F1" s="383" t="s">
        <v>183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C3" s="251">
        <v>0</v>
      </c>
      <c r="D3" s="252">
        <v>0</v>
      </c>
      <c r="E3" s="253">
        <v>0</v>
      </c>
      <c r="F3" s="250">
        <f>G3/G7</f>
        <v>9.572553574391505E-4</v>
      </c>
      <c r="G3" s="251">
        <v>75</v>
      </c>
      <c r="H3" s="252">
        <f>I3/G3</f>
        <v>89.013333333333335</v>
      </c>
      <c r="I3" s="303">
        <v>6676</v>
      </c>
      <c r="K3" s="255">
        <f>I3-E3</f>
        <v>6676</v>
      </c>
      <c r="L3" s="256" t="e">
        <f>K3/E3</f>
        <v>#DIV/0!</v>
      </c>
    </row>
    <row r="4" spans="1:12" x14ac:dyDescent="0.25">
      <c r="A4" t="s">
        <v>61</v>
      </c>
      <c r="B4" s="250">
        <f>C4/C7</f>
        <v>3.032897304510947E-2</v>
      </c>
      <c r="C4" s="251">
        <v>2409</v>
      </c>
      <c r="D4" s="252">
        <f t="shared" ref="D4:D5" si="0">E4/C4</f>
        <v>145.77334993773351</v>
      </c>
      <c r="E4" s="253">
        <v>351168</v>
      </c>
      <c r="F4" s="250">
        <f>G4/G7</f>
        <v>2.1468046816168682E-2</v>
      </c>
      <c r="G4" s="251">
        <v>1682</v>
      </c>
      <c r="H4" s="252">
        <f t="shared" ref="H4:H6" si="1">I4/G4</f>
        <v>133.84601664684899</v>
      </c>
      <c r="I4" s="303">
        <v>225129</v>
      </c>
      <c r="K4" s="255">
        <f t="shared" ref="K4:K6" si="2">I4-E4</f>
        <v>-126039</v>
      </c>
      <c r="L4" s="256">
        <f t="shared" ref="L4:L7" si="3">K4/E4</f>
        <v>-0.35891368234007653</v>
      </c>
    </row>
    <row r="5" spans="1:12" x14ac:dyDescent="0.25">
      <c r="A5" t="s">
        <v>62</v>
      </c>
      <c r="B5" s="250">
        <f>C5/C7</f>
        <v>0.95739591333140284</v>
      </c>
      <c r="C5" s="251">
        <v>76045</v>
      </c>
      <c r="D5" s="252">
        <f t="shared" si="0"/>
        <v>49.579157078045895</v>
      </c>
      <c r="E5" s="253">
        <v>3770247</v>
      </c>
      <c r="F5" s="250">
        <f>G5/G7</f>
        <v>0.96241177296455604</v>
      </c>
      <c r="G5" s="251">
        <v>75404</v>
      </c>
      <c r="H5" s="252">
        <f t="shared" si="1"/>
        <v>49.044321256166782</v>
      </c>
      <c r="I5" s="303">
        <v>3698138</v>
      </c>
      <c r="K5" s="255">
        <f t="shared" si="2"/>
        <v>-72109</v>
      </c>
      <c r="L5" s="256">
        <f t="shared" si="3"/>
        <v>-1.9125802633090088E-2</v>
      </c>
    </row>
    <row r="6" spans="1:12" x14ac:dyDescent="0.25">
      <c r="A6" t="s">
        <v>63</v>
      </c>
      <c r="B6" s="250">
        <f>C6/C7</f>
        <v>1.2275113623487642E-2</v>
      </c>
      <c r="C6" s="251">
        <v>975</v>
      </c>
      <c r="D6" s="252">
        <f>E6/C6</f>
        <v>212.7076923076923</v>
      </c>
      <c r="E6" s="253">
        <v>207390</v>
      </c>
      <c r="F6" s="250">
        <f>G6/G7</f>
        <v>1.5162924861836144E-2</v>
      </c>
      <c r="G6" s="251">
        <v>1188</v>
      </c>
      <c r="H6" s="252">
        <f t="shared" si="1"/>
        <v>186.13636363636363</v>
      </c>
      <c r="I6" s="303">
        <v>221130</v>
      </c>
      <c r="K6" s="255">
        <f t="shared" si="2"/>
        <v>13740</v>
      </c>
      <c r="L6" s="256">
        <f t="shared" si="3"/>
        <v>6.6251989006220161E-2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79429</v>
      </c>
      <c r="D7" s="260">
        <f>E7/C7</f>
        <v>54.499049465560439</v>
      </c>
      <c r="E7" s="261">
        <f>SUM(E3:E6)</f>
        <v>4328805</v>
      </c>
      <c r="F7" s="258">
        <f>SUM(F3:F6)</f>
        <v>1</v>
      </c>
      <c r="G7" s="259">
        <f>SUM(G3:G6)</f>
        <v>78349</v>
      </c>
      <c r="H7" s="260">
        <f>I7/G7</f>
        <v>52.981824911613423</v>
      </c>
      <c r="I7" s="262">
        <f>SUM(I3:I6)</f>
        <v>4151073</v>
      </c>
      <c r="K7" s="263">
        <f>I7-E7</f>
        <v>-177732</v>
      </c>
      <c r="L7" s="264">
        <f t="shared" si="3"/>
        <v>-4.1057982514804893E-2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89.013333333333335</v>
      </c>
      <c r="C14" s="252">
        <f>D3</f>
        <v>0</v>
      </c>
      <c r="D14" s="252">
        <f>B14-C14</f>
        <v>89.013333333333335</v>
      </c>
      <c r="F14" s="252">
        <f>D14</f>
        <v>89.013333333333335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2" x14ac:dyDescent="0.25">
      <c r="A15" t="s">
        <v>61</v>
      </c>
      <c r="B15" s="252">
        <f>H4</f>
        <v>133.84601664684899</v>
      </c>
      <c r="C15" s="252">
        <f>D4</f>
        <v>145.77334993773351</v>
      </c>
      <c r="D15" s="252">
        <f>B15-C15</f>
        <v>-11.927333290884519</v>
      </c>
      <c r="F15" s="252">
        <f t="shared" ref="F15:F18" si="4">D15</f>
        <v>-11.927333290884519</v>
      </c>
      <c r="G15" s="28">
        <f t="shared" ref="G15:G18" si="5">C4</f>
        <v>2409</v>
      </c>
      <c r="H15" s="252">
        <f t="shared" ref="H15:H17" si="6">F15*G15</f>
        <v>-28732.945897740807</v>
      </c>
      <c r="K15" s="255">
        <f t="shared" ref="K15:K18" si="7">H15</f>
        <v>-28732.945897740807</v>
      </c>
      <c r="L15" s="256">
        <f>F15/C15</f>
        <v>-8.1821082495389108E-2</v>
      </c>
    </row>
    <row r="16" spans="1:12" x14ac:dyDescent="0.25">
      <c r="A16" t="s">
        <v>62</v>
      </c>
      <c r="B16" s="252">
        <f t="shared" ref="B16:B18" si="8">H5</f>
        <v>49.044321256166782</v>
      </c>
      <c r="C16" s="252">
        <f t="shared" ref="C16:C18" si="9">D5</f>
        <v>49.579157078045895</v>
      </c>
      <c r="D16" s="252">
        <f t="shared" ref="D16:D18" si="10">B16-C16</f>
        <v>-0.53483582187911338</v>
      </c>
      <c r="F16" s="252">
        <f t="shared" si="4"/>
        <v>-0.53483582187911338</v>
      </c>
      <c r="G16" s="28">
        <f t="shared" si="5"/>
        <v>76045</v>
      </c>
      <c r="H16" s="252">
        <f t="shared" si="6"/>
        <v>-40671.590074797175</v>
      </c>
      <c r="K16" s="255">
        <f t="shared" si="7"/>
        <v>-40671.590074797175</v>
      </c>
      <c r="L16" s="256">
        <f>F16/C16</f>
        <v>-1.0787513410871271E-2</v>
      </c>
    </row>
    <row r="17" spans="1:12" x14ac:dyDescent="0.25">
      <c r="A17" t="s">
        <v>63</v>
      </c>
      <c r="B17" s="252">
        <f>H6</f>
        <v>186.13636363636363</v>
      </c>
      <c r="C17" s="252">
        <f t="shared" si="9"/>
        <v>212.7076923076923</v>
      </c>
      <c r="D17" s="252">
        <f t="shared" si="10"/>
        <v>-26.571328671328672</v>
      </c>
      <c r="F17" s="252">
        <f t="shared" si="4"/>
        <v>-26.571328671328672</v>
      </c>
      <c r="G17" s="28">
        <f t="shared" si="5"/>
        <v>975</v>
      </c>
      <c r="H17" s="252">
        <f t="shared" si="6"/>
        <v>-25907.045454545456</v>
      </c>
      <c r="K17" s="255">
        <f t="shared" si="7"/>
        <v>-25907.045454545456</v>
      </c>
      <c r="L17" s="256">
        <f>F17/C17</f>
        <v>-0.1249194534671173</v>
      </c>
    </row>
    <row r="18" spans="1:12" ht="15.75" thickBot="1" x14ac:dyDescent="0.3">
      <c r="A18" s="257" t="s">
        <v>85</v>
      </c>
      <c r="B18" s="260">
        <f t="shared" si="8"/>
        <v>52.981824911613423</v>
      </c>
      <c r="C18" s="260">
        <f t="shared" si="9"/>
        <v>54.499049465560439</v>
      </c>
      <c r="D18" s="260">
        <f t="shared" si="10"/>
        <v>-1.5172245539470168</v>
      </c>
      <c r="E18" s="257"/>
      <c r="F18" s="260">
        <f t="shared" si="4"/>
        <v>-1.5172245539470168</v>
      </c>
      <c r="G18" s="259">
        <f t="shared" si="5"/>
        <v>79429</v>
      </c>
      <c r="H18" s="260">
        <f>SUM(H14:H17)</f>
        <v>-95311.581427083438</v>
      </c>
      <c r="I18" s="257"/>
      <c r="J18" s="257"/>
      <c r="K18" s="267">
        <f t="shared" si="7"/>
        <v>-95311.581427083438</v>
      </c>
      <c r="L18" s="268">
        <f t="shared" ref="L18" si="11">F18/C18</f>
        <v>-2.7839468189363482E-2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75</v>
      </c>
      <c r="C25" s="28">
        <f>C3</f>
        <v>0</v>
      </c>
      <c r="D25" s="273">
        <f>B25-C25</f>
        <v>75</v>
      </c>
      <c r="F25" s="273">
        <f>D25</f>
        <v>75</v>
      </c>
      <c r="G25" s="252">
        <f>B14</f>
        <v>89.013333333333335</v>
      </c>
      <c r="H25" s="65">
        <f>I37</f>
        <v>-4087.4287099170328</v>
      </c>
      <c r="I25" s="65">
        <f>F25*G25-H25</f>
        <v>10763.428709917032</v>
      </c>
      <c r="K25" s="255">
        <f>I25</f>
        <v>10763.428709917032</v>
      </c>
      <c r="L25" s="256" t="e">
        <f>K25/E3</f>
        <v>#DIV/0!</v>
      </c>
    </row>
    <row r="26" spans="1:12" x14ac:dyDescent="0.25">
      <c r="A26" t="s">
        <v>61</v>
      </c>
      <c r="B26" s="28">
        <f t="shared" ref="B26:B29" si="12">G4</f>
        <v>1682</v>
      </c>
      <c r="C26" s="28">
        <f t="shared" ref="C26:C29" si="13">C4</f>
        <v>2409</v>
      </c>
      <c r="D26" s="273">
        <f t="shared" ref="D26:D29" si="14">B26-C26</f>
        <v>-727</v>
      </c>
      <c r="F26" s="273">
        <f t="shared" ref="F26:F29" si="15">D26</f>
        <v>-727</v>
      </c>
      <c r="G26" s="252">
        <f t="shared" ref="G26:G29" si="16">B15</f>
        <v>133.84601664684899</v>
      </c>
      <c r="H26" s="65">
        <f t="shared" ref="H26:H28" si="17">I38</f>
        <v>-63366.700180639527</v>
      </c>
      <c r="I26" s="65">
        <f>F26*G26-H26</f>
        <v>-33939.353921619695</v>
      </c>
      <c r="K26" s="255">
        <f t="shared" ref="K26:K29" si="18">I26</f>
        <v>-33939.353921619695</v>
      </c>
      <c r="L26" s="256">
        <f>K26/E4</f>
        <v>-9.6647057595281166E-2</v>
      </c>
    </row>
    <row r="27" spans="1:12" x14ac:dyDescent="0.25">
      <c r="A27" t="s">
        <v>62</v>
      </c>
      <c r="B27" s="28">
        <f t="shared" si="12"/>
        <v>75404</v>
      </c>
      <c r="C27" s="28">
        <f t="shared" si="13"/>
        <v>76045</v>
      </c>
      <c r="D27" s="273">
        <f t="shared" si="14"/>
        <v>-641</v>
      </c>
      <c r="F27" s="273">
        <f t="shared" si="15"/>
        <v>-641</v>
      </c>
      <c r="G27" s="252">
        <f t="shared" si="16"/>
        <v>49.044321256166782</v>
      </c>
      <c r="H27" s="65">
        <f t="shared" si="17"/>
        <v>-1933.4566347068655</v>
      </c>
      <c r="I27" s="65">
        <f t="shared" ref="I27:I28" si="19">F27*G27-H27</f>
        <v>-29503.953290496043</v>
      </c>
      <c r="K27" s="255">
        <f t="shared" si="18"/>
        <v>-29503.953290496043</v>
      </c>
      <c r="L27" s="256">
        <f t="shared" ref="L27:L28" si="20">K27/E5</f>
        <v>-7.825469601990544E-3</v>
      </c>
    </row>
    <row r="28" spans="1:12" x14ac:dyDescent="0.25">
      <c r="A28" t="s">
        <v>63</v>
      </c>
      <c r="B28" s="28">
        <f t="shared" si="12"/>
        <v>1188</v>
      </c>
      <c r="C28" s="28">
        <f t="shared" si="13"/>
        <v>975</v>
      </c>
      <c r="D28" s="273">
        <f t="shared" si="14"/>
        <v>213</v>
      </c>
      <c r="F28" s="273">
        <f t="shared" si="15"/>
        <v>213</v>
      </c>
      <c r="G28" s="252">
        <f t="shared" si="16"/>
        <v>186.13636363636363</v>
      </c>
      <c r="H28" s="65">
        <f t="shared" si="17"/>
        <v>35795.832317847431</v>
      </c>
      <c r="I28" s="65">
        <f t="shared" si="19"/>
        <v>3851.2131366980248</v>
      </c>
      <c r="K28" s="255">
        <f t="shared" si="18"/>
        <v>3851.2131366980248</v>
      </c>
      <c r="L28" s="256">
        <f t="shared" si="20"/>
        <v>1.8569907597753146E-2</v>
      </c>
    </row>
    <row r="29" spans="1:12" ht="15.75" thickBot="1" x14ac:dyDescent="0.3">
      <c r="A29" s="257" t="s">
        <v>85</v>
      </c>
      <c r="B29" s="274">
        <f t="shared" si="12"/>
        <v>78349</v>
      </c>
      <c r="C29" s="274">
        <f t="shared" si="13"/>
        <v>79429</v>
      </c>
      <c r="D29" s="275">
        <f t="shared" si="14"/>
        <v>-1080</v>
      </c>
      <c r="F29" s="275">
        <f t="shared" si="15"/>
        <v>-1080</v>
      </c>
      <c r="G29" s="276">
        <f t="shared" si="16"/>
        <v>52.981824911613423</v>
      </c>
      <c r="H29" s="277"/>
      <c r="I29" s="278">
        <f>SUM(I25:I28)</f>
        <v>-48828.665365500681</v>
      </c>
      <c r="K29" s="263">
        <f t="shared" si="18"/>
        <v>-48828.665365500681</v>
      </c>
      <c r="L29" s="264">
        <f>K29/E7</f>
        <v>-1.1279941084317884E-2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75</v>
      </c>
      <c r="D37" s="283">
        <f>B37*C41</f>
        <v>0</v>
      </c>
      <c r="E37" s="284">
        <f>C37-D37</f>
        <v>75</v>
      </c>
      <c r="F37" s="252">
        <f>D3</f>
        <v>0</v>
      </c>
      <c r="G37" s="252">
        <f>F37-F41</f>
        <v>-54.499049465560439</v>
      </c>
      <c r="I37" s="285">
        <f>E37*G37</f>
        <v>-4087.4287099170328</v>
      </c>
      <c r="K37" s="255">
        <f>I37</f>
        <v>-4087.4287099170328</v>
      </c>
      <c r="L37" s="256" t="e">
        <f>K37/E3</f>
        <v>#DIV/0!</v>
      </c>
    </row>
    <row r="38" spans="1:12" x14ac:dyDescent="0.25">
      <c r="A38" t="s">
        <v>61</v>
      </c>
      <c r="B38" s="282">
        <f t="shared" ref="B38:B41" si="21">B4</f>
        <v>3.032897304510947E-2</v>
      </c>
      <c r="C38" s="28">
        <f t="shared" ref="C38:C41" si="22">G4</f>
        <v>1682</v>
      </c>
      <c r="D38" s="283">
        <f>B38*C41</f>
        <v>2376.2447091112817</v>
      </c>
      <c r="E38" s="284">
        <f t="shared" ref="E38:E41" si="23">C38-D38</f>
        <v>-694.24470911128174</v>
      </c>
      <c r="F38" s="252">
        <f>D4</f>
        <v>145.77334993773351</v>
      </c>
      <c r="G38" s="252">
        <f>F38-F41</f>
        <v>91.274300472173081</v>
      </c>
      <c r="I38" s="285">
        <f>E38*G38</f>
        <v>-63366.700180639527</v>
      </c>
      <c r="K38" s="255">
        <f t="shared" ref="K38:K41" si="24">I38</f>
        <v>-63366.700180639527</v>
      </c>
      <c r="L38" s="256">
        <f>K38/E4</f>
        <v>-0.18044554224940634</v>
      </c>
    </row>
    <row r="39" spans="1:12" x14ac:dyDescent="0.25">
      <c r="A39" t="s">
        <v>62</v>
      </c>
      <c r="B39" s="282">
        <f t="shared" si="21"/>
        <v>0.95739591333140284</v>
      </c>
      <c r="C39" s="28">
        <f t="shared" si="22"/>
        <v>75404</v>
      </c>
      <c r="D39" s="283">
        <f>B39*C41</f>
        <v>75011.012413602075</v>
      </c>
      <c r="E39" s="284">
        <f t="shared" si="23"/>
        <v>392.98758639792504</v>
      </c>
      <c r="F39" s="252">
        <f t="shared" ref="F39:F41" si="25">D5</f>
        <v>49.579157078045895</v>
      </c>
      <c r="G39" s="252">
        <f>F39-F41</f>
        <v>-4.9198923875145439</v>
      </c>
      <c r="I39" s="285">
        <f t="shared" ref="I39:I40" si="26">E39*G39</f>
        <v>-1933.4566347068655</v>
      </c>
      <c r="K39" s="255">
        <f t="shared" si="24"/>
        <v>-1933.4566347068655</v>
      </c>
      <c r="L39" s="256">
        <f>K39/E5</f>
        <v>-5.1281962022829426E-4</v>
      </c>
    </row>
    <row r="40" spans="1:12" x14ac:dyDescent="0.25">
      <c r="A40" t="s">
        <v>63</v>
      </c>
      <c r="B40" s="282">
        <f t="shared" si="21"/>
        <v>1.2275113623487642E-2</v>
      </c>
      <c r="C40" s="28">
        <f t="shared" si="22"/>
        <v>1188</v>
      </c>
      <c r="D40" s="283">
        <f>B40*C41</f>
        <v>961.7428772866333</v>
      </c>
      <c r="E40" s="284">
        <f t="shared" si="23"/>
        <v>226.2571227133667</v>
      </c>
      <c r="F40" s="252">
        <f t="shared" si="25"/>
        <v>212.7076923076923</v>
      </c>
      <c r="G40" s="252">
        <f>F40-F41</f>
        <v>158.20864284213187</v>
      </c>
      <c r="I40" s="285">
        <f t="shared" si="26"/>
        <v>35795.832317847431</v>
      </c>
      <c r="K40" s="255">
        <f t="shared" si="24"/>
        <v>35795.832317847431</v>
      </c>
      <c r="L40" s="256">
        <f t="shared" ref="L40" si="27">K40/E6</f>
        <v>0.17260153487558433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78349</v>
      </c>
      <c r="D41" s="277">
        <f>SUM(D37:D40)</f>
        <v>78349</v>
      </c>
      <c r="E41" s="287">
        <f t="shared" si="23"/>
        <v>0</v>
      </c>
      <c r="F41" s="260">
        <f t="shared" si="25"/>
        <v>54.499049465560439</v>
      </c>
      <c r="G41" s="277"/>
      <c r="I41" s="288">
        <f>SUM(I37:I40)</f>
        <v>-33591.75320741599</v>
      </c>
      <c r="K41" s="263">
        <f t="shared" si="24"/>
        <v>-33591.75320741599</v>
      </c>
      <c r="L41" s="264">
        <f>K41/E7</f>
        <v>-7.7600523025213629E-3</v>
      </c>
    </row>
    <row r="42" spans="1:12" ht="15.75" thickTop="1" x14ac:dyDescent="0.25"/>
    <row r="45" spans="1:12" x14ac:dyDescent="0.25">
      <c r="A45" s="356" t="s">
        <v>227</v>
      </c>
    </row>
    <row r="46" spans="1:12" x14ac:dyDescent="0.25">
      <c r="A46" s="356" t="s">
        <v>228</v>
      </c>
    </row>
    <row r="47" spans="1:12" x14ac:dyDescent="0.25">
      <c r="A47" s="356" t="s">
        <v>229</v>
      </c>
    </row>
    <row r="48" spans="1:12" x14ac:dyDescent="0.25">
      <c r="A48" s="356" t="s">
        <v>230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39D8-0EB5-4B70-AA0A-94FAF556D9D3}">
  <sheetPr>
    <tabColor theme="7" tint="0.59999389629810485"/>
  </sheetPr>
  <dimension ref="A1:L48"/>
  <sheetViews>
    <sheetView topLeftCell="A17" workbookViewId="0">
      <selection activeCell="L30" sqref="L30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187</v>
      </c>
      <c r="C1" s="384"/>
      <c r="D1" s="384"/>
      <c r="E1" s="385"/>
      <c r="F1" s="383" t="s">
        <v>186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D3" s="252">
        <v>0</v>
      </c>
      <c r="E3" s="253">
        <v>0</v>
      </c>
      <c r="F3" s="250">
        <f>G3/G7</f>
        <v>0.25731816994980999</v>
      </c>
      <c r="G3">
        <v>17739</v>
      </c>
      <c r="H3" s="252">
        <f>I3/G3</f>
        <v>62.581938102486049</v>
      </c>
      <c r="I3" s="303">
        <v>1110141</v>
      </c>
      <c r="K3" s="255">
        <f>I3-E3</f>
        <v>1110141</v>
      </c>
      <c r="L3" s="256" t="e">
        <f>K3/E3</f>
        <v>#DIV/0!</v>
      </c>
    </row>
    <row r="4" spans="1:12" x14ac:dyDescent="0.25">
      <c r="A4" t="s">
        <v>61</v>
      </c>
      <c r="B4" s="250">
        <f>C4/C7</f>
        <v>4.1989836854774004E-2</v>
      </c>
      <c r="C4">
        <v>2669</v>
      </c>
      <c r="D4" s="252">
        <f t="shared" ref="D4:D5" si="0">E4/C4</f>
        <v>143.74484825777444</v>
      </c>
      <c r="E4" s="253">
        <v>383655</v>
      </c>
      <c r="F4" s="250">
        <f>G4/G7</f>
        <v>1.8262786851953931E-2</v>
      </c>
      <c r="G4">
        <v>1259</v>
      </c>
      <c r="H4" s="252">
        <f t="shared" ref="H4:H6" si="1">I4/G4</f>
        <v>141.01588562351071</v>
      </c>
      <c r="I4" s="303">
        <v>177539</v>
      </c>
      <c r="K4" s="255">
        <f t="shared" ref="K4:K6" si="2">I4-E4</f>
        <v>-206116</v>
      </c>
      <c r="L4" s="256">
        <f t="shared" ref="L4:L6" si="3">K4/E4</f>
        <v>-0.53724309601073883</v>
      </c>
    </row>
    <row r="5" spans="1:12" x14ac:dyDescent="0.25">
      <c r="A5" t="s">
        <v>62</v>
      </c>
      <c r="B5" s="250">
        <f>C5/C7</f>
        <v>0.93949310133253627</v>
      </c>
      <c r="C5">
        <v>59717</v>
      </c>
      <c r="D5" s="252">
        <f t="shared" si="0"/>
        <v>58.320997370932901</v>
      </c>
      <c r="E5" s="253">
        <v>3482755</v>
      </c>
      <c r="F5" s="250">
        <f>G5/G7</f>
        <v>0.70985523223766278</v>
      </c>
      <c r="G5">
        <v>48936</v>
      </c>
      <c r="H5" s="252">
        <f t="shared" si="1"/>
        <v>59.446705901585744</v>
      </c>
      <c r="I5" s="303">
        <v>2909084</v>
      </c>
      <c r="K5" s="255">
        <f t="shared" si="2"/>
        <v>-573671</v>
      </c>
      <c r="L5" s="256">
        <f t="shared" si="3"/>
        <v>-0.16471758708264003</v>
      </c>
    </row>
    <row r="6" spans="1:12" x14ac:dyDescent="0.25">
      <c r="A6" t="s">
        <v>63</v>
      </c>
      <c r="B6" s="250">
        <f>C6/C7</f>
        <v>1.8517061812689771E-2</v>
      </c>
      <c r="C6">
        <v>1177</v>
      </c>
      <c r="D6" s="252">
        <f>E6/C6</f>
        <v>186.64231096006796</v>
      </c>
      <c r="E6" s="253">
        <v>219678</v>
      </c>
      <c r="F6" s="250">
        <f>G6/G7</f>
        <v>1.4563810960573268E-2</v>
      </c>
      <c r="G6">
        <v>1004</v>
      </c>
      <c r="H6" s="252">
        <f t="shared" si="1"/>
        <v>184.95517928286853</v>
      </c>
      <c r="I6" s="303">
        <v>185695</v>
      </c>
      <c r="K6" s="255">
        <f t="shared" si="2"/>
        <v>-33983</v>
      </c>
      <c r="L6" s="256">
        <f t="shared" si="3"/>
        <v>-0.15469459845774269</v>
      </c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63563</v>
      </c>
      <c r="D7" s="260">
        <f>E7/C7</f>
        <v>64.284064628793487</v>
      </c>
      <c r="E7" s="261">
        <f>SUM(E3:E6)</f>
        <v>4086088</v>
      </c>
      <c r="F7" s="258">
        <f>SUM(F3:F6)</f>
        <v>1</v>
      </c>
      <c r="G7" s="259">
        <f>SUM(G3:G6)</f>
        <v>68938</v>
      </c>
      <c r="H7" s="260">
        <f>I7/G7</f>
        <v>63.571020337114511</v>
      </c>
      <c r="I7" s="364">
        <f>SUM(I3:I6)</f>
        <v>4382459</v>
      </c>
      <c r="K7" s="347">
        <f>I7-E7</f>
        <v>296371</v>
      </c>
      <c r="L7" s="264">
        <f>K7/E7</f>
        <v>7.2531722273235427E-2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62.581938102486049</v>
      </c>
      <c r="C14" s="252">
        <f>D3</f>
        <v>0</v>
      </c>
      <c r="D14" s="252">
        <f>B14-C14</f>
        <v>62.581938102486049</v>
      </c>
      <c r="F14" s="252">
        <f>D14</f>
        <v>62.581938102486049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2" x14ac:dyDescent="0.25">
      <c r="A15" t="s">
        <v>61</v>
      </c>
      <c r="B15" s="252">
        <f>H4</f>
        <v>141.01588562351071</v>
      </c>
      <c r="C15" s="252">
        <f>D4</f>
        <v>143.74484825777444</v>
      </c>
      <c r="D15" s="252">
        <f>B15-C15</f>
        <v>-2.7289626342637234</v>
      </c>
      <c r="F15" s="252">
        <f t="shared" ref="F15:F18" si="4">D15</f>
        <v>-2.7289626342637234</v>
      </c>
      <c r="G15" s="28">
        <f t="shared" ref="G15:G18" si="5">C4</f>
        <v>2669</v>
      </c>
      <c r="H15" s="252">
        <f t="shared" ref="H15:H17" si="6">F15*G15</f>
        <v>-7283.6012708498774</v>
      </c>
      <c r="K15" s="255">
        <f t="shared" ref="K15:K18" si="7">H15</f>
        <v>-7283.6012708498774</v>
      </c>
      <c r="L15" s="256">
        <f>F15/C15</f>
        <v>-1.8984768270581324E-2</v>
      </c>
    </row>
    <row r="16" spans="1:12" x14ac:dyDescent="0.25">
      <c r="A16" t="s">
        <v>62</v>
      </c>
      <c r="B16" s="252">
        <f t="shared" ref="B16:B18" si="8">H5</f>
        <v>59.446705901585744</v>
      </c>
      <c r="C16" s="252">
        <f t="shared" ref="C16:C18" si="9">D5</f>
        <v>58.320997370932901</v>
      </c>
      <c r="D16" s="252">
        <f t="shared" ref="D16:D18" si="10">B16-C16</f>
        <v>1.1257085306528438</v>
      </c>
      <c r="F16" s="252">
        <f t="shared" si="4"/>
        <v>1.1257085306528438</v>
      </c>
      <c r="G16" s="28">
        <f t="shared" si="5"/>
        <v>59717</v>
      </c>
      <c r="H16" s="252">
        <f t="shared" si="6"/>
        <v>67223.93632499587</v>
      </c>
      <c r="K16" s="255">
        <f t="shared" si="7"/>
        <v>67223.93632499587</v>
      </c>
      <c r="L16" s="256">
        <f>F16/C16</f>
        <v>1.9301942377513169E-2</v>
      </c>
    </row>
    <row r="17" spans="1:12" x14ac:dyDescent="0.25">
      <c r="A17" t="s">
        <v>63</v>
      </c>
      <c r="B17" s="252">
        <f>H6</f>
        <v>184.95517928286853</v>
      </c>
      <c r="C17" s="252">
        <f t="shared" si="9"/>
        <v>186.64231096006796</v>
      </c>
      <c r="D17" s="252">
        <f t="shared" si="10"/>
        <v>-1.6871316771994316</v>
      </c>
      <c r="F17" s="252">
        <f t="shared" si="4"/>
        <v>-1.6871316771994316</v>
      </c>
      <c r="G17" s="28">
        <f t="shared" si="5"/>
        <v>1177</v>
      </c>
      <c r="H17" s="252">
        <f t="shared" si="6"/>
        <v>-1985.753984063731</v>
      </c>
      <c r="K17" s="255">
        <f t="shared" si="7"/>
        <v>-1985.753984063731</v>
      </c>
      <c r="L17" s="256">
        <f>F17/C17</f>
        <v>-9.0393848453815626E-3</v>
      </c>
    </row>
    <row r="18" spans="1:12" ht="15.75" thickBot="1" x14ac:dyDescent="0.3">
      <c r="A18" s="257" t="s">
        <v>85</v>
      </c>
      <c r="B18" s="260">
        <f t="shared" si="8"/>
        <v>63.571020337114511</v>
      </c>
      <c r="C18" s="260">
        <f t="shared" si="9"/>
        <v>64.284064628793487</v>
      </c>
      <c r="D18" s="260">
        <f t="shared" si="10"/>
        <v>-0.71304429167897609</v>
      </c>
      <c r="E18" s="257"/>
      <c r="F18" s="260">
        <f t="shared" si="4"/>
        <v>-0.71304429167897609</v>
      </c>
      <c r="G18" s="259">
        <f t="shared" si="5"/>
        <v>63563</v>
      </c>
      <c r="H18" s="260">
        <f>SUM(H14:H17)</f>
        <v>57954.581070082262</v>
      </c>
      <c r="I18" s="257"/>
      <c r="J18" s="257"/>
      <c r="K18" s="267">
        <f t="shared" si="7"/>
        <v>57954.581070082262</v>
      </c>
      <c r="L18" s="268">
        <f t="shared" ref="L18" si="11">F18/C18</f>
        <v>-1.1092084730429387E-2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17739</v>
      </c>
      <c r="C25" s="28">
        <f>C3</f>
        <v>0</v>
      </c>
      <c r="D25" s="273">
        <f>B25-C25</f>
        <v>17739</v>
      </c>
      <c r="F25" s="273">
        <f>D25</f>
        <v>17739</v>
      </c>
      <c r="G25" s="252">
        <f>B14</f>
        <v>62.581938102486049</v>
      </c>
      <c r="H25" s="65">
        <f>I37</f>
        <v>-1140335.0224501677</v>
      </c>
      <c r="I25" s="65">
        <f>F25*G25-H25</f>
        <v>2250476.0224501677</v>
      </c>
      <c r="K25" s="255">
        <v>0</v>
      </c>
      <c r="L25" s="256" t="e">
        <f>K25/E3</f>
        <v>#DIV/0!</v>
      </c>
    </row>
    <row r="26" spans="1:12" x14ac:dyDescent="0.25">
      <c r="A26" t="s">
        <v>61</v>
      </c>
      <c r="B26" s="28">
        <f t="shared" ref="B26:B29" si="12">G4</f>
        <v>1259</v>
      </c>
      <c r="C26" s="28">
        <f t="shared" ref="C26:C29" si="13">C4</f>
        <v>2669</v>
      </c>
      <c r="D26" s="273">
        <f t="shared" ref="D26:D29" si="14">B26-C26</f>
        <v>-1410</v>
      </c>
      <c r="F26" s="273">
        <f t="shared" ref="F26:F29" si="15">D26</f>
        <v>-1410</v>
      </c>
      <c r="G26" s="252">
        <f t="shared" ref="G26:G29" si="16">B15</f>
        <v>141.01588562351071</v>
      </c>
      <c r="H26" s="65">
        <f t="shared" ref="H26:H28" si="17">I38</f>
        <v>-129973.63612438019</v>
      </c>
      <c r="I26" s="65">
        <f>F26*G26-H26</f>
        <v>-68858.762604769901</v>
      </c>
      <c r="K26" s="255">
        <f t="shared" ref="K26:K27" si="18">I26</f>
        <v>-68858.762604769901</v>
      </c>
      <c r="L26" s="256">
        <f>K26/E4</f>
        <v>-0.17948094669630241</v>
      </c>
    </row>
    <row r="27" spans="1:12" x14ac:dyDescent="0.25">
      <c r="A27" t="s">
        <v>62</v>
      </c>
      <c r="B27" s="28">
        <f t="shared" si="12"/>
        <v>48936</v>
      </c>
      <c r="C27" s="28">
        <f t="shared" si="13"/>
        <v>59717</v>
      </c>
      <c r="D27" s="273">
        <f t="shared" si="14"/>
        <v>-10781</v>
      </c>
      <c r="F27" s="273">
        <f t="shared" si="15"/>
        <v>-10781</v>
      </c>
      <c r="G27" s="252">
        <f t="shared" si="16"/>
        <v>59.446705901585744</v>
      </c>
      <c r="H27" s="65">
        <f t="shared" si="17"/>
        <v>94399.978571532964</v>
      </c>
      <c r="I27" s="65">
        <f t="shared" ref="I27" si="19">F27*G27-H27</f>
        <v>-735294.91489652894</v>
      </c>
      <c r="K27" s="255">
        <f t="shared" si="18"/>
        <v>-735294.91489652894</v>
      </c>
      <c r="L27" s="256">
        <f t="shared" ref="L27:L28" si="20">K27/E5</f>
        <v>-0.21112450198091134</v>
      </c>
    </row>
    <row r="28" spans="1:12" x14ac:dyDescent="0.25">
      <c r="A28" t="s">
        <v>63</v>
      </c>
      <c r="B28" s="28">
        <f t="shared" si="12"/>
        <v>1004</v>
      </c>
      <c r="C28" s="28">
        <f t="shared" si="13"/>
        <v>1177</v>
      </c>
      <c r="D28" s="273">
        <f t="shared" si="14"/>
        <v>-173</v>
      </c>
      <c r="F28" s="273">
        <f t="shared" si="15"/>
        <v>-173</v>
      </c>
      <c r="G28" s="252">
        <f t="shared" si="16"/>
        <v>184.95517928286853</v>
      </c>
      <c r="H28" s="65">
        <f t="shared" si="17"/>
        <v>-33346.195872331315</v>
      </c>
      <c r="I28" s="65">
        <f>F28*G28-H28</f>
        <v>1348.9498563950583</v>
      </c>
      <c r="K28" s="255">
        <f>I28</f>
        <v>1348.9498563950583</v>
      </c>
      <c r="L28" s="256">
        <f t="shared" si="20"/>
        <v>6.1405778293459438E-3</v>
      </c>
    </row>
    <row r="29" spans="1:12" ht="15.75" thickBot="1" x14ac:dyDescent="0.3">
      <c r="A29" s="257" t="s">
        <v>85</v>
      </c>
      <c r="B29" s="274">
        <f t="shared" si="12"/>
        <v>68938</v>
      </c>
      <c r="C29" s="274">
        <f t="shared" si="13"/>
        <v>63563</v>
      </c>
      <c r="D29" s="275">
        <f t="shared" si="14"/>
        <v>5375</v>
      </c>
      <c r="F29" s="275">
        <f t="shared" si="15"/>
        <v>5375</v>
      </c>
      <c r="G29" s="276">
        <f t="shared" si="16"/>
        <v>63.571020337114511</v>
      </c>
      <c r="H29" s="277"/>
      <c r="I29" s="278">
        <f>SUM(I25:I28)</f>
        <v>1447671.2948052641</v>
      </c>
      <c r="K29" s="263">
        <f>SUM(K25:K28)</f>
        <v>-802804.72764490382</v>
      </c>
      <c r="L29" s="264">
        <f>K29/E7</f>
        <v>-0.1964726965363702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17739</v>
      </c>
      <c r="D37" s="283">
        <f>B37*C41</f>
        <v>0</v>
      </c>
      <c r="E37" s="284">
        <f>C37-D37</f>
        <v>17739</v>
      </c>
      <c r="F37" s="252">
        <f>D3</f>
        <v>0</v>
      </c>
      <c r="G37" s="252">
        <f>F37-F41</f>
        <v>-64.284064628793487</v>
      </c>
      <c r="I37" s="285">
        <f>E37*G37</f>
        <v>-1140335.0224501677</v>
      </c>
      <c r="K37" s="255">
        <f>I37</f>
        <v>-1140335.0224501677</v>
      </c>
      <c r="L37" s="256" t="e">
        <f>K37/E3</f>
        <v>#DIV/0!</v>
      </c>
    </row>
    <row r="38" spans="1:12" x14ac:dyDescent="0.25">
      <c r="A38" t="s">
        <v>61</v>
      </c>
      <c r="B38" s="282">
        <f t="shared" ref="B38:B41" si="21">B4</f>
        <v>4.1989836854774004E-2</v>
      </c>
      <c r="C38" s="28">
        <f t="shared" ref="C38:C41" si="22">G4</f>
        <v>1259</v>
      </c>
      <c r="D38" s="283">
        <f>B38*C41</f>
        <v>2894.6953730944101</v>
      </c>
      <c r="E38" s="284">
        <f t="shared" ref="E38:E41" si="23">C38-D38</f>
        <v>-1635.6953730944101</v>
      </c>
      <c r="F38" s="252">
        <f>D4</f>
        <v>143.74484825777444</v>
      </c>
      <c r="G38" s="252">
        <f>F38-F41</f>
        <v>79.460783628980948</v>
      </c>
      <c r="I38" s="285">
        <f>E38*G38</f>
        <v>-129973.63612438019</v>
      </c>
      <c r="K38" s="255">
        <f t="shared" ref="K38:K41" si="24">I38</f>
        <v>-129973.63612438019</v>
      </c>
      <c r="L38" s="256">
        <f>K38/E4</f>
        <v>-0.33877738104385502</v>
      </c>
    </row>
    <row r="39" spans="1:12" x14ac:dyDescent="0.25">
      <c r="A39" t="s">
        <v>62</v>
      </c>
      <c r="B39" s="282">
        <f t="shared" si="21"/>
        <v>0.93949310133253627</v>
      </c>
      <c r="C39" s="28">
        <f t="shared" si="22"/>
        <v>48936</v>
      </c>
      <c r="D39" s="283">
        <f>B39*C41</f>
        <v>64766.775419662386</v>
      </c>
      <c r="E39" s="284">
        <f t="shared" si="23"/>
        <v>-15830.775419662386</v>
      </c>
      <c r="F39" s="252">
        <f t="shared" ref="F39:F41" si="25">D5</f>
        <v>58.320997370932901</v>
      </c>
      <c r="G39" s="252">
        <f>F39-F41</f>
        <v>-5.9630672578605868</v>
      </c>
      <c r="I39" s="285">
        <f t="shared" ref="I39:I40" si="26">E39*G39</f>
        <v>94399.978571532964</v>
      </c>
      <c r="K39" s="255">
        <f t="shared" si="24"/>
        <v>94399.978571532964</v>
      </c>
      <c r="L39" s="256">
        <f>K39/E5</f>
        <v>2.7104972520758126E-2</v>
      </c>
    </row>
    <row r="40" spans="1:12" x14ac:dyDescent="0.25">
      <c r="A40" t="s">
        <v>63</v>
      </c>
      <c r="B40" s="282">
        <f t="shared" si="21"/>
        <v>1.8517061812689771E-2</v>
      </c>
      <c r="C40" s="28">
        <f t="shared" si="22"/>
        <v>1004</v>
      </c>
      <c r="D40" s="283">
        <f>B40*C41</f>
        <v>1276.5292072432073</v>
      </c>
      <c r="E40" s="284">
        <f t="shared" si="23"/>
        <v>-272.52920724320734</v>
      </c>
      <c r="F40" s="252">
        <f t="shared" si="25"/>
        <v>186.64231096006796</v>
      </c>
      <c r="G40" s="252">
        <f>F40-F41</f>
        <v>122.35824633127447</v>
      </c>
      <c r="I40" s="285">
        <f t="shared" si="26"/>
        <v>-33346.195872331315</v>
      </c>
      <c r="K40" s="255">
        <f t="shared" si="24"/>
        <v>-33346.195872331315</v>
      </c>
      <c r="L40" s="256">
        <f t="shared" ref="L40" si="27">K40/E6</f>
        <v>-0.15179579144170702</v>
      </c>
    </row>
    <row r="41" spans="1:12" ht="15.75" thickBot="1" x14ac:dyDescent="0.3">
      <c r="A41" s="257" t="s">
        <v>85</v>
      </c>
      <c r="B41" s="286">
        <f t="shared" si="21"/>
        <v>1</v>
      </c>
      <c r="C41" s="274">
        <f t="shared" si="22"/>
        <v>68938</v>
      </c>
      <c r="D41" s="277">
        <f>SUM(D37:D40)</f>
        <v>68938</v>
      </c>
      <c r="E41" s="287">
        <f t="shared" si="23"/>
        <v>0</v>
      </c>
      <c r="F41" s="260">
        <f t="shared" si="25"/>
        <v>64.284064628793487</v>
      </c>
      <c r="G41" s="277"/>
      <c r="I41" s="288">
        <f>SUM(I37:I40)</f>
        <v>-1209254.8758753461</v>
      </c>
      <c r="K41" s="263">
        <f t="shared" si="24"/>
        <v>-1209254.8758753461</v>
      </c>
      <c r="L41" s="264">
        <f>K41/E7</f>
        <v>-0.29594440351635748</v>
      </c>
    </row>
    <row r="42" spans="1:12" ht="15.75" thickTop="1" x14ac:dyDescent="0.25"/>
    <row r="45" spans="1:12" x14ac:dyDescent="0.25">
      <c r="A45" t="s">
        <v>164</v>
      </c>
    </row>
    <row r="46" spans="1:12" x14ac:dyDescent="0.25">
      <c r="A46" t="s">
        <v>165</v>
      </c>
    </row>
    <row r="47" spans="1:12" x14ac:dyDescent="0.25">
      <c r="A47" s="245" t="s">
        <v>166</v>
      </c>
    </row>
    <row r="48" spans="1:12" x14ac:dyDescent="0.25">
      <c r="A48" s="245" t="s">
        <v>167</v>
      </c>
    </row>
  </sheetData>
  <mergeCells count="9">
    <mergeCell ref="B35:E35"/>
    <mergeCell ref="F35:G35"/>
    <mergeCell ref="I35:L35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470E-127D-41F8-9E84-52E9BDC1534F}">
  <sheetPr>
    <tabColor rgb="FF00B0F0"/>
  </sheetPr>
  <dimension ref="A1:L50"/>
  <sheetViews>
    <sheetView workbookViewId="0">
      <selection activeCell="A6" sqref="A6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240</v>
      </c>
      <c r="C1" s="384"/>
      <c r="D1" s="384"/>
      <c r="E1" s="385"/>
      <c r="F1" s="383" t="s">
        <v>232</v>
      </c>
      <c r="G1" s="384"/>
      <c r="H1" s="384"/>
      <c r="I1" s="385"/>
    </row>
    <row r="2" spans="1:12" x14ac:dyDescent="0.25">
      <c r="A2" s="245" t="s">
        <v>244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248</v>
      </c>
      <c r="B3" s="250">
        <f>C3/C7</f>
        <v>0.1649647913645402</v>
      </c>
      <c r="C3" s="304">
        <v>11034</v>
      </c>
      <c r="D3" s="252">
        <f t="shared" ref="D3:D5" si="0">E3/C3</f>
        <v>126.49773427587456</v>
      </c>
      <c r="E3" s="305">
        <v>1395776</v>
      </c>
      <c r="F3" s="365">
        <f>G3/G7</f>
        <v>0.18760752688172044</v>
      </c>
      <c r="G3" s="304">
        <v>13958</v>
      </c>
      <c r="H3" s="252">
        <f>I3/G3</f>
        <v>118.63211061756698</v>
      </c>
      <c r="I3" s="303">
        <v>1655867</v>
      </c>
      <c r="K3" s="255">
        <f>I3-E3</f>
        <v>260091</v>
      </c>
      <c r="L3" s="256">
        <v>0</v>
      </c>
    </row>
    <row r="4" spans="1:12" x14ac:dyDescent="0.25">
      <c r="A4" t="s">
        <v>246</v>
      </c>
      <c r="B4" s="250">
        <f>C4/C7</f>
        <v>4.4567703739142137E-2</v>
      </c>
      <c r="C4" s="304">
        <v>2981</v>
      </c>
      <c r="D4" s="252">
        <f t="shared" si="0"/>
        <v>169.12411942301242</v>
      </c>
      <c r="E4" s="305">
        <v>504159</v>
      </c>
      <c r="F4" s="365">
        <f>G4/G7</f>
        <v>1.8870967741935484E-2</v>
      </c>
      <c r="G4" s="304">
        <v>1404</v>
      </c>
      <c r="H4" s="252">
        <f t="shared" ref="H4:H5" si="1">I4/G4</f>
        <v>153.37606837606839</v>
      </c>
      <c r="I4" s="303">
        <v>215340</v>
      </c>
      <c r="K4" s="337">
        <f>I4-E4</f>
        <v>-288819</v>
      </c>
      <c r="L4" s="256">
        <f>K4/E4</f>
        <v>-0.57287284368621805</v>
      </c>
    </row>
    <row r="5" spans="1:12" x14ac:dyDescent="0.25">
      <c r="A5" t="s">
        <v>249</v>
      </c>
      <c r="B5" s="250">
        <f>C5/C7</f>
        <v>0.79046750489631767</v>
      </c>
      <c r="C5" s="304">
        <v>52872</v>
      </c>
      <c r="D5" s="252">
        <f t="shared" si="0"/>
        <v>46.171943561809655</v>
      </c>
      <c r="E5" s="305">
        <v>2441203</v>
      </c>
      <c r="F5" s="365">
        <f>G5/G7</f>
        <v>0.79352150537634414</v>
      </c>
      <c r="G5" s="304">
        <v>59038</v>
      </c>
      <c r="H5" s="252">
        <f t="shared" si="1"/>
        <v>47.656526305091639</v>
      </c>
      <c r="I5" s="303">
        <v>2813546</v>
      </c>
      <c r="K5" s="337">
        <f>I5-E5</f>
        <v>372343</v>
      </c>
      <c r="L5" s="256">
        <f t="shared" ref="L5" si="2">K5/E5</f>
        <v>0.15252439063854992</v>
      </c>
    </row>
    <row r="6" spans="1:12" x14ac:dyDescent="0.25">
      <c r="B6" s="250"/>
      <c r="C6" s="304"/>
      <c r="D6" s="252"/>
      <c r="E6" s="305"/>
      <c r="F6" s="365"/>
      <c r="G6" s="304"/>
      <c r="H6" s="252"/>
      <c r="I6" s="303"/>
      <c r="K6" s="337"/>
      <c r="L6" s="256"/>
    </row>
    <row r="7" spans="1:12" s="257" customFormat="1" ht="15.75" thickBot="1" x14ac:dyDescent="0.3">
      <c r="A7" s="257" t="s">
        <v>85</v>
      </c>
      <c r="B7" s="258">
        <f>SUM(B3:B6)</f>
        <v>1</v>
      </c>
      <c r="C7" s="259">
        <f>SUM(C3:C6)</f>
        <v>66887</v>
      </c>
      <c r="D7" s="260">
        <f>E7/C7</f>
        <v>64.902567016012085</v>
      </c>
      <c r="E7" s="262">
        <f>SUM(E3:E6)</f>
        <v>4341138</v>
      </c>
      <c r="F7" s="366">
        <f>SUM(F3:F6)</f>
        <v>1</v>
      </c>
      <c r="G7" s="259">
        <f>SUM(G3:G6)</f>
        <v>74400</v>
      </c>
      <c r="H7" s="260">
        <f>I7/G7</f>
        <v>62.967110215053765</v>
      </c>
      <c r="I7" s="262">
        <f>SUM(I3:I6)</f>
        <v>4684753</v>
      </c>
      <c r="K7" s="263">
        <f>I7-E7</f>
        <v>343615</v>
      </c>
      <c r="L7" s="264">
        <f>K7/E7</f>
        <v>7.9153208214067378E-2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244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245</v>
      </c>
      <c r="B14" s="252">
        <f>H3</f>
        <v>118.63211061756698</v>
      </c>
      <c r="C14" s="252">
        <f>D3</f>
        <v>126.49773427587456</v>
      </c>
      <c r="D14" s="252">
        <f>B14-C14</f>
        <v>-7.8656236583075838</v>
      </c>
      <c r="F14" s="252">
        <f>D14</f>
        <v>-7.8656236583075838</v>
      </c>
      <c r="G14" s="28">
        <f>C3</f>
        <v>11034</v>
      </c>
      <c r="H14" s="252">
        <f>F14*G14</f>
        <v>-86789.291445765877</v>
      </c>
      <c r="K14" s="255">
        <f>H14</f>
        <v>-86789.291445765877</v>
      </c>
      <c r="L14" s="256">
        <v>0</v>
      </c>
    </row>
    <row r="15" spans="1:12" x14ac:dyDescent="0.25">
      <c r="A15" t="s">
        <v>246</v>
      </c>
      <c r="B15" s="252">
        <f>H4</f>
        <v>153.37606837606839</v>
      </c>
      <c r="C15" s="252">
        <f>D4</f>
        <v>169.12411942301242</v>
      </c>
      <c r="D15" s="252">
        <f>B15-C15</f>
        <v>-15.748051046944028</v>
      </c>
      <c r="F15" s="252">
        <f t="shared" ref="F15:F18" si="3">D15</f>
        <v>-15.748051046944028</v>
      </c>
      <c r="G15" s="28">
        <f t="shared" ref="G15:G18" si="4">C4</f>
        <v>2981</v>
      </c>
      <c r="H15" s="252">
        <f>F15*G15</f>
        <v>-46944.940170940143</v>
      </c>
      <c r="K15" s="255">
        <f t="shared" ref="K15:K16" si="5">H15</f>
        <v>-46944.940170940143</v>
      </c>
      <c r="L15" s="256">
        <f>F15/C15</f>
        <v>-9.3115346886478559E-2</v>
      </c>
    </row>
    <row r="16" spans="1:12" x14ac:dyDescent="0.25">
      <c r="A16" t="s">
        <v>247</v>
      </c>
      <c r="B16" s="252">
        <f t="shared" ref="B16:B18" si="6">H5</f>
        <v>47.656526305091639</v>
      </c>
      <c r="C16" s="252">
        <f t="shared" ref="C16:C18" si="7">D5</f>
        <v>46.171943561809655</v>
      </c>
      <c r="D16" s="252">
        <f t="shared" ref="D16:D18" si="8">B16-C16</f>
        <v>1.4845827432819831</v>
      </c>
      <c r="F16" s="252">
        <f t="shared" si="3"/>
        <v>1.4845827432819831</v>
      </c>
      <c r="G16" s="28">
        <f t="shared" si="4"/>
        <v>52872</v>
      </c>
      <c r="H16" s="252">
        <f t="shared" ref="H16" si="9">F16*G16</f>
        <v>78492.858802805014</v>
      </c>
      <c r="K16" s="255">
        <f t="shared" si="5"/>
        <v>78492.858802805014</v>
      </c>
      <c r="L16" s="256">
        <f>F16/C16</f>
        <v>3.2153351770747872E-2</v>
      </c>
    </row>
    <row r="17" spans="1:12" x14ac:dyDescent="0.25">
      <c r="B17" s="252"/>
      <c r="C17" s="252"/>
      <c r="D17" s="252"/>
      <c r="F17" s="252"/>
      <c r="G17" s="28"/>
      <c r="H17" s="252"/>
      <c r="K17" s="255"/>
      <c r="L17" s="256"/>
    </row>
    <row r="18" spans="1:12" ht="15.75" thickBot="1" x14ac:dyDescent="0.3">
      <c r="A18" s="257" t="s">
        <v>85</v>
      </c>
      <c r="B18" s="260">
        <f t="shared" si="6"/>
        <v>62.967110215053765</v>
      </c>
      <c r="C18" s="260">
        <f t="shared" si="7"/>
        <v>64.902567016012085</v>
      </c>
      <c r="D18" s="260">
        <f t="shared" si="8"/>
        <v>-1.9354568009583204</v>
      </c>
      <c r="E18" s="257"/>
      <c r="F18" s="260">
        <f t="shared" si="3"/>
        <v>-1.9354568009583204</v>
      </c>
      <c r="G18" s="259">
        <f t="shared" si="4"/>
        <v>66887</v>
      </c>
      <c r="H18" s="260">
        <f>SUM(H14:H17)</f>
        <v>-55241.372813900991</v>
      </c>
      <c r="I18" s="257"/>
      <c r="J18" s="257"/>
      <c r="K18" s="267">
        <f>H18</f>
        <v>-55241.372813900991</v>
      </c>
      <c r="L18" s="268">
        <f t="shared" ref="L18" si="10">F18/C18</f>
        <v>-2.9820959169162362E-2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244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245</v>
      </c>
      <c r="B25" s="28">
        <f>G3</f>
        <v>13958</v>
      </c>
      <c r="C25" s="28">
        <f>C3</f>
        <v>11034</v>
      </c>
      <c r="D25" s="273">
        <f>B25-C25</f>
        <v>2924</v>
      </c>
      <c r="F25" s="273">
        <f>D25</f>
        <v>2924</v>
      </c>
      <c r="G25" s="252">
        <f>B14</f>
        <v>118.63211061756698</v>
      </c>
      <c r="H25" s="65">
        <f>I37</f>
        <v>103764.42125627497</v>
      </c>
      <c r="I25" s="65">
        <f>F25*G25-H25</f>
        <v>243115.8701894909</v>
      </c>
      <c r="K25" s="255">
        <f>I25</f>
        <v>243115.8701894909</v>
      </c>
      <c r="L25" s="256">
        <v>0</v>
      </c>
    </row>
    <row r="26" spans="1:12" x14ac:dyDescent="0.25">
      <c r="A26" t="s">
        <v>246</v>
      </c>
      <c r="B26" s="28">
        <f t="shared" ref="B26:B29" si="11">G4</f>
        <v>1404</v>
      </c>
      <c r="C26" s="28">
        <f t="shared" ref="C26:C29" si="12">C4</f>
        <v>2981</v>
      </c>
      <c r="D26" s="273">
        <f t="shared" ref="D26:D29" si="13">B26-C26</f>
        <v>-1577</v>
      </c>
      <c r="F26" s="273">
        <f t="shared" ref="F26:F29" si="14">D26</f>
        <v>-1577</v>
      </c>
      <c r="G26" s="252">
        <f t="shared" ref="G26:G29" si="15">B15</f>
        <v>153.37606837606839</v>
      </c>
      <c r="H26" s="65">
        <f t="shared" ref="H26:H27" si="16">I38</f>
        <v>-199254.63657617636</v>
      </c>
      <c r="I26" s="65">
        <f>F26*G26-H26</f>
        <v>-42619.423252883484</v>
      </c>
      <c r="K26" s="255">
        <f t="shared" ref="K26:K29" si="17">I26</f>
        <v>-42619.423252883484</v>
      </c>
      <c r="L26" s="256">
        <f>K26/E4</f>
        <v>-8.4535678730090075E-2</v>
      </c>
    </row>
    <row r="27" spans="1:12" x14ac:dyDescent="0.25">
      <c r="A27" t="s">
        <v>247</v>
      </c>
      <c r="B27" s="28">
        <f t="shared" si="11"/>
        <v>59038</v>
      </c>
      <c r="C27" s="28">
        <f t="shared" si="12"/>
        <v>52872</v>
      </c>
      <c r="D27" s="273">
        <f t="shared" si="13"/>
        <v>6166</v>
      </c>
      <c r="F27" s="273">
        <f t="shared" si="14"/>
        <v>6166</v>
      </c>
      <c r="G27" s="252">
        <f t="shared" si="15"/>
        <v>47.656526305091639</v>
      </c>
      <c r="H27" s="65">
        <f t="shared" si="16"/>
        <v>-4255.9279767123508</v>
      </c>
      <c r="I27" s="65">
        <f t="shared" ref="I27" si="18">F27*G27-H27</f>
        <v>298106.0691739074</v>
      </c>
      <c r="K27" s="255">
        <f t="shared" si="17"/>
        <v>298106.0691739074</v>
      </c>
      <c r="L27" s="256">
        <f t="shared" ref="L27" si="19">K27/E5</f>
        <v>0.1221144121049775</v>
      </c>
    </row>
    <row r="28" spans="1:12" x14ac:dyDescent="0.25">
      <c r="B28" s="28"/>
      <c r="C28" s="28"/>
      <c r="D28" s="273"/>
      <c r="F28" s="273"/>
      <c r="G28" s="252"/>
      <c r="H28" s="65"/>
      <c r="I28" s="65"/>
      <c r="K28" s="255"/>
      <c r="L28" s="256"/>
    </row>
    <row r="29" spans="1:12" ht="15.75" thickBot="1" x14ac:dyDescent="0.3">
      <c r="A29" s="257" t="s">
        <v>85</v>
      </c>
      <c r="B29" s="274">
        <f t="shared" si="11"/>
        <v>74400</v>
      </c>
      <c r="C29" s="274">
        <f t="shared" si="12"/>
        <v>66887</v>
      </c>
      <c r="D29" s="275">
        <f t="shared" si="13"/>
        <v>7513</v>
      </c>
      <c r="F29" s="275">
        <f t="shared" si="14"/>
        <v>7513</v>
      </c>
      <c r="G29" s="276">
        <f t="shared" si="15"/>
        <v>62.967110215053765</v>
      </c>
      <c r="H29" s="277"/>
      <c r="I29" s="278">
        <f>SUM(I25:I28)</f>
        <v>498602.51611051481</v>
      </c>
      <c r="K29" s="263">
        <f t="shared" si="17"/>
        <v>498602.51611051481</v>
      </c>
      <c r="L29" s="264">
        <f>K29/E7</f>
        <v>0.11485525595143826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244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245</v>
      </c>
      <c r="B37" s="282">
        <f>B3</f>
        <v>0.1649647913645402</v>
      </c>
      <c r="C37" s="28">
        <f>G3</f>
        <v>13958</v>
      </c>
      <c r="D37" s="283">
        <f>B37*C41</f>
        <v>12273.38047752179</v>
      </c>
      <c r="E37" s="284">
        <f>C37-D37</f>
        <v>1684.6195224782095</v>
      </c>
      <c r="F37" s="252">
        <f>D3</f>
        <v>126.49773427587456</v>
      </c>
      <c r="G37" s="252">
        <f>F37-F41</f>
        <v>61.595167259862478</v>
      </c>
      <c r="I37" s="285">
        <f>E37*G37</f>
        <v>103764.42125627497</v>
      </c>
      <c r="K37" s="255">
        <f>I37</f>
        <v>103764.42125627497</v>
      </c>
      <c r="L37" s="256">
        <v>0</v>
      </c>
    </row>
    <row r="38" spans="1:12" x14ac:dyDescent="0.25">
      <c r="A38" t="s">
        <v>246</v>
      </c>
      <c r="B38" s="282">
        <f t="shared" ref="B38:B41" si="20">B4</f>
        <v>4.4567703739142137E-2</v>
      </c>
      <c r="C38" s="28">
        <f t="shared" ref="C38:C41" si="21">G4</f>
        <v>1404</v>
      </c>
      <c r="D38" s="283">
        <f>B38*C41</f>
        <v>3315.8371581921751</v>
      </c>
      <c r="E38" s="284">
        <f t="shared" ref="E38:E41" si="22">C38-D38</f>
        <v>-1911.8371581921751</v>
      </c>
      <c r="F38" s="252">
        <f>D4</f>
        <v>169.12411942301242</v>
      </c>
      <c r="G38" s="252">
        <f>F38-F41</f>
        <v>104.22155240700033</v>
      </c>
      <c r="I38" s="285">
        <f>E38*G38</f>
        <v>-199254.63657617636</v>
      </c>
      <c r="K38" s="255">
        <f t="shared" ref="K38:K39" si="23">I38</f>
        <v>-199254.63657617636</v>
      </c>
      <c r="L38" s="256">
        <f>K38/E4</f>
        <v>-0.3952218180696494</v>
      </c>
    </row>
    <row r="39" spans="1:12" x14ac:dyDescent="0.25">
      <c r="A39" t="s">
        <v>247</v>
      </c>
      <c r="B39" s="282">
        <f t="shared" si="20"/>
        <v>0.79046750489631767</v>
      </c>
      <c r="C39" s="28">
        <f t="shared" si="21"/>
        <v>59038</v>
      </c>
      <c r="D39" s="283">
        <f>B39*C41</f>
        <v>58810.782364286039</v>
      </c>
      <c r="E39" s="284">
        <f t="shared" si="22"/>
        <v>227.2176357139615</v>
      </c>
      <c r="F39" s="252">
        <f t="shared" ref="F39:F41" si="24">D5</f>
        <v>46.171943561809655</v>
      </c>
      <c r="G39" s="252">
        <f>F39-F41</f>
        <v>-18.73062345420243</v>
      </c>
      <c r="I39" s="285">
        <f t="shared" ref="I39" si="25">E39*G39</f>
        <v>-4255.9279767123508</v>
      </c>
      <c r="K39" s="255">
        <f t="shared" si="23"/>
        <v>-4255.9279767123508</v>
      </c>
      <c r="L39" s="256">
        <f>K39/E5</f>
        <v>-1.7433732371754215E-3</v>
      </c>
    </row>
    <row r="40" spans="1:12" x14ac:dyDescent="0.25">
      <c r="B40" s="282"/>
      <c r="C40" s="28"/>
      <c r="D40" s="283"/>
      <c r="E40" s="284"/>
      <c r="F40" s="252"/>
      <c r="G40" s="252"/>
      <c r="I40" s="285"/>
      <c r="K40" s="255"/>
      <c r="L40" s="256"/>
    </row>
    <row r="41" spans="1:12" ht="15.75" thickBot="1" x14ac:dyDescent="0.3">
      <c r="A41" s="257" t="s">
        <v>85</v>
      </c>
      <c r="B41" s="286">
        <f t="shared" si="20"/>
        <v>1</v>
      </c>
      <c r="C41" s="274">
        <f t="shared" si="21"/>
        <v>74400</v>
      </c>
      <c r="D41" s="277">
        <f>SUM(D37:D40)</f>
        <v>74400</v>
      </c>
      <c r="E41" s="287">
        <f t="shared" si="22"/>
        <v>0</v>
      </c>
      <c r="F41" s="260">
        <f t="shared" si="24"/>
        <v>64.902567016012085</v>
      </c>
      <c r="G41" s="277"/>
      <c r="I41" s="288">
        <f>SUM(I37:I40)</f>
        <v>-99746.143296613736</v>
      </c>
      <c r="K41" s="263">
        <f>I41</f>
        <v>-99746.143296613736</v>
      </c>
      <c r="L41" s="264">
        <f>K41/E7</f>
        <v>-2.2976957492854118E-2</v>
      </c>
    </row>
    <row r="42" spans="1:12" ht="15.75" thickTop="1" x14ac:dyDescent="0.25"/>
    <row r="44" spans="1:12" ht="15.75" thickBot="1" x14ac:dyDescent="0.3">
      <c r="A44" s="382" t="s">
        <v>239</v>
      </c>
      <c r="B44" s="382"/>
      <c r="C44" s="382"/>
      <c r="D44" s="382"/>
      <c r="E44" s="382"/>
      <c r="F44" s="382"/>
      <c r="G44" s="382"/>
    </row>
    <row r="45" spans="1:12" x14ac:dyDescent="0.25">
      <c r="A45" s="245" t="s">
        <v>244</v>
      </c>
      <c r="B45" s="370" t="s">
        <v>233</v>
      </c>
      <c r="C45" s="370" t="s">
        <v>234</v>
      </c>
      <c r="D45" s="370" t="s">
        <v>235</v>
      </c>
      <c r="E45" s="370" t="s">
        <v>236</v>
      </c>
      <c r="F45" s="371" t="s">
        <v>237</v>
      </c>
      <c r="G45" t="s">
        <v>238</v>
      </c>
    </row>
    <row r="46" spans="1:12" x14ac:dyDescent="0.25">
      <c r="A46" t="s">
        <v>245</v>
      </c>
      <c r="B46" s="84">
        <f>E3</f>
        <v>1395776</v>
      </c>
      <c r="C46" s="114" cm="1">
        <f t="array" ref="C46:C50">K14:K18</f>
        <v>-86789.291445765877</v>
      </c>
      <c r="D46" s="65">
        <f>I37</f>
        <v>103764.42125627497</v>
      </c>
      <c r="E46" s="65">
        <f>K25</f>
        <v>243115.8701894909</v>
      </c>
      <c r="F46" s="338">
        <f>I3</f>
        <v>1655867</v>
      </c>
      <c r="G46" s="367">
        <f>SUM(B46:E46)</f>
        <v>1655867</v>
      </c>
    </row>
    <row r="47" spans="1:12" x14ac:dyDescent="0.25">
      <c r="A47" t="s">
        <v>246</v>
      </c>
      <c r="B47" s="84">
        <f t="shared" ref="B47:B50" si="26">E4</f>
        <v>504159</v>
      </c>
      <c r="C47" s="114">
        <v>-46944.940170940143</v>
      </c>
      <c r="D47" s="65">
        <f t="shared" ref="D47:D50" si="27">I38</f>
        <v>-199254.63657617636</v>
      </c>
      <c r="E47" s="65">
        <f t="shared" ref="E47:E50" si="28">K26</f>
        <v>-42619.423252883484</v>
      </c>
      <c r="F47" s="338">
        <f t="shared" ref="F47:F50" si="29">I4</f>
        <v>215340</v>
      </c>
      <c r="G47" s="367">
        <f t="shared" ref="G47:G48" si="30">SUM(B47:E47)</f>
        <v>215340.00000000003</v>
      </c>
    </row>
    <row r="48" spans="1:12" x14ac:dyDescent="0.25">
      <c r="A48" t="s">
        <v>247</v>
      </c>
      <c r="B48" s="84">
        <f t="shared" si="26"/>
        <v>2441203</v>
      </c>
      <c r="C48" s="114">
        <v>78492.858802805014</v>
      </c>
      <c r="D48" s="65">
        <f t="shared" si="27"/>
        <v>-4255.9279767123508</v>
      </c>
      <c r="E48" s="65">
        <f t="shared" si="28"/>
        <v>298106.0691739074</v>
      </c>
      <c r="F48" s="338">
        <f t="shared" si="29"/>
        <v>2813546</v>
      </c>
      <c r="G48" s="367">
        <f t="shared" si="30"/>
        <v>2813546.0000000005</v>
      </c>
    </row>
    <row r="49" spans="1:7" x14ac:dyDescent="0.25">
      <c r="A49" s="322"/>
      <c r="B49" s="84"/>
      <c r="C49" s="114">
        <v>0</v>
      </c>
      <c r="D49" s="65"/>
      <c r="E49" s="65"/>
      <c r="F49" s="338"/>
      <c r="G49" s="367"/>
    </row>
    <row r="50" spans="1:7" ht="15.75" thickBot="1" x14ac:dyDescent="0.3">
      <c r="A50" s="327" t="s">
        <v>85</v>
      </c>
      <c r="B50" s="348">
        <f t="shared" si="26"/>
        <v>4341138</v>
      </c>
      <c r="C50" s="328">
        <v>-55241.372813900991</v>
      </c>
      <c r="D50" s="369">
        <f t="shared" si="27"/>
        <v>-99746.143296613736</v>
      </c>
      <c r="E50" s="369">
        <f t="shared" si="28"/>
        <v>498602.51611051481</v>
      </c>
      <c r="F50" s="349">
        <f t="shared" si="29"/>
        <v>4684753</v>
      </c>
      <c r="G50" s="367">
        <f>SUM(B50:E50)</f>
        <v>4684753</v>
      </c>
    </row>
  </sheetData>
  <mergeCells count="10">
    <mergeCell ref="B35:E35"/>
    <mergeCell ref="F35:G35"/>
    <mergeCell ref="I35:L35"/>
    <mergeCell ref="A44:G44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DE4C-A62A-4AA3-A0C0-2AA3E46B2878}">
  <sheetPr>
    <tabColor rgb="FF00B0F0"/>
  </sheetPr>
  <dimension ref="A1:L50"/>
  <sheetViews>
    <sheetView workbookViewId="0">
      <selection activeCell="L38" sqref="L38"/>
    </sheetView>
  </sheetViews>
  <sheetFormatPr defaultRowHeight="15" x14ac:dyDescent="0.25"/>
  <cols>
    <col min="1" max="1" width="23.42578125" customWidth="1"/>
    <col min="2" max="2" width="20.140625" customWidth="1"/>
    <col min="3" max="3" width="22.85546875" bestFit="1" customWidth="1"/>
    <col min="4" max="4" width="24.140625" bestFit="1" customWidth="1"/>
    <col min="5" max="5" width="27.85546875" bestFit="1" customWidth="1"/>
    <col min="6" max="6" width="16.7109375" bestFit="1" customWidth="1"/>
    <col min="7" max="7" width="22.42578125" customWidth="1"/>
    <col min="8" max="8" width="17.28515625" customWidth="1"/>
    <col min="9" max="9" width="13.7109375" bestFit="1" customWidth="1"/>
    <col min="11" max="11" width="19.5703125" bestFit="1" customWidth="1"/>
    <col min="12" max="12" width="20.140625" bestFit="1" customWidth="1"/>
  </cols>
  <sheetData>
    <row r="1" spans="1:12" ht="15.75" thickBot="1" x14ac:dyDescent="0.3">
      <c r="B1" s="383" t="s">
        <v>240</v>
      </c>
      <c r="C1" s="384"/>
      <c r="D1" s="384"/>
      <c r="E1" s="385"/>
      <c r="F1" s="383" t="s">
        <v>232</v>
      </c>
      <c r="G1" s="384"/>
      <c r="H1" s="384"/>
      <c r="I1" s="385"/>
    </row>
    <row r="2" spans="1:12" x14ac:dyDescent="0.25">
      <c r="A2" s="245" t="s">
        <v>58</v>
      </c>
      <c r="B2" s="246" t="s">
        <v>130</v>
      </c>
      <c r="C2" s="246" t="s">
        <v>131</v>
      </c>
      <c r="D2" s="246" t="s">
        <v>132</v>
      </c>
      <c r="E2" s="247" t="s">
        <v>133</v>
      </c>
      <c r="F2" s="246" t="s">
        <v>130</v>
      </c>
      <c r="G2" s="246" t="s">
        <v>134</v>
      </c>
      <c r="H2" s="246" t="s">
        <v>132</v>
      </c>
      <c r="I2" s="246" t="s">
        <v>135</v>
      </c>
      <c r="K2" s="248" t="s">
        <v>136</v>
      </c>
      <c r="L2" s="249" t="s">
        <v>137</v>
      </c>
    </row>
    <row r="3" spans="1:12" x14ac:dyDescent="0.25">
      <c r="A3" t="s">
        <v>74</v>
      </c>
      <c r="B3" s="250">
        <f>C3/C7</f>
        <v>0</v>
      </c>
      <c r="C3" s="304">
        <v>0</v>
      </c>
      <c r="D3" s="252">
        <v>0</v>
      </c>
      <c r="E3" s="305">
        <v>0</v>
      </c>
      <c r="F3" s="365">
        <f>G3/G7</f>
        <v>0.27521838462572235</v>
      </c>
      <c r="G3" s="304">
        <v>20479</v>
      </c>
      <c r="H3" s="252">
        <f>I3/G3</f>
        <v>63.784950437033061</v>
      </c>
      <c r="I3" s="303">
        <v>1306252</v>
      </c>
      <c r="K3" s="255">
        <f>I3-E3</f>
        <v>1306252</v>
      </c>
      <c r="L3" s="256">
        <v>0</v>
      </c>
    </row>
    <row r="4" spans="1:12" x14ac:dyDescent="0.25">
      <c r="A4" t="s">
        <v>61</v>
      </c>
      <c r="B4" s="250">
        <f>C4/C7</f>
        <v>4.4418197856085639E-2</v>
      </c>
      <c r="C4" s="304">
        <v>2971</v>
      </c>
      <c r="D4" s="252">
        <f t="shared" ref="D4:D5" si="0">E4/C4</f>
        <v>149.09559071019859</v>
      </c>
      <c r="E4" s="305">
        <v>442963</v>
      </c>
      <c r="F4" s="365">
        <f>G4/G7</f>
        <v>1.5656497782556109E-2</v>
      </c>
      <c r="G4" s="304">
        <v>1165</v>
      </c>
      <c r="H4" s="252">
        <f t="shared" ref="H4:H6" si="1">I4/G4</f>
        <v>137.67296137339056</v>
      </c>
      <c r="I4" s="303">
        <v>160389</v>
      </c>
      <c r="K4" s="337">
        <f>I4-E4</f>
        <v>-282574</v>
      </c>
      <c r="L4" s="256">
        <f>K4/E4</f>
        <v>-0.63791783963897664</v>
      </c>
    </row>
    <row r="5" spans="1:12" x14ac:dyDescent="0.25">
      <c r="A5" t="s">
        <v>62</v>
      </c>
      <c r="B5" s="250">
        <f>C5/C7</f>
        <v>0.93771584911866279</v>
      </c>
      <c r="C5" s="304">
        <v>62721</v>
      </c>
      <c r="D5" s="252">
        <f t="shared" si="0"/>
        <v>58.335517609731987</v>
      </c>
      <c r="E5" s="305">
        <v>3658862</v>
      </c>
      <c r="F5" s="365">
        <f>G5/G7</f>
        <v>0.69517537965327236</v>
      </c>
      <c r="G5" s="304">
        <v>51728</v>
      </c>
      <c r="H5" s="252">
        <f t="shared" si="1"/>
        <v>58.696392669347354</v>
      </c>
      <c r="I5" s="303">
        <v>3036247</v>
      </c>
      <c r="K5" s="337">
        <f>I5-E5</f>
        <v>-622615</v>
      </c>
      <c r="L5" s="256">
        <f t="shared" ref="L5:L6" si="2">K5/E5</f>
        <v>-0.17016629760838206</v>
      </c>
    </row>
    <row r="6" spans="1:12" x14ac:dyDescent="0.25">
      <c r="A6" t="s">
        <v>63</v>
      </c>
      <c r="B6" s="250">
        <f>C6/C7</f>
        <v>1.7865953025251544E-2</v>
      </c>
      <c r="C6" s="304">
        <v>1195</v>
      </c>
      <c r="D6" s="252">
        <f>E6/C6</f>
        <v>200.26192468619246</v>
      </c>
      <c r="E6" s="305">
        <v>239313</v>
      </c>
      <c r="F6" s="365">
        <f>G6/G7</f>
        <v>1.3949737938449133E-2</v>
      </c>
      <c r="G6" s="304">
        <v>1038</v>
      </c>
      <c r="H6" s="252">
        <f t="shared" si="1"/>
        <v>175.20712909441232</v>
      </c>
      <c r="I6" s="303">
        <v>181865</v>
      </c>
      <c r="K6" s="337">
        <f>I6-E6</f>
        <v>-57448</v>
      </c>
      <c r="L6" s="256">
        <f t="shared" si="2"/>
        <v>-0.24005382072850201</v>
      </c>
    </row>
    <row r="7" spans="1:12" s="257" customFormat="1" ht="15.75" thickBot="1" x14ac:dyDescent="0.3">
      <c r="A7" s="257" t="s">
        <v>85</v>
      </c>
      <c r="B7" s="258">
        <f>SUM(B3:B6)</f>
        <v>0.99999999999999989</v>
      </c>
      <c r="C7" s="259">
        <f>SUM(C3:C6)</f>
        <v>66887</v>
      </c>
      <c r="D7" s="260">
        <f>E7/C7</f>
        <v>64.902567016012085</v>
      </c>
      <c r="E7" s="262">
        <f>SUM(E3:E6)</f>
        <v>4341138</v>
      </c>
      <c r="F7" s="366">
        <f>SUM(F3:F6)</f>
        <v>0.99999999999999989</v>
      </c>
      <c r="G7" s="259">
        <f>SUM(G3:G6)</f>
        <v>74410</v>
      </c>
      <c r="H7" s="260">
        <f>I7/G7</f>
        <v>62.958648031178605</v>
      </c>
      <c r="I7" s="262">
        <f>SUM(I3:I6)</f>
        <v>4684753</v>
      </c>
      <c r="K7" s="263">
        <f>I7-E7</f>
        <v>343615</v>
      </c>
      <c r="L7" s="264">
        <f>K7/E7</f>
        <v>7.9153208214067378E-2</v>
      </c>
    </row>
    <row r="8" spans="1:12" ht="15.75" thickTop="1" x14ac:dyDescent="0.25"/>
    <row r="10" spans="1:12" s="265" customFormat="1" x14ac:dyDescent="0.25">
      <c r="A10" s="265" t="s">
        <v>138</v>
      </c>
    </row>
    <row r="11" spans="1:12" ht="15.75" thickBot="1" x14ac:dyDescent="0.3"/>
    <row r="12" spans="1:12" ht="15.75" thickBot="1" x14ac:dyDescent="0.3">
      <c r="B12" s="376" t="s">
        <v>139</v>
      </c>
      <c r="C12" s="377"/>
      <c r="D12" s="378"/>
      <c r="F12" s="376" t="s">
        <v>140</v>
      </c>
      <c r="G12" s="377"/>
      <c r="H12" s="378"/>
    </row>
    <row r="13" spans="1:12" ht="41.25" customHeight="1" x14ac:dyDescent="0.25">
      <c r="A13" s="245" t="s">
        <v>58</v>
      </c>
      <c r="B13" s="245" t="s">
        <v>141</v>
      </c>
      <c r="C13" s="245" t="s">
        <v>142</v>
      </c>
      <c r="D13" s="245" t="s">
        <v>143</v>
      </c>
      <c r="F13" s="245" t="s">
        <v>143</v>
      </c>
      <c r="G13" s="245" t="s">
        <v>144</v>
      </c>
      <c r="H13" s="266" t="s">
        <v>145</v>
      </c>
      <c r="K13" s="248" t="s">
        <v>136</v>
      </c>
      <c r="L13" s="249" t="s">
        <v>137</v>
      </c>
    </row>
    <row r="14" spans="1:12" x14ac:dyDescent="0.25">
      <c r="A14" t="s">
        <v>74</v>
      </c>
      <c r="B14" s="252">
        <f>H3</f>
        <v>63.784950437033061</v>
      </c>
      <c r="C14" s="252">
        <f>D3</f>
        <v>0</v>
      </c>
      <c r="D14" s="252">
        <f>B14-C14</f>
        <v>63.784950437033061</v>
      </c>
      <c r="F14" s="252">
        <f>D14</f>
        <v>63.784950437033061</v>
      </c>
      <c r="G14" s="28">
        <f>C3</f>
        <v>0</v>
      </c>
      <c r="H14" s="252">
        <f>F14*G14</f>
        <v>0</v>
      </c>
      <c r="K14" s="255">
        <f>H14</f>
        <v>0</v>
      </c>
      <c r="L14" s="256">
        <v>0</v>
      </c>
    </row>
    <row r="15" spans="1:12" x14ac:dyDescent="0.25">
      <c r="A15" t="s">
        <v>61</v>
      </c>
      <c r="B15" s="252">
        <f>H4</f>
        <v>137.67296137339056</v>
      </c>
      <c r="C15" s="252">
        <f>D4</f>
        <v>149.09559071019859</v>
      </c>
      <c r="D15" s="252">
        <f>B15-C15</f>
        <v>-11.422629336808029</v>
      </c>
      <c r="F15" s="252">
        <f t="shared" ref="F15:F18" si="3">D15</f>
        <v>-11.422629336808029</v>
      </c>
      <c r="G15" s="28">
        <f t="shared" ref="G15:G18" si="4">C4</f>
        <v>2971</v>
      </c>
      <c r="H15" s="252">
        <f>F15*G15</f>
        <v>-33936.631759656651</v>
      </c>
      <c r="K15" s="255">
        <f t="shared" ref="K15:K17" si="5">H15</f>
        <v>-33936.631759656651</v>
      </c>
      <c r="L15" s="256">
        <f>F15/C15</f>
        <v>-7.6612791044978146E-2</v>
      </c>
    </row>
    <row r="16" spans="1:12" x14ac:dyDescent="0.25">
      <c r="A16" t="s">
        <v>62</v>
      </c>
      <c r="B16" s="252">
        <f t="shared" ref="B16:B18" si="6">H5</f>
        <v>58.696392669347354</v>
      </c>
      <c r="C16" s="252">
        <f t="shared" ref="C16:C18" si="7">D5</f>
        <v>58.335517609731987</v>
      </c>
      <c r="D16" s="252">
        <f t="shared" ref="D16:D18" si="8">B16-C16</f>
        <v>0.36087505961536692</v>
      </c>
      <c r="F16" s="252">
        <f t="shared" si="3"/>
        <v>0.36087505961536692</v>
      </c>
      <c r="G16" s="28">
        <f t="shared" si="4"/>
        <v>62721</v>
      </c>
      <c r="H16" s="252">
        <f t="shared" ref="H16:H17" si="9">F16*G16</f>
        <v>22634.444614135427</v>
      </c>
      <c r="K16" s="255">
        <f t="shared" si="5"/>
        <v>22634.444614135427</v>
      </c>
      <c r="L16" s="256">
        <f>F16/C16</f>
        <v>6.1861979528431048E-3</v>
      </c>
    </row>
    <row r="17" spans="1:12" x14ac:dyDescent="0.25">
      <c r="A17" t="s">
        <v>63</v>
      </c>
      <c r="B17" s="252">
        <f>H6</f>
        <v>175.20712909441232</v>
      </c>
      <c r="C17" s="252">
        <f t="shared" si="7"/>
        <v>200.26192468619246</v>
      </c>
      <c r="D17" s="252">
        <f t="shared" si="8"/>
        <v>-25.054795591780135</v>
      </c>
      <c r="F17" s="252">
        <f t="shared" si="3"/>
        <v>-25.054795591780135</v>
      </c>
      <c r="G17" s="28">
        <f t="shared" si="4"/>
        <v>1195</v>
      </c>
      <c r="H17" s="252">
        <f t="shared" si="9"/>
        <v>-29940.480732177261</v>
      </c>
      <c r="K17" s="255">
        <f t="shared" si="5"/>
        <v>-29940.480732177261</v>
      </c>
      <c r="L17" s="256">
        <f>F17/C17</f>
        <v>-0.12511013080015404</v>
      </c>
    </row>
    <row r="18" spans="1:12" ht="15.75" thickBot="1" x14ac:dyDescent="0.3">
      <c r="A18" s="257" t="s">
        <v>85</v>
      </c>
      <c r="B18" s="260">
        <f t="shared" si="6"/>
        <v>62.958648031178605</v>
      </c>
      <c r="C18" s="260">
        <f t="shared" si="7"/>
        <v>64.902567016012085</v>
      </c>
      <c r="D18" s="260">
        <f t="shared" si="8"/>
        <v>-1.9439189848334806</v>
      </c>
      <c r="E18" s="257"/>
      <c r="F18" s="260">
        <f t="shared" si="3"/>
        <v>-1.9439189848334806</v>
      </c>
      <c r="G18" s="259">
        <f t="shared" si="4"/>
        <v>66887</v>
      </c>
      <c r="H18" s="260">
        <f>SUM(H14:H17)</f>
        <v>-41242.667877698485</v>
      </c>
      <c r="I18" s="257"/>
      <c r="J18" s="257"/>
      <c r="K18" s="267">
        <f>H18</f>
        <v>-41242.667877698485</v>
      </c>
      <c r="L18" s="268">
        <f t="shared" ref="L18" si="10">F18/C18</f>
        <v>-2.9951342053295013E-2</v>
      </c>
    </row>
    <row r="19" spans="1:12" ht="15.75" thickTop="1" x14ac:dyDescent="0.25"/>
    <row r="20" spans="1:12" x14ac:dyDescent="0.25">
      <c r="K20" s="269"/>
    </row>
    <row r="21" spans="1:12" s="265" customFormat="1" x14ac:dyDescent="0.25">
      <c r="A21" s="265" t="s">
        <v>146</v>
      </c>
    </row>
    <row r="22" spans="1:12" ht="15.75" thickBot="1" x14ac:dyDescent="0.3"/>
    <row r="23" spans="1:12" ht="15.75" thickBot="1" x14ac:dyDescent="0.3">
      <c r="B23" s="376" t="s">
        <v>147</v>
      </c>
      <c r="C23" s="377"/>
      <c r="D23" s="378"/>
      <c r="F23" s="376" t="s">
        <v>148</v>
      </c>
      <c r="G23" s="377"/>
      <c r="H23" s="377"/>
      <c r="I23" s="378"/>
    </row>
    <row r="24" spans="1:12" x14ac:dyDescent="0.25">
      <c r="A24" s="245" t="s">
        <v>58</v>
      </c>
      <c r="B24" s="245" t="s">
        <v>149</v>
      </c>
      <c r="C24" s="245" t="s">
        <v>150</v>
      </c>
      <c r="D24" s="245" t="s">
        <v>151</v>
      </c>
      <c r="F24" s="245" t="s">
        <v>151</v>
      </c>
      <c r="G24" s="245" t="s">
        <v>141</v>
      </c>
      <c r="H24" s="270" t="s">
        <v>152</v>
      </c>
      <c r="I24" s="270" t="s">
        <v>153</v>
      </c>
      <c r="K24" s="271" t="s">
        <v>136</v>
      </c>
      <c r="L24" s="272" t="s">
        <v>137</v>
      </c>
    </row>
    <row r="25" spans="1:12" x14ac:dyDescent="0.25">
      <c r="A25" t="s">
        <v>74</v>
      </c>
      <c r="B25" s="28">
        <f>G3</f>
        <v>20479</v>
      </c>
      <c r="C25" s="28">
        <f>C3</f>
        <v>0</v>
      </c>
      <c r="D25" s="273">
        <f>B25-C25</f>
        <v>20479</v>
      </c>
      <c r="F25" s="273">
        <f>D25</f>
        <v>20479</v>
      </c>
      <c r="G25" s="252">
        <f>B14</f>
        <v>63.784950437033061</v>
      </c>
      <c r="H25" s="65">
        <f>I37</f>
        <v>-1329139.6699209115</v>
      </c>
      <c r="I25" s="65">
        <f>F25*G25-H25</f>
        <v>2635391.6699209115</v>
      </c>
      <c r="K25" s="255">
        <f>I25</f>
        <v>2635391.6699209115</v>
      </c>
      <c r="L25" s="256">
        <v>0</v>
      </c>
    </row>
    <row r="26" spans="1:12" x14ac:dyDescent="0.25">
      <c r="A26" t="s">
        <v>61</v>
      </c>
      <c r="B26" s="28">
        <f t="shared" ref="B26:B29" si="11">G4</f>
        <v>1165</v>
      </c>
      <c r="C26" s="28">
        <f t="shared" ref="C26:C29" si="12">C4</f>
        <v>2971</v>
      </c>
      <c r="D26" s="273">
        <f t="shared" ref="D26:D29" si="13">B26-C26</f>
        <v>-1806</v>
      </c>
      <c r="F26" s="273">
        <f t="shared" ref="F26:F29" si="14">D26</f>
        <v>-1806</v>
      </c>
      <c r="G26" s="252">
        <f t="shared" ref="G26:G29" si="15">B15</f>
        <v>137.67296137339056</v>
      </c>
      <c r="H26" s="65">
        <f t="shared" ref="H26:H28" si="16">I38</f>
        <v>-180186.38183067413</v>
      </c>
      <c r="I26" s="65">
        <f>F26*G26-H26</f>
        <v>-68450.986409669218</v>
      </c>
      <c r="K26" s="255">
        <f t="shared" ref="K26:K29" si="17">I26</f>
        <v>-68450.986409669218</v>
      </c>
      <c r="L26" s="256">
        <f>K26/E4</f>
        <v>-0.15452980589726278</v>
      </c>
    </row>
    <row r="27" spans="1:12" x14ac:dyDescent="0.25">
      <c r="A27" t="s">
        <v>62</v>
      </c>
      <c r="B27" s="28">
        <f t="shared" si="11"/>
        <v>51728</v>
      </c>
      <c r="C27" s="28">
        <f t="shared" si="12"/>
        <v>62721</v>
      </c>
      <c r="D27" s="273">
        <f t="shared" si="13"/>
        <v>-10993</v>
      </c>
      <c r="F27" s="273">
        <f t="shared" si="14"/>
        <v>-10993</v>
      </c>
      <c r="G27" s="252">
        <f t="shared" si="15"/>
        <v>58.696392669347354</v>
      </c>
      <c r="H27" s="65">
        <f t="shared" si="16"/>
        <v>118518.40605497814</v>
      </c>
      <c r="I27" s="65">
        <f t="shared" ref="I27:I28" si="18">F27*G27-H27</f>
        <v>-763767.85066911357</v>
      </c>
      <c r="K27" s="255">
        <f t="shared" si="17"/>
        <v>-763767.85066911357</v>
      </c>
      <c r="L27" s="256">
        <f t="shared" ref="L27:L28" si="19">K27/E5</f>
        <v>-0.20874464537583368</v>
      </c>
    </row>
    <row r="28" spans="1:12" x14ac:dyDescent="0.25">
      <c r="A28" t="s">
        <v>63</v>
      </c>
      <c r="B28" s="28">
        <f t="shared" si="11"/>
        <v>1038</v>
      </c>
      <c r="C28" s="28">
        <f t="shared" si="12"/>
        <v>1195</v>
      </c>
      <c r="D28" s="273">
        <f t="shared" si="13"/>
        <v>-157</v>
      </c>
      <c r="F28" s="273">
        <f t="shared" si="14"/>
        <v>-157</v>
      </c>
      <c r="G28" s="252">
        <f t="shared" si="15"/>
        <v>175.20712909441232</v>
      </c>
      <c r="H28" s="65">
        <f t="shared" si="16"/>
        <v>-39444.470046986062</v>
      </c>
      <c r="I28" s="65">
        <f t="shared" si="18"/>
        <v>11936.950779163326</v>
      </c>
      <c r="K28" s="255">
        <f t="shared" si="17"/>
        <v>11936.950779163326</v>
      </c>
      <c r="L28" s="256">
        <f t="shared" si="19"/>
        <v>4.9880076632541175E-2</v>
      </c>
    </row>
    <row r="29" spans="1:12" ht="15.75" thickBot="1" x14ac:dyDescent="0.3">
      <c r="A29" s="257" t="s">
        <v>85</v>
      </c>
      <c r="B29" s="274">
        <f t="shared" si="11"/>
        <v>74410</v>
      </c>
      <c r="C29" s="274">
        <f t="shared" si="12"/>
        <v>66887</v>
      </c>
      <c r="D29" s="275">
        <f t="shared" si="13"/>
        <v>7523</v>
      </c>
      <c r="F29" s="275">
        <f t="shared" si="14"/>
        <v>7523</v>
      </c>
      <c r="G29" s="276">
        <f t="shared" si="15"/>
        <v>62.958648031178605</v>
      </c>
      <c r="H29" s="277"/>
      <c r="I29" s="278">
        <f>SUM(I25:I28)</f>
        <v>1815109.7836212921</v>
      </c>
      <c r="K29" s="263">
        <f t="shared" si="17"/>
        <v>1815109.7836212921</v>
      </c>
      <c r="L29" s="264">
        <f>K29/E7</f>
        <v>0.41811842508146302</v>
      </c>
    </row>
    <row r="30" spans="1:12" ht="15.75" thickTop="1" x14ac:dyDescent="0.25"/>
    <row r="31" spans="1:12" x14ac:dyDescent="0.25">
      <c r="K31" s="65"/>
    </row>
    <row r="33" spans="1:12" s="265" customFormat="1" x14ac:dyDescent="0.25">
      <c r="A33" s="265" t="s">
        <v>154</v>
      </c>
    </row>
    <row r="34" spans="1:12" ht="15.75" thickBot="1" x14ac:dyDescent="0.3"/>
    <row r="35" spans="1:12" ht="15.75" thickBot="1" x14ac:dyDescent="0.3">
      <c r="B35" s="376" t="s">
        <v>155</v>
      </c>
      <c r="C35" s="377"/>
      <c r="D35" s="377"/>
      <c r="E35" s="378"/>
      <c r="F35" s="376" t="s">
        <v>156</v>
      </c>
      <c r="G35" s="378"/>
      <c r="I35" s="379" t="s">
        <v>157</v>
      </c>
      <c r="J35" s="380"/>
      <c r="K35" s="380"/>
      <c r="L35" s="381"/>
    </row>
    <row r="36" spans="1:12" x14ac:dyDescent="0.25">
      <c r="A36" s="245" t="s">
        <v>58</v>
      </c>
      <c r="B36" s="245" t="s">
        <v>158</v>
      </c>
      <c r="C36" s="245" t="s">
        <v>149</v>
      </c>
      <c r="D36" s="245" t="s">
        <v>159</v>
      </c>
      <c r="E36" s="245" t="s">
        <v>160</v>
      </c>
      <c r="F36" s="245" t="s">
        <v>161</v>
      </c>
      <c r="G36" s="245" t="s">
        <v>162</v>
      </c>
      <c r="I36" s="279" t="s">
        <v>163</v>
      </c>
      <c r="K36" s="280" t="s">
        <v>136</v>
      </c>
      <c r="L36" s="281" t="s">
        <v>137</v>
      </c>
    </row>
    <row r="37" spans="1:12" x14ac:dyDescent="0.25">
      <c r="A37" t="s">
        <v>74</v>
      </c>
      <c r="B37" s="282">
        <f>B3</f>
        <v>0</v>
      </c>
      <c r="C37" s="28">
        <f>G3</f>
        <v>20479</v>
      </c>
      <c r="D37" s="283">
        <f>B37*C41</f>
        <v>0</v>
      </c>
      <c r="E37" s="284">
        <f>C37-D37</f>
        <v>20479</v>
      </c>
      <c r="F37" s="252">
        <f>D3</f>
        <v>0</v>
      </c>
      <c r="G37" s="252">
        <f>F37-F41</f>
        <v>-64.902567016012085</v>
      </c>
      <c r="I37" s="285">
        <f>E37*G37</f>
        <v>-1329139.6699209115</v>
      </c>
      <c r="K37" s="255">
        <f>I37</f>
        <v>-1329139.6699209115</v>
      </c>
      <c r="L37" s="256">
        <v>0</v>
      </c>
    </row>
    <row r="38" spans="1:12" x14ac:dyDescent="0.25">
      <c r="A38" t="s">
        <v>61</v>
      </c>
      <c r="B38" s="282">
        <f t="shared" ref="B38:B41" si="20">B4</f>
        <v>4.4418197856085639E-2</v>
      </c>
      <c r="C38" s="28">
        <f t="shared" ref="C38:C41" si="21">G4</f>
        <v>1165</v>
      </c>
      <c r="D38" s="283">
        <f>B38*C41</f>
        <v>3305.1581024713323</v>
      </c>
      <c r="E38" s="284">
        <f t="shared" ref="E38:E41" si="22">C38-D38</f>
        <v>-2140.1581024713323</v>
      </c>
      <c r="F38" s="252">
        <f>D4</f>
        <v>149.09559071019859</v>
      </c>
      <c r="G38" s="252">
        <f>F38-F41</f>
        <v>84.193023694186508</v>
      </c>
      <c r="I38" s="285">
        <f>E38*G38</f>
        <v>-180186.38183067413</v>
      </c>
      <c r="K38" s="255">
        <f t="shared" ref="K38:K40" si="23">I38</f>
        <v>-180186.38183067413</v>
      </c>
      <c r="L38" s="256">
        <f>K38/E4</f>
        <v>-0.40677524269673571</v>
      </c>
    </row>
    <row r="39" spans="1:12" x14ac:dyDescent="0.25">
      <c r="A39" t="s">
        <v>62</v>
      </c>
      <c r="B39" s="282">
        <f t="shared" si="20"/>
        <v>0.93771584911866279</v>
      </c>
      <c r="C39" s="28">
        <f t="shared" si="21"/>
        <v>51728</v>
      </c>
      <c r="D39" s="283">
        <f>B39*C41</f>
        <v>69775.436332919693</v>
      </c>
      <c r="E39" s="284">
        <f t="shared" si="22"/>
        <v>-18047.436332919693</v>
      </c>
      <c r="F39" s="252">
        <f t="shared" ref="F39:F41" si="24">D5</f>
        <v>58.335517609731987</v>
      </c>
      <c r="G39" s="252">
        <f>F39-F41</f>
        <v>-6.5670494062800984</v>
      </c>
      <c r="I39" s="285">
        <f t="shared" ref="I39:I40" si="25">E39*G39</f>
        <v>118518.40605497814</v>
      </c>
      <c r="K39" s="255">
        <f t="shared" si="23"/>
        <v>118518.40605497814</v>
      </c>
      <c r="L39" s="256">
        <f>K39/E5</f>
        <v>3.2392149814608515E-2</v>
      </c>
    </row>
    <row r="40" spans="1:12" x14ac:dyDescent="0.25">
      <c r="A40" t="s">
        <v>63</v>
      </c>
      <c r="B40" s="282">
        <f t="shared" si="20"/>
        <v>1.7865953025251544E-2</v>
      </c>
      <c r="C40" s="28">
        <f t="shared" si="21"/>
        <v>1038</v>
      </c>
      <c r="D40" s="283">
        <f>B40*C41</f>
        <v>1329.4055646089673</v>
      </c>
      <c r="E40" s="284">
        <f t="shared" si="22"/>
        <v>-291.40556460896732</v>
      </c>
      <c r="F40" s="252">
        <f t="shared" si="24"/>
        <v>200.26192468619246</v>
      </c>
      <c r="G40" s="252">
        <f>F40-F41</f>
        <v>135.35935767018037</v>
      </c>
      <c r="I40" s="285">
        <f t="shared" si="25"/>
        <v>-39444.470046986062</v>
      </c>
      <c r="K40" s="255">
        <f t="shared" si="23"/>
        <v>-39444.470046986062</v>
      </c>
      <c r="L40" s="256">
        <f t="shared" ref="L40" si="26">K40/E6</f>
        <v>-0.16482376656088912</v>
      </c>
    </row>
    <row r="41" spans="1:12" ht="15.75" thickBot="1" x14ac:dyDescent="0.3">
      <c r="A41" s="257" t="s">
        <v>85</v>
      </c>
      <c r="B41" s="286">
        <f t="shared" si="20"/>
        <v>0.99999999999999989</v>
      </c>
      <c r="C41" s="274">
        <f t="shared" si="21"/>
        <v>74410</v>
      </c>
      <c r="D41" s="277">
        <f>SUM(D37:D40)</f>
        <v>74410</v>
      </c>
      <c r="E41" s="287">
        <f t="shared" si="22"/>
        <v>0</v>
      </c>
      <c r="F41" s="260">
        <f t="shared" si="24"/>
        <v>64.902567016012085</v>
      </c>
      <c r="G41" s="277"/>
      <c r="I41" s="288">
        <f>SUM(I37:I40)</f>
        <v>-1430252.1157435935</v>
      </c>
      <c r="K41" s="263">
        <f>I41</f>
        <v>-1430252.1157435935</v>
      </c>
      <c r="L41" s="264">
        <f>K41/E7</f>
        <v>-0.32946478912754984</v>
      </c>
    </row>
    <row r="42" spans="1:12" ht="15.75" thickTop="1" x14ac:dyDescent="0.25"/>
    <row r="44" spans="1:12" ht="15.75" thickBot="1" x14ac:dyDescent="0.3">
      <c r="A44" s="382" t="s">
        <v>239</v>
      </c>
      <c r="B44" s="382"/>
      <c r="C44" s="382"/>
      <c r="D44" s="382"/>
      <c r="E44" s="382"/>
      <c r="F44" s="382"/>
      <c r="G44" s="382"/>
    </row>
    <row r="45" spans="1:12" x14ac:dyDescent="0.25">
      <c r="A45" s="368" t="s">
        <v>58</v>
      </c>
      <c r="B45" s="370" t="s">
        <v>233</v>
      </c>
      <c r="C45" s="370" t="s">
        <v>234</v>
      </c>
      <c r="D45" s="370" t="s">
        <v>235</v>
      </c>
      <c r="E45" s="370" t="s">
        <v>236</v>
      </c>
      <c r="F45" s="371" t="s">
        <v>237</v>
      </c>
      <c r="G45" t="s">
        <v>238</v>
      </c>
    </row>
    <row r="46" spans="1:12" x14ac:dyDescent="0.25">
      <c r="A46" s="322" t="s">
        <v>74</v>
      </c>
      <c r="B46" s="84">
        <f>E3</f>
        <v>0</v>
      </c>
      <c r="C46" s="114" cm="1">
        <f t="array" ref="C46:C50">K14:K18</f>
        <v>0</v>
      </c>
      <c r="D46" s="65">
        <f>I37</f>
        <v>-1329139.6699209115</v>
      </c>
      <c r="E46" s="65">
        <f>K25</f>
        <v>2635391.6699209115</v>
      </c>
      <c r="F46" s="338">
        <f>I3</f>
        <v>1306252</v>
      </c>
      <c r="G46" s="367">
        <f>SUM(B46:E46)</f>
        <v>1306252</v>
      </c>
    </row>
    <row r="47" spans="1:12" x14ac:dyDescent="0.25">
      <c r="A47" s="322" t="s">
        <v>61</v>
      </c>
      <c r="B47" s="84">
        <f t="shared" ref="B47:B50" si="27">E4</f>
        <v>442963</v>
      </c>
      <c r="C47" s="114">
        <v>-33936.631759656651</v>
      </c>
      <c r="D47" s="65">
        <f t="shared" ref="D47:D50" si="28">I38</f>
        <v>-180186.38183067413</v>
      </c>
      <c r="E47" s="65">
        <f t="shared" ref="E47:E50" si="29">K26</f>
        <v>-68450.986409669218</v>
      </c>
      <c r="F47" s="338">
        <f t="shared" ref="F47:F50" si="30">I4</f>
        <v>160389</v>
      </c>
      <c r="G47" s="367">
        <f t="shared" ref="G47:G49" si="31">SUM(B47:E47)</f>
        <v>160389</v>
      </c>
    </row>
    <row r="48" spans="1:12" x14ac:dyDescent="0.25">
      <c r="A48" s="322" t="s">
        <v>62</v>
      </c>
      <c r="B48" s="84">
        <f t="shared" si="27"/>
        <v>3658862</v>
      </c>
      <c r="C48" s="114">
        <v>22634.444614135427</v>
      </c>
      <c r="D48" s="65">
        <f t="shared" si="28"/>
        <v>118518.40605497814</v>
      </c>
      <c r="E48" s="65">
        <f t="shared" si="29"/>
        <v>-763767.85066911357</v>
      </c>
      <c r="F48" s="338">
        <f t="shared" si="30"/>
        <v>3036247</v>
      </c>
      <c r="G48" s="367">
        <f t="shared" si="31"/>
        <v>3036247.0000000005</v>
      </c>
    </row>
    <row r="49" spans="1:7" x14ac:dyDescent="0.25">
      <c r="A49" s="322" t="s">
        <v>63</v>
      </c>
      <c r="B49" s="84">
        <f t="shared" si="27"/>
        <v>239313</v>
      </c>
      <c r="C49" s="114">
        <v>-29940.480732177261</v>
      </c>
      <c r="D49" s="65">
        <f t="shared" si="28"/>
        <v>-39444.470046986062</v>
      </c>
      <c r="E49" s="65">
        <f t="shared" si="29"/>
        <v>11936.950779163326</v>
      </c>
      <c r="F49" s="338">
        <f t="shared" si="30"/>
        <v>181865</v>
      </c>
      <c r="G49" s="367">
        <f t="shared" si="31"/>
        <v>181865</v>
      </c>
    </row>
    <row r="50" spans="1:7" ht="15.75" thickBot="1" x14ac:dyDescent="0.3">
      <c r="A50" s="327" t="s">
        <v>85</v>
      </c>
      <c r="B50" s="348">
        <f t="shared" si="27"/>
        <v>4341138</v>
      </c>
      <c r="C50" s="328">
        <v>-41242.667877698485</v>
      </c>
      <c r="D50" s="369">
        <f t="shared" si="28"/>
        <v>-1430252.1157435935</v>
      </c>
      <c r="E50" s="369">
        <f t="shared" si="29"/>
        <v>1815109.7836212921</v>
      </c>
      <c r="F50" s="349">
        <f t="shared" si="30"/>
        <v>4684753</v>
      </c>
      <c r="G50" s="367">
        <f>SUM(B50:E50)</f>
        <v>4684753</v>
      </c>
    </row>
  </sheetData>
  <mergeCells count="10">
    <mergeCell ref="B35:E35"/>
    <mergeCell ref="F35:G35"/>
    <mergeCell ref="I35:L35"/>
    <mergeCell ref="A44:G44"/>
    <mergeCell ref="B1:E1"/>
    <mergeCell ref="F1:I1"/>
    <mergeCell ref="B12:D12"/>
    <mergeCell ref="F12:H12"/>
    <mergeCell ref="B23:D23"/>
    <mergeCell ref="F23:I2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D905B-CF6C-4C29-AC34-5828884D3A78}">
  <dimension ref="B1:AV87"/>
  <sheetViews>
    <sheetView showGridLines="0" topLeftCell="C1" zoomScale="90" zoomScaleNormal="90" workbookViewId="0">
      <selection activeCell="S9" sqref="S9"/>
    </sheetView>
  </sheetViews>
  <sheetFormatPr defaultRowHeight="15.75" outlineLevelRow="1" x14ac:dyDescent="0.25"/>
  <cols>
    <col min="1" max="2" width="2.7109375" style="127" customWidth="1"/>
    <col min="3" max="3" width="54.7109375" style="127" customWidth="1"/>
    <col min="4" max="15" width="13.5703125" style="127" bestFit="1" customWidth="1"/>
    <col min="16" max="16" width="14" style="228" bestFit="1" customWidth="1"/>
    <col min="17" max="17" width="13.28515625" style="127" customWidth="1"/>
    <col min="18" max="18" width="4.85546875" style="127" bestFit="1" customWidth="1"/>
    <col min="19" max="19" width="25.5703125" style="127" bestFit="1" customWidth="1"/>
    <col min="20" max="31" width="14.5703125" style="127" bestFit="1" customWidth="1"/>
    <col min="32" max="32" width="15.28515625" style="127" bestFit="1" customWidth="1"/>
    <col min="33" max="33" width="9.140625" style="127"/>
    <col min="34" max="34" width="29.85546875" style="127" bestFit="1" customWidth="1"/>
    <col min="35" max="35" width="14.42578125" style="127" bestFit="1" customWidth="1"/>
    <col min="36" max="36" width="14.7109375" style="127" bestFit="1" customWidth="1"/>
    <col min="37" max="46" width="17.140625" style="127" bestFit="1" customWidth="1"/>
    <col min="47" max="47" width="18.140625" style="127" bestFit="1" customWidth="1"/>
    <col min="48" max="16384" width="9.140625" style="127"/>
  </cols>
  <sheetData>
    <row r="1" spans="3:48" ht="19.5" thickBot="1" x14ac:dyDescent="0.35">
      <c r="C1" s="389" t="s">
        <v>129</v>
      </c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</row>
    <row r="2" spans="3:48" ht="16.5" outlineLevel="1" thickBot="1" x14ac:dyDescent="0.3">
      <c r="C2" s="210" t="s">
        <v>0</v>
      </c>
      <c r="D2" s="211" t="s">
        <v>1</v>
      </c>
      <c r="E2" s="211" t="s">
        <v>2</v>
      </c>
      <c r="F2" s="211" t="s">
        <v>3</v>
      </c>
      <c r="G2" s="212" t="s">
        <v>4</v>
      </c>
      <c r="H2" s="212" t="s">
        <v>5</v>
      </c>
      <c r="I2" s="212" t="s">
        <v>6</v>
      </c>
      <c r="J2" s="212" t="s">
        <v>7</v>
      </c>
      <c r="K2" s="212" t="s">
        <v>8</v>
      </c>
      <c r="L2" s="212" t="s">
        <v>9</v>
      </c>
      <c r="M2" s="212" t="s">
        <v>10</v>
      </c>
      <c r="N2" s="212" t="s">
        <v>11</v>
      </c>
      <c r="O2" s="212" t="s">
        <v>12</v>
      </c>
      <c r="P2" s="221"/>
      <c r="Q2" s="215"/>
      <c r="R2" s="215"/>
      <c r="S2" s="215" t="s">
        <v>86</v>
      </c>
      <c r="T2" s="216" t="s">
        <v>1</v>
      </c>
      <c r="U2" s="216" t="s">
        <v>2</v>
      </c>
      <c r="V2" s="216" t="s">
        <v>3</v>
      </c>
      <c r="W2" s="217" t="s">
        <v>4</v>
      </c>
      <c r="X2" s="217" t="s">
        <v>5</v>
      </c>
      <c r="Y2" s="217" t="s">
        <v>6</v>
      </c>
      <c r="Z2" s="217" t="s">
        <v>7</v>
      </c>
      <c r="AA2" s="217" t="s">
        <v>8</v>
      </c>
      <c r="AB2" s="217" t="s">
        <v>9</v>
      </c>
      <c r="AC2" s="217" t="s">
        <v>10</v>
      </c>
      <c r="AD2" s="217" t="s">
        <v>11</v>
      </c>
      <c r="AE2" s="217" t="s">
        <v>12</v>
      </c>
      <c r="AF2" s="218" t="s">
        <v>13</v>
      </c>
      <c r="AH2" s="121" t="s">
        <v>89</v>
      </c>
      <c r="AI2" s="125" t="s">
        <v>1</v>
      </c>
      <c r="AJ2" s="125" t="s">
        <v>2</v>
      </c>
      <c r="AK2" s="125" t="s">
        <v>3</v>
      </c>
      <c r="AL2" s="126" t="s">
        <v>4</v>
      </c>
      <c r="AM2" s="126" t="s">
        <v>5</v>
      </c>
      <c r="AN2" s="126" t="s">
        <v>6</v>
      </c>
      <c r="AO2" s="126" t="s">
        <v>7</v>
      </c>
      <c r="AP2" s="126" t="s">
        <v>8</v>
      </c>
      <c r="AQ2" s="126" t="s">
        <v>9</v>
      </c>
      <c r="AR2" s="126" t="s">
        <v>10</v>
      </c>
      <c r="AS2" s="126" t="s">
        <v>11</v>
      </c>
      <c r="AT2" s="126" t="s">
        <v>12</v>
      </c>
      <c r="AU2" s="71" t="s">
        <v>13</v>
      </c>
    </row>
    <row r="3" spans="3:48" outlineLevel="1" x14ac:dyDescent="0.25">
      <c r="C3" s="128" t="s">
        <v>126</v>
      </c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222"/>
      <c r="Q3" s="208"/>
      <c r="S3" s="128" t="s">
        <v>14</v>
      </c>
      <c r="AF3" s="130"/>
      <c r="AH3" s="128" t="s">
        <v>14</v>
      </c>
      <c r="AU3" s="131"/>
    </row>
    <row r="4" spans="3:48" outlineLevel="1" x14ac:dyDescent="0.25">
      <c r="C4" s="132" t="s">
        <v>15</v>
      </c>
      <c r="D4" s="133">
        <v>2534.0379185239999</v>
      </c>
      <c r="E4" s="122">
        <v>2508.344558495</v>
      </c>
      <c r="F4" s="122">
        <v>1674.9315664999999</v>
      </c>
      <c r="G4" s="122">
        <v>1835.458206965</v>
      </c>
      <c r="H4" s="122">
        <v>1489.2005236099999</v>
      </c>
      <c r="I4" s="122">
        <v>1342.2160915669999</v>
      </c>
      <c r="J4" s="122">
        <v>1113.9670494510001</v>
      </c>
      <c r="K4" s="122">
        <v>1134.7714736800001</v>
      </c>
      <c r="L4" s="122">
        <v>1538.006259106</v>
      </c>
      <c r="M4" s="122">
        <v>1579.464568228</v>
      </c>
      <c r="N4" s="122">
        <v>1591.9058485180001</v>
      </c>
      <c r="O4" s="122">
        <v>1755.2889305169999</v>
      </c>
      <c r="P4" s="223">
        <v>20097.592995161001</v>
      </c>
      <c r="Q4" s="208"/>
      <c r="S4" s="127" t="s">
        <v>61</v>
      </c>
      <c r="T4" s="127">
        <v>2409</v>
      </c>
      <c r="U4" s="127">
        <v>2457</v>
      </c>
      <c r="V4" s="127">
        <v>2669</v>
      </c>
      <c r="W4" s="127">
        <v>2971</v>
      </c>
      <c r="X4" s="127">
        <v>2249</v>
      </c>
      <c r="Y4" s="127">
        <v>2026</v>
      </c>
      <c r="Z4" s="127">
        <v>1901</v>
      </c>
      <c r="AA4" s="127">
        <v>1933</v>
      </c>
      <c r="AB4" s="127">
        <v>2035</v>
      </c>
      <c r="AC4" s="127">
        <v>2107</v>
      </c>
      <c r="AD4" s="127">
        <v>1307</v>
      </c>
      <c r="AE4" s="127">
        <v>1718</v>
      </c>
      <c r="AF4" s="130">
        <f>SUM(T4:AE4)</f>
        <v>25782</v>
      </c>
      <c r="AH4" s="127" t="s">
        <v>61</v>
      </c>
      <c r="AI4" s="134">
        <f t="shared" ref="AI4:AU4" si="0">T4-D4</f>
        <v>-125.03791852399991</v>
      </c>
      <c r="AJ4" s="134">
        <f t="shared" si="0"/>
        <v>-51.344558495000001</v>
      </c>
      <c r="AK4" s="134">
        <f t="shared" si="0"/>
        <v>994.06843350000008</v>
      </c>
      <c r="AL4" s="134">
        <f t="shared" si="0"/>
        <v>1135.541793035</v>
      </c>
      <c r="AM4" s="134">
        <f t="shared" si="0"/>
        <v>759.79947639000011</v>
      </c>
      <c r="AN4" s="134">
        <f t="shared" si="0"/>
        <v>683.78390843300008</v>
      </c>
      <c r="AO4" s="134">
        <f t="shared" si="0"/>
        <v>787.03295054899991</v>
      </c>
      <c r="AP4" s="134">
        <f t="shared" si="0"/>
        <v>798.2285263199999</v>
      </c>
      <c r="AQ4" s="134">
        <f t="shared" si="0"/>
        <v>496.99374089399998</v>
      </c>
      <c r="AR4" s="134">
        <f t="shared" si="0"/>
        <v>527.53543177200004</v>
      </c>
      <c r="AS4" s="134">
        <f t="shared" si="0"/>
        <v>-284.90584851800008</v>
      </c>
      <c r="AT4" s="134">
        <f t="shared" si="0"/>
        <v>-37.288930516999926</v>
      </c>
      <c r="AU4" s="135">
        <f t="shared" si="0"/>
        <v>5684.4070048389985</v>
      </c>
    </row>
    <row r="5" spans="3:48" outlineLevel="1" x14ac:dyDescent="0.25">
      <c r="C5" s="132" t="s">
        <v>16</v>
      </c>
      <c r="D5" s="133"/>
      <c r="E5" s="122"/>
      <c r="F5" s="122">
        <v>43158.200235479002</v>
      </c>
      <c r="G5" s="122">
        <v>46085.981479349</v>
      </c>
      <c r="H5" s="122">
        <v>44172.107606646001</v>
      </c>
      <c r="I5" s="122">
        <v>46940.176821344998</v>
      </c>
      <c r="J5" s="122">
        <v>41469.957877770001</v>
      </c>
      <c r="K5" s="122">
        <v>37238.062859119003</v>
      </c>
      <c r="L5" s="122">
        <v>47334.727754635001</v>
      </c>
      <c r="M5" s="122">
        <v>48157.799289609</v>
      </c>
      <c r="N5" s="122">
        <v>48538.51022525</v>
      </c>
      <c r="O5" s="122">
        <v>52732.747856043999</v>
      </c>
      <c r="P5" s="223">
        <v>455828.27200524701</v>
      </c>
      <c r="Q5" s="208"/>
      <c r="S5" s="127" t="s">
        <v>74</v>
      </c>
      <c r="AD5" s="127">
        <v>1</v>
      </c>
      <c r="AE5" s="127">
        <v>7</v>
      </c>
      <c r="AF5" s="130">
        <f t="shared" ref="AF5:AF7" si="1">SUM(T5:AE5)</f>
        <v>8</v>
      </c>
      <c r="AH5" s="127" t="s">
        <v>74</v>
      </c>
      <c r="AI5" s="134">
        <f>T5-D5</f>
        <v>0</v>
      </c>
      <c r="AJ5" s="134">
        <f t="shared" ref="AJ5:AJ7" si="2">U5-E5</f>
        <v>0</v>
      </c>
      <c r="AK5" s="134">
        <f t="shared" ref="AK5:AU7" si="3">V5-F5</f>
        <v>-43158.200235479002</v>
      </c>
      <c r="AL5" s="134">
        <f t="shared" si="3"/>
        <v>-46085.981479349</v>
      </c>
      <c r="AM5" s="134">
        <f t="shared" si="3"/>
        <v>-44172.107606646001</v>
      </c>
      <c r="AN5" s="134">
        <f t="shared" si="3"/>
        <v>-46940.176821344998</v>
      </c>
      <c r="AO5" s="134">
        <f t="shared" si="3"/>
        <v>-41469.957877770001</v>
      </c>
      <c r="AP5" s="134">
        <f t="shared" si="3"/>
        <v>-37238.062859119003</v>
      </c>
      <c r="AQ5" s="134">
        <f t="shared" si="3"/>
        <v>-47334.727754635001</v>
      </c>
      <c r="AR5" s="134">
        <f t="shared" si="3"/>
        <v>-48157.799289609</v>
      </c>
      <c r="AS5" s="134">
        <f t="shared" si="3"/>
        <v>-48537.51022525</v>
      </c>
      <c r="AT5" s="134">
        <f t="shared" si="3"/>
        <v>-52725.747856043999</v>
      </c>
      <c r="AU5" s="135">
        <f t="shared" si="3"/>
        <v>-455820.27200524701</v>
      </c>
    </row>
    <row r="6" spans="3:48" outlineLevel="1" x14ac:dyDescent="0.25">
      <c r="C6" s="132" t="s">
        <v>17</v>
      </c>
      <c r="D6" s="133">
        <v>1179.5665413669999</v>
      </c>
      <c r="E6" s="122">
        <v>987.69925190900005</v>
      </c>
      <c r="F6" s="122">
        <v>1205.310562934</v>
      </c>
      <c r="G6" s="122">
        <v>1280.4809966810001</v>
      </c>
      <c r="H6" s="122">
        <v>1069.4528372520001</v>
      </c>
      <c r="I6" s="122">
        <v>784.66481812699999</v>
      </c>
      <c r="J6" s="122">
        <v>912.10724854399996</v>
      </c>
      <c r="K6" s="122">
        <v>1073.9006096319999</v>
      </c>
      <c r="L6" s="122">
        <v>1057.3532445650001</v>
      </c>
      <c r="M6" s="122">
        <v>1085.946264765</v>
      </c>
      <c r="N6" s="122">
        <v>1094.493548943</v>
      </c>
      <c r="O6" s="122">
        <v>1206.7764846340001</v>
      </c>
      <c r="P6" s="223">
        <v>12937.752409354</v>
      </c>
      <c r="Q6" s="208"/>
      <c r="S6" s="127" t="s">
        <v>63</v>
      </c>
      <c r="T6" s="127">
        <v>975</v>
      </c>
      <c r="U6" s="127">
        <v>921</v>
      </c>
      <c r="V6" s="127">
        <v>1177</v>
      </c>
      <c r="W6" s="127">
        <v>1195</v>
      </c>
      <c r="X6" s="127">
        <v>1036</v>
      </c>
      <c r="Y6" s="127">
        <v>786</v>
      </c>
      <c r="Z6" s="127">
        <v>990</v>
      </c>
      <c r="AA6" s="127">
        <v>1104</v>
      </c>
      <c r="AB6" s="127">
        <v>1148</v>
      </c>
      <c r="AC6" s="127">
        <v>1396</v>
      </c>
      <c r="AD6" s="127">
        <v>935</v>
      </c>
      <c r="AE6" s="127">
        <v>1187</v>
      </c>
      <c r="AF6" s="130">
        <f t="shared" si="1"/>
        <v>12850</v>
      </c>
      <c r="AH6" s="127" t="s">
        <v>63</v>
      </c>
      <c r="AI6" s="134">
        <f>T6-D6</f>
        <v>-204.5665413669999</v>
      </c>
      <c r="AJ6" s="134">
        <f t="shared" si="2"/>
        <v>-66.699251909000054</v>
      </c>
      <c r="AK6" s="134">
        <f t="shared" si="3"/>
        <v>-28.310562934000018</v>
      </c>
      <c r="AL6" s="134">
        <f t="shared" si="3"/>
        <v>-85.480996681000079</v>
      </c>
      <c r="AM6" s="134">
        <f t="shared" si="3"/>
        <v>-33.452837252000108</v>
      </c>
      <c r="AN6" s="134">
        <f t="shared" si="3"/>
        <v>1.3351818730000105</v>
      </c>
      <c r="AO6" s="134">
        <f t="shared" si="3"/>
        <v>77.892751456000042</v>
      </c>
      <c r="AP6" s="134">
        <f t="shared" si="3"/>
        <v>30.099390368000059</v>
      </c>
      <c r="AQ6" s="134">
        <f t="shared" si="3"/>
        <v>90.646755434999932</v>
      </c>
      <c r="AR6" s="134">
        <f t="shared" si="3"/>
        <v>310.05373523499998</v>
      </c>
      <c r="AS6" s="134">
        <f t="shared" si="3"/>
        <v>-159.49354894299995</v>
      </c>
      <c r="AT6" s="134">
        <f t="shared" si="3"/>
        <v>-19.776484634000099</v>
      </c>
      <c r="AU6" s="135">
        <f t="shared" si="3"/>
        <v>-87.75240935399961</v>
      </c>
    </row>
    <row r="7" spans="3:48" outlineLevel="1" x14ac:dyDescent="0.25">
      <c r="C7" s="132" t="s">
        <v>18</v>
      </c>
      <c r="D7" s="133">
        <v>83619.086910437996</v>
      </c>
      <c r="E7" s="122">
        <v>76635.173414286997</v>
      </c>
      <c r="F7" s="122">
        <v>43158.200235479002</v>
      </c>
      <c r="G7" s="122">
        <v>46085.981479349</v>
      </c>
      <c r="H7" s="122">
        <v>44172.107606646001</v>
      </c>
      <c r="I7" s="122">
        <v>46940.176821344998</v>
      </c>
      <c r="J7" s="122">
        <v>41469.957877770001</v>
      </c>
      <c r="K7" s="122">
        <v>37238.062859119003</v>
      </c>
      <c r="L7" s="122">
        <v>47334.727754635001</v>
      </c>
      <c r="M7" s="122">
        <v>48157.799289609</v>
      </c>
      <c r="N7" s="122">
        <v>48538.51022525</v>
      </c>
      <c r="O7" s="122">
        <v>52732.747856043999</v>
      </c>
      <c r="P7" s="223">
        <v>616082.53232997202</v>
      </c>
      <c r="Q7" s="208"/>
      <c r="S7" s="127" t="s">
        <v>62</v>
      </c>
      <c r="T7" s="127">
        <v>76045</v>
      </c>
      <c r="U7" s="127">
        <v>70567</v>
      </c>
      <c r="V7" s="127">
        <v>59717</v>
      </c>
      <c r="W7" s="127">
        <v>62721</v>
      </c>
      <c r="X7" s="127">
        <v>60500</v>
      </c>
      <c r="Y7" s="127">
        <v>64270</v>
      </c>
      <c r="Z7" s="127">
        <v>58923</v>
      </c>
      <c r="AA7" s="127">
        <v>52686</v>
      </c>
      <c r="AB7" s="127">
        <v>66310</v>
      </c>
      <c r="AC7" s="127">
        <v>61843</v>
      </c>
      <c r="AD7" s="127">
        <v>66175</v>
      </c>
      <c r="AE7" s="127">
        <v>73322</v>
      </c>
      <c r="AF7" s="130">
        <f t="shared" si="1"/>
        <v>773079</v>
      </c>
      <c r="AH7" s="127" t="s">
        <v>62</v>
      </c>
      <c r="AI7" s="134">
        <f>T7-D7</f>
        <v>-7574.0869104379963</v>
      </c>
      <c r="AJ7" s="134">
        <f t="shared" si="2"/>
        <v>-6068.1734142869973</v>
      </c>
      <c r="AK7" s="134">
        <f t="shared" si="3"/>
        <v>16558.799764520998</v>
      </c>
      <c r="AL7" s="134">
        <f t="shared" si="3"/>
        <v>16635.018520651</v>
      </c>
      <c r="AM7" s="134">
        <f t="shared" si="3"/>
        <v>16327.892393353999</v>
      </c>
      <c r="AN7" s="134">
        <f t="shared" si="3"/>
        <v>17329.823178655002</v>
      </c>
      <c r="AO7" s="134">
        <f t="shared" si="3"/>
        <v>17453.042122229999</v>
      </c>
      <c r="AP7" s="134">
        <f t="shared" si="3"/>
        <v>15447.937140880997</v>
      </c>
      <c r="AQ7" s="134">
        <f t="shared" si="3"/>
        <v>18975.272245364999</v>
      </c>
      <c r="AR7" s="134">
        <f t="shared" si="3"/>
        <v>13685.200710391</v>
      </c>
      <c r="AS7" s="134">
        <f t="shared" si="3"/>
        <v>17636.48977475</v>
      </c>
      <c r="AT7" s="134">
        <f t="shared" si="3"/>
        <v>20589.252143956001</v>
      </c>
      <c r="AU7" s="135">
        <f t="shared" si="3"/>
        <v>156996.46767002798</v>
      </c>
    </row>
    <row r="8" spans="3:48" ht="16.5" outlineLevel="1" thickBot="1" x14ac:dyDescent="0.3">
      <c r="C8" s="132" t="s">
        <v>19</v>
      </c>
      <c r="D8" s="136">
        <v>87332.691370329005</v>
      </c>
      <c r="E8" s="123">
        <v>80131.217224691005</v>
      </c>
      <c r="F8" s="123">
        <v>89196.642600392006</v>
      </c>
      <c r="G8" s="123">
        <v>95287.902162344995</v>
      </c>
      <c r="H8" s="123">
        <v>90902.868574153996</v>
      </c>
      <c r="I8" s="123">
        <v>96007.234552383001</v>
      </c>
      <c r="J8" s="123">
        <v>84965.990053536007</v>
      </c>
      <c r="K8" s="123">
        <v>76684.797801551002</v>
      </c>
      <c r="L8" s="123">
        <v>97264.815012941996</v>
      </c>
      <c r="M8" s="123">
        <v>98981.009412212006</v>
      </c>
      <c r="N8" s="123">
        <v>99763.419847960002</v>
      </c>
      <c r="O8" s="123">
        <v>108427.56112723899</v>
      </c>
      <c r="P8" s="224">
        <v>1104946.1497397339</v>
      </c>
      <c r="Q8" s="209"/>
      <c r="S8" s="137" t="s">
        <v>85</v>
      </c>
      <c r="T8" s="137">
        <f>SUM(T4:T7)</f>
        <v>79429</v>
      </c>
      <c r="U8" s="137">
        <f t="shared" ref="U8:AE8" si="4">SUM(U4:U7)</f>
        <v>73945</v>
      </c>
      <c r="V8" s="137">
        <f t="shared" si="4"/>
        <v>63563</v>
      </c>
      <c r="W8" s="137">
        <f t="shared" si="4"/>
        <v>66887</v>
      </c>
      <c r="X8" s="137">
        <f t="shared" si="4"/>
        <v>63785</v>
      </c>
      <c r="Y8" s="137">
        <f t="shared" si="4"/>
        <v>67082</v>
      </c>
      <c r="Z8" s="137">
        <f t="shared" si="4"/>
        <v>61814</v>
      </c>
      <c r="AA8" s="137">
        <f t="shared" si="4"/>
        <v>55723</v>
      </c>
      <c r="AB8" s="137">
        <f t="shared" si="4"/>
        <v>69493</v>
      </c>
      <c r="AC8" s="137">
        <f t="shared" si="4"/>
        <v>65346</v>
      </c>
      <c r="AD8" s="137">
        <f t="shared" si="4"/>
        <v>68418</v>
      </c>
      <c r="AE8" s="137">
        <f t="shared" si="4"/>
        <v>76234</v>
      </c>
      <c r="AF8" s="138">
        <f>SUM(T8:AE8)</f>
        <v>811719</v>
      </c>
      <c r="AH8" s="137" t="s">
        <v>85</v>
      </c>
      <c r="AI8" s="139">
        <f>SUM(AI4:AI7)</f>
        <v>-7903.6913703289956</v>
      </c>
      <c r="AJ8" s="139">
        <f t="shared" ref="AJ8:AU8" si="5">SUM(AJ4:AJ7)</f>
        <v>-6186.2172246909977</v>
      </c>
      <c r="AK8" s="139">
        <f t="shared" si="5"/>
        <v>-25633.642600392006</v>
      </c>
      <c r="AL8" s="139">
        <f t="shared" si="5"/>
        <v>-28400.902162343998</v>
      </c>
      <c r="AM8" s="139">
        <f t="shared" si="5"/>
        <v>-27117.868574154003</v>
      </c>
      <c r="AN8" s="139">
        <f t="shared" si="5"/>
        <v>-28925.234552383998</v>
      </c>
      <c r="AO8" s="139">
        <f t="shared" si="5"/>
        <v>-23151.990053535003</v>
      </c>
      <c r="AP8" s="139">
        <f t="shared" si="5"/>
        <v>-20961.797801550005</v>
      </c>
      <c r="AQ8" s="139">
        <f t="shared" si="5"/>
        <v>-27771.815012940999</v>
      </c>
      <c r="AR8" s="139">
        <f t="shared" si="5"/>
        <v>-33635.009412211002</v>
      </c>
      <c r="AS8" s="139">
        <f t="shared" si="5"/>
        <v>-31345.419847960999</v>
      </c>
      <c r="AT8" s="139">
        <f t="shared" si="5"/>
        <v>-32193.561127239002</v>
      </c>
      <c r="AU8" s="140">
        <f t="shared" si="5"/>
        <v>-293227.14973973407</v>
      </c>
    </row>
    <row r="9" spans="3:48" outlineLevel="1" x14ac:dyDescent="0.25">
      <c r="C9" s="141" t="s">
        <v>125</v>
      </c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225"/>
      <c r="Q9" s="208"/>
      <c r="S9" s="141" t="s">
        <v>20</v>
      </c>
      <c r="AF9" s="131"/>
      <c r="AH9" s="141" t="s">
        <v>20</v>
      </c>
      <c r="AU9" s="130"/>
    </row>
    <row r="10" spans="3:48" outlineLevel="1" x14ac:dyDescent="0.25">
      <c r="C10" s="143" t="s">
        <v>15</v>
      </c>
      <c r="D10" s="144">
        <v>369693.11343342101</v>
      </c>
      <c r="E10" s="124">
        <v>345471.97707972798</v>
      </c>
      <c r="F10" s="124">
        <v>241461.48679286501</v>
      </c>
      <c r="G10" s="124">
        <v>258539.74887961001</v>
      </c>
      <c r="H10" s="124">
        <v>218784.74031941401</v>
      </c>
      <c r="I10" s="124">
        <v>198326.61776594</v>
      </c>
      <c r="J10" s="124">
        <v>149155.035527453</v>
      </c>
      <c r="K10" s="124">
        <v>158843.115523507</v>
      </c>
      <c r="L10" s="124">
        <v>221679.820485145</v>
      </c>
      <c r="M10" s="124">
        <v>227657.15821742799</v>
      </c>
      <c r="N10" s="124">
        <v>229453.87222935999</v>
      </c>
      <c r="O10" s="124">
        <v>252510.67913330501</v>
      </c>
      <c r="P10" s="226">
        <v>2871577.3653871752</v>
      </c>
      <c r="Q10" s="208"/>
      <c r="S10" s="127" t="s">
        <v>61</v>
      </c>
      <c r="T10" s="145">
        <v>351168</v>
      </c>
      <c r="U10" s="145">
        <v>452908</v>
      </c>
      <c r="V10" s="145">
        <v>383655</v>
      </c>
      <c r="W10" s="145">
        <v>442963</v>
      </c>
      <c r="X10" s="145">
        <v>318567</v>
      </c>
      <c r="Y10" s="145">
        <v>282220</v>
      </c>
      <c r="Z10" s="145">
        <v>256529</v>
      </c>
      <c r="AA10" s="145">
        <v>267989</v>
      </c>
      <c r="AB10" s="145">
        <v>287632</v>
      </c>
      <c r="AC10" s="145">
        <v>284832</v>
      </c>
      <c r="AD10" s="145">
        <v>178666</v>
      </c>
      <c r="AE10" s="145">
        <v>237630</v>
      </c>
      <c r="AF10" s="146">
        <f>SUM(T10:AE10)</f>
        <v>3744759</v>
      </c>
      <c r="AH10" s="127" t="s">
        <v>61</v>
      </c>
      <c r="AI10" s="147">
        <f t="shared" ref="AI10:AU13" si="6">T10-D10</f>
        <v>-18525.113433421007</v>
      </c>
      <c r="AJ10" s="147">
        <f t="shared" si="6"/>
        <v>107436.02292027202</v>
      </c>
      <c r="AK10" s="147">
        <f t="shared" si="6"/>
        <v>142193.51320713499</v>
      </c>
      <c r="AL10" s="147">
        <f t="shared" si="6"/>
        <v>184423.25112038999</v>
      </c>
      <c r="AM10" s="147">
        <f t="shared" si="6"/>
        <v>99782.259680585994</v>
      </c>
      <c r="AN10" s="147">
        <f t="shared" si="6"/>
        <v>83893.382234060002</v>
      </c>
      <c r="AO10" s="147">
        <f t="shared" si="6"/>
        <v>107373.964472547</v>
      </c>
      <c r="AP10" s="147">
        <f t="shared" si="6"/>
        <v>109145.884476493</v>
      </c>
      <c r="AQ10" s="147">
        <f t="shared" si="6"/>
        <v>65952.179514855001</v>
      </c>
      <c r="AR10" s="147">
        <f t="shared" si="6"/>
        <v>57174.84178257201</v>
      </c>
      <c r="AS10" s="147">
        <f t="shared" si="6"/>
        <v>-50787.872229359986</v>
      </c>
      <c r="AT10" s="147">
        <f t="shared" si="6"/>
        <v>-14880.679133305006</v>
      </c>
      <c r="AU10" s="146">
        <f t="shared" si="6"/>
        <v>873181.63461282477</v>
      </c>
    </row>
    <row r="11" spans="3:48" outlineLevel="1" x14ac:dyDescent="0.25">
      <c r="C11" s="143" t="s">
        <v>16</v>
      </c>
      <c r="D11" s="144">
        <v>0</v>
      </c>
      <c r="E11" s="124">
        <v>0</v>
      </c>
      <c r="F11" s="124">
        <v>2379799.42428124</v>
      </c>
      <c r="G11" s="124">
        <v>2550330.294434045</v>
      </c>
      <c r="H11" s="124">
        <v>2338979.995812566</v>
      </c>
      <c r="I11" s="124">
        <v>2250789.9167251699</v>
      </c>
      <c r="J11" s="124">
        <v>1993404.1714206049</v>
      </c>
      <c r="K11" s="124">
        <v>1954078.0944333819</v>
      </c>
      <c r="L11" s="124">
        <v>2469077.0527307368</v>
      </c>
      <c r="M11" s="124">
        <v>2471738.1349223582</v>
      </c>
      <c r="N11" s="124">
        <v>2491257.3909799312</v>
      </c>
      <c r="O11" s="124">
        <v>2685480.9228036338</v>
      </c>
      <c r="P11" s="226">
        <v>23584935.398543667</v>
      </c>
      <c r="Q11" s="208"/>
      <c r="S11" s="145" t="s">
        <v>74</v>
      </c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>
        <v>190</v>
      </c>
      <c r="AE11" s="145">
        <v>1434</v>
      </c>
      <c r="AF11" s="146">
        <f t="shared" ref="AF11:AF14" si="7">SUM(T11:AE11)</f>
        <v>1624</v>
      </c>
      <c r="AH11" s="145" t="s">
        <v>74</v>
      </c>
      <c r="AI11" s="147">
        <f t="shared" si="6"/>
        <v>0</v>
      </c>
      <c r="AJ11" s="147">
        <f t="shared" si="6"/>
        <v>0</v>
      </c>
      <c r="AK11" s="147">
        <f t="shared" si="6"/>
        <v>-2379799.42428124</v>
      </c>
      <c r="AL11" s="147">
        <f t="shared" si="6"/>
        <v>-2550330.294434045</v>
      </c>
      <c r="AM11" s="147">
        <f t="shared" si="6"/>
        <v>-2338979.995812566</v>
      </c>
      <c r="AN11" s="147">
        <f t="shared" si="6"/>
        <v>-2250789.9167251699</v>
      </c>
      <c r="AO11" s="147">
        <f t="shared" si="6"/>
        <v>-1993404.1714206049</v>
      </c>
      <c r="AP11" s="147">
        <f t="shared" si="6"/>
        <v>-1954078.0944333819</v>
      </c>
      <c r="AQ11" s="147">
        <f t="shared" si="6"/>
        <v>-2469077.0527307368</v>
      </c>
      <c r="AR11" s="147">
        <f t="shared" si="6"/>
        <v>-2471738.1349223582</v>
      </c>
      <c r="AS11" s="147">
        <f t="shared" si="6"/>
        <v>-2491067.3909799312</v>
      </c>
      <c r="AT11" s="147">
        <f t="shared" si="6"/>
        <v>-2684046.9228036338</v>
      </c>
      <c r="AU11" s="146">
        <f t="shared" si="6"/>
        <v>-23583311.398543667</v>
      </c>
    </row>
    <row r="12" spans="3:48" outlineLevel="1" x14ac:dyDescent="0.25">
      <c r="C12" s="143" t="s">
        <v>17</v>
      </c>
      <c r="D12" s="144">
        <v>243845.981911151</v>
      </c>
      <c r="E12" s="124">
        <v>199734.92341404001</v>
      </c>
      <c r="F12" s="124">
        <v>226753.15440710401</v>
      </c>
      <c r="G12" s="124">
        <v>257492.56110700301</v>
      </c>
      <c r="H12" s="124">
        <v>209023.507470201</v>
      </c>
      <c r="I12" s="124">
        <v>165012.126777422</v>
      </c>
      <c r="J12" s="124">
        <v>164998.62499566501</v>
      </c>
      <c r="K12" s="124">
        <v>194651.31298231299</v>
      </c>
      <c r="L12" s="124">
        <v>199595.14443027799</v>
      </c>
      <c r="M12" s="124">
        <v>204997.73150189701</v>
      </c>
      <c r="N12" s="124">
        <v>206608.72625952199</v>
      </c>
      <c r="O12" s="124">
        <v>243989.56209983799</v>
      </c>
      <c r="P12" s="226">
        <v>2516703.3573564328</v>
      </c>
      <c r="Q12" s="208"/>
      <c r="S12" s="145" t="s">
        <v>63</v>
      </c>
      <c r="T12" s="145">
        <v>207390</v>
      </c>
      <c r="U12" s="145">
        <v>189076</v>
      </c>
      <c r="V12" s="145">
        <v>219678</v>
      </c>
      <c r="W12" s="145">
        <v>239313</v>
      </c>
      <c r="X12" s="145">
        <v>230350</v>
      </c>
      <c r="Y12" s="145">
        <v>154899</v>
      </c>
      <c r="Z12" s="145">
        <v>167424</v>
      </c>
      <c r="AA12" s="145">
        <v>200201</v>
      </c>
      <c r="AB12" s="145">
        <v>223101</v>
      </c>
      <c r="AC12" s="145">
        <v>259460</v>
      </c>
      <c r="AD12" s="145">
        <v>175756</v>
      </c>
      <c r="AE12" s="145">
        <v>232372</v>
      </c>
      <c r="AF12" s="146">
        <f t="shared" si="7"/>
        <v>2499020</v>
      </c>
      <c r="AH12" s="145" t="s">
        <v>63</v>
      </c>
      <c r="AI12" s="147">
        <f t="shared" si="6"/>
        <v>-36455.981911151001</v>
      </c>
      <c r="AJ12" s="147">
        <f t="shared" si="6"/>
        <v>-10658.923414040008</v>
      </c>
      <c r="AK12" s="147">
        <f t="shared" si="6"/>
        <v>-7075.1544071040116</v>
      </c>
      <c r="AL12" s="147">
        <f t="shared" si="6"/>
        <v>-18179.561107003014</v>
      </c>
      <c r="AM12" s="147">
        <f t="shared" si="6"/>
        <v>21326.492529798998</v>
      </c>
      <c r="AN12" s="147">
        <f t="shared" si="6"/>
        <v>-10113.126777422003</v>
      </c>
      <c r="AO12" s="147">
        <f t="shared" si="6"/>
        <v>2425.3750043349864</v>
      </c>
      <c r="AP12" s="147">
        <f t="shared" si="6"/>
        <v>5549.6870176870143</v>
      </c>
      <c r="AQ12" s="147">
        <f t="shared" si="6"/>
        <v>23505.855569722014</v>
      </c>
      <c r="AR12" s="147">
        <f t="shared" si="6"/>
        <v>54462.268498102989</v>
      </c>
      <c r="AS12" s="147">
        <f t="shared" si="6"/>
        <v>-30852.726259521995</v>
      </c>
      <c r="AT12" s="147">
        <f t="shared" si="6"/>
        <v>-11617.562099837989</v>
      </c>
      <c r="AU12" s="146">
        <f t="shared" si="6"/>
        <v>-17683.357356432825</v>
      </c>
      <c r="AV12" s="147"/>
    </row>
    <row r="13" spans="3:48" outlineLevel="1" x14ac:dyDescent="0.25">
      <c r="C13" s="143" t="s">
        <v>18</v>
      </c>
      <c r="D13" s="144">
        <v>3928338.6665307558</v>
      </c>
      <c r="E13" s="124">
        <v>3801856.075862804</v>
      </c>
      <c r="F13" s="124">
        <v>2379799.42428124</v>
      </c>
      <c r="G13" s="124">
        <v>2550330.294434045</v>
      </c>
      <c r="H13" s="124">
        <v>2338979.995812566</v>
      </c>
      <c r="I13" s="124">
        <v>2250789.9167251699</v>
      </c>
      <c r="J13" s="124">
        <v>1993404.1714206049</v>
      </c>
      <c r="K13" s="124">
        <v>1954078.0944333819</v>
      </c>
      <c r="L13" s="124">
        <v>2469077.0527307368</v>
      </c>
      <c r="M13" s="124">
        <v>2471738.1349223582</v>
      </c>
      <c r="N13" s="124">
        <v>2491257.3909799312</v>
      </c>
      <c r="O13" s="124">
        <v>2685480.9228036338</v>
      </c>
      <c r="P13" s="226">
        <v>31315130.140937224</v>
      </c>
      <c r="Q13" s="208"/>
      <c r="S13" s="127" t="s">
        <v>62</v>
      </c>
      <c r="T13" s="145">
        <v>3770247</v>
      </c>
      <c r="U13" s="145">
        <v>3701898</v>
      </c>
      <c r="V13" s="145">
        <v>3482755</v>
      </c>
      <c r="W13" s="145">
        <v>3658862</v>
      </c>
      <c r="X13" s="145">
        <v>3308487</v>
      </c>
      <c r="Y13" s="145">
        <v>3042803</v>
      </c>
      <c r="Z13" s="145">
        <v>3029457</v>
      </c>
      <c r="AA13" s="145">
        <v>2975502</v>
      </c>
      <c r="AB13" s="145">
        <v>3610222</v>
      </c>
      <c r="AC13" s="145">
        <v>3528342</v>
      </c>
      <c r="AD13" s="145">
        <v>3749572</v>
      </c>
      <c r="AE13" s="145">
        <v>3702611</v>
      </c>
      <c r="AF13" s="146">
        <f t="shared" si="7"/>
        <v>41560758</v>
      </c>
      <c r="AH13" s="127" t="s">
        <v>62</v>
      </c>
      <c r="AI13" s="147">
        <f t="shared" si="6"/>
        <v>-158091.66653075581</v>
      </c>
      <c r="AJ13" s="147">
        <f t="shared" si="6"/>
        <v>-99958.075862803962</v>
      </c>
      <c r="AK13" s="147">
        <f t="shared" si="6"/>
        <v>1102955.57571876</v>
      </c>
      <c r="AL13" s="147">
        <f t="shared" si="6"/>
        <v>1108531.705565955</v>
      </c>
      <c r="AM13" s="147">
        <f t="shared" si="6"/>
        <v>969507.00418743398</v>
      </c>
      <c r="AN13" s="147">
        <f t="shared" si="6"/>
        <v>792013.08327483013</v>
      </c>
      <c r="AO13" s="147">
        <f t="shared" si="6"/>
        <v>1036052.8285793951</v>
      </c>
      <c r="AP13" s="147">
        <f t="shared" si="6"/>
        <v>1021423.9055666181</v>
      </c>
      <c r="AQ13" s="147">
        <f t="shared" si="6"/>
        <v>1141144.9472692632</v>
      </c>
      <c r="AR13" s="147">
        <f t="shared" si="6"/>
        <v>1056603.8650776418</v>
      </c>
      <c r="AS13" s="147">
        <f t="shared" si="6"/>
        <v>1258314.6090200688</v>
      </c>
      <c r="AT13" s="147">
        <f t="shared" si="6"/>
        <v>1017130.0771963662</v>
      </c>
      <c r="AU13" s="146">
        <f t="shared" si="6"/>
        <v>10245627.859062776</v>
      </c>
    </row>
    <row r="14" spans="3:48" ht="16.5" outlineLevel="1" thickBot="1" x14ac:dyDescent="0.3">
      <c r="C14" s="148" t="s">
        <v>19</v>
      </c>
      <c r="D14" s="149">
        <v>4541877.7618753286</v>
      </c>
      <c r="E14" s="150">
        <v>4347062.9763565734</v>
      </c>
      <c r="F14" s="150">
        <v>5227813.4897624487</v>
      </c>
      <c r="G14" s="150">
        <v>5616692.8988547036</v>
      </c>
      <c r="H14" s="150">
        <v>5105768.2394147459</v>
      </c>
      <c r="I14" s="150">
        <v>4864918.5779937003</v>
      </c>
      <c r="J14" s="150">
        <v>4300962.0033643264</v>
      </c>
      <c r="K14" s="150">
        <v>4261650.6173725836</v>
      </c>
      <c r="L14" s="150">
        <v>5359429.0703768963</v>
      </c>
      <c r="M14" s="150">
        <v>5376131.1595640406</v>
      </c>
      <c r="N14" s="150">
        <v>5418577.3804487437</v>
      </c>
      <c r="O14" s="150">
        <v>5867462.0868404098</v>
      </c>
      <c r="P14" s="227">
        <v>60288346.262224495</v>
      </c>
      <c r="Q14" s="209"/>
      <c r="S14" s="151" t="s">
        <v>85</v>
      </c>
      <c r="T14" s="152">
        <f>SUM(T10:T13)</f>
        <v>4328805</v>
      </c>
      <c r="U14" s="152">
        <f t="shared" ref="U14:AE14" si="8">SUM(U10:U13)</f>
        <v>4343882</v>
      </c>
      <c r="V14" s="152">
        <f t="shared" si="8"/>
        <v>4086088</v>
      </c>
      <c r="W14" s="152">
        <f t="shared" si="8"/>
        <v>4341138</v>
      </c>
      <c r="X14" s="152">
        <f t="shared" si="8"/>
        <v>3857404</v>
      </c>
      <c r="Y14" s="152">
        <f t="shared" si="8"/>
        <v>3479922</v>
      </c>
      <c r="Z14" s="152">
        <f t="shared" si="8"/>
        <v>3453410</v>
      </c>
      <c r="AA14" s="152">
        <f t="shared" si="8"/>
        <v>3443692</v>
      </c>
      <c r="AB14" s="152">
        <f t="shared" si="8"/>
        <v>4120955</v>
      </c>
      <c r="AC14" s="152">
        <f t="shared" si="8"/>
        <v>4072634</v>
      </c>
      <c r="AD14" s="152">
        <f t="shared" si="8"/>
        <v>4104184</v>
      </c>
      <c r="AE14" s="152">
        <f t="shared" si="8"/>
        <v>4174047</v>
      </c>
      <c r="AF14" s="153">
        <f t="shared" si="7"/>
        <v>47806161</v>
      </c>
      <c r="AH14" s="151" t="s">
        <v>85</v>
      </c>
      <c r="AI14" s="154">
        <f>SUM(AI10:AI13)</f>
        <v>-213072.76187532782</v>
      </c>
      <c r="AJ14" s="154">
        <f t="shared" ref="AJ14:AU14" si="9">SUM(AJ10:AJ13)</f>
        <v>-3180.9763565719477</v>
      </c>
      <c r="AK14" s="154">
        <f t="shared" si="9"/>
        <v>-1141725.4897624492</v>
      </c>
      <c r="AL14" s="154">
        <f t="shared" si="9"/>
        <v>-1275554.8988547032</v>
      </c>
      <c r="AM14" s="154">
        <f t="shared" si="9"/>
        <v>-1248364.2394147469</v>
      </c>
      <c r="AN14" s="154">
        <f t="shared" si="9"/>
        <v>-1384996.5779937017</v>
      </c>
      <c r="AO14" s="154">
        <f t="shared" si="9"/>
        <v>-847552.00336432783</v>
      </c>
      <c r="AP14" s="154">
        <f t="shared" si="9"/>
        <v>-817958.61737258383</v>
      </c>
      <c r="AQ14" s="154">
        <f t="shared" si="9"/>
        <v>-1238474.0703768963</v>
      </c>
      <c r="AR14" s="154">
        <f t="shared" si="9"/>
        <v>-1303497.1595640411</v>
      </c>
      <c r="AS14" s="154">
        <f t="shared" si="9"/>
        <v>-1314393.3804487446</v>
      </c>
      <c r="AT14" s="154">
        <f t="shared" si="9"/>
        <v>-1693415.0868404107</v>
      </c>
      <c r="AU14" s="155">
        <f t="shared" si="9"/>
        <v>-12482185.262224499</v>
      </c>
    </row>
    <row r="15" spans="3:48" outlineLevel="1" x14ac:dyDescent="0.25">
      <c r="C15" s="156" t="s">
        <v>21</v>
      </c>
      <c r="D15" s="156"/>
      <c r="E15" s="156"/>
      <c r="F15" s="156"/>
      <c r="G15" s="156"/>
      <c r="H15" s="156"/>
      <c r="I15" s="156"/>
      <c r="J15" s="156"/>
      <c r="K15" s="156"/>
      <c r="L15" s="156"/>
      <c r="M15" s="156"/>
      <c r="N15" s="156"/>
      <c r="O15" s="156"/>
    </row>
    <row r="16" spans="3:48" ht="20.25" customHeight="1" x14ac:dyDescent="0.25"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</row>
    <row r="17" spans="3:47" x14ac:dyDescent="0.25">
      <c r="C17" s="213" t="s">
        <v>125</v>
      </c>
      <c r="D17" s="214" t="s">
        <v>1</v>
      </c>
      <c r="E17" s="214" t="s">
        <v>2</v>
      </c>
      <c r="F17" s="214" t="s">
        <v>3</v>
      </c>
      <c r="G17" s="214" t="s">
        <v>4</v>
      </c>
      <c r="H17" s="214" t="s">
        <v>5</v>
      </c>
      <c r="I17" s="214" t="s">
        <v>6</v>
      </c>
      <c r="J17" s="214" t="s">
        <v>7</v>
      </c>
      <c r="K17" s="214" t="s">
        <v>8</v>
      </c>
      <c r="L17" s="214" t="s">
        <v>9</v>
      </c>
      <c r="M17" s="214" t="s">
        <v>10</v>
      </c>
      <c r="N17" s="214" t="s">
        <v>11</v>
      </c>
      <c r="O17" s="214" t="s">
        <v>12</v>
      </c>
      <c r="P17" s="229" t="s">
        <v>13</v>
      </c>
      <c r="Q17" s="219"/>
      <c r="S17" s="157" t="s">
        <v>87</v>
      </c>
      <c r="T17" s="158" t="s">
        <v>1</v>
      </c>
      <c r="U17" s="158" t="s">
        <v>2</v>
      </c>
      <c r="V17" s="158" t="s">
        <v>3</v>
      </c>
      <c r="W17" s="158" t="s">
        <v>4</v>
      </c>
      <c r="X17" s="158" t="s">
        <v>5</v>
      </c>
      <c r="Y17" s="158" t="s">
        <v>6</v>
      </c>
      <c r="Z17" s="158" t="s">
        <v>7</v>
      </c>
      <c r="AA17" s="158" t="s">
        <v>8</v>
      </c>
      <c r="AB17" s="158" t="s">
        <v>9</v>
      </c>
      <c r="AC17" s="158" t="s">
        <v>10</v>
      </c>
      <c r="AD17" s="158" t="s">
        <v>11</v>
      </c>
      <c r="AE17" s="158" t="s">
        <v>12</v>
      </c>
      <c r="AF17" s="158" t="s">
        <v>13</v>
      </c>
      <c r="AH17" s="157" t="s">
        <v>90</v>
      </c>
      <c r="AI17" s="158" t="s">
        <v>1</v>
      </c>
      <c r="AJ17" s="158" t="s">
        <v>2</v>
      </c>
      <c r="AK17" s="158" t="s">
        <v>3</v>
      </c>
      <c r="AL17" s="158" t="s">
        <v>4</v>
      </c>
      <c r="AM17" s="158" t="s">
        <v>5</v>
      </c>
      <c r="AN17" s="158" t="s">
        <v>6</v>
      </c>
      <c r="AO17" s="158" t="s">
        <v>7</v>
      </c>
      <c r="AP17" s="158" t="s">
        <v>8</v>
      </c>
      <c r="AQ17" s="158" t="s">
        <v>9</v>
      </c>
      <c r="AR17" s="158" t="s">
        <v>10</v>
      </c>
      <c r="AS17" s="158" t="s">
        <v>11</v>
      </c>
      <c r="AT17" s="158" t="s">
        <v>12</v>
      </c>
      <c r="AU17" s="158" t="s">
        <v>13</v>
      </c>
    </row>
    <row r="18" spans="3:47" ht="9.75" customHeight="1" x14ac:dyDescent="0.25"/>
    <row r="19" spans="3:47" x14ac:dyDescent="0.25">
      <c r="C19" s="159" t="s">
        <v>22</v>
      </c>
      <c r="D19" s="160"/>
      <c r="E19" s="160"/>
      <c r="F19" s="160"/>
      <c r="G19" s="160"/>
      <c r="H19" s="160"/>
      <c r="I19" s="160"/>
      <c r="J19" s="160"/>
      <c r="K19" s="160"/>
      <c r="L19" s="160"/>
      <c r="M19" s="160"/>
      <c r="N19" s="160"/>
      <c r="O19" s="160"/>
      <c r="P19" s="230"/>
      <c r="S19" s="159" t="s">
        <v>22</v>
      </c>
      <c r="T19" s="160"/>
      <c r="U19" s="160"/>
      <c r="V19" s="160"/>
      <c r="W19" s="160"/>
      <c r="X19" s="160"/>
      <c r="Y19" s="160"/>
      <c r="Z19" s="160"/>
      <c r="AA19" s="160"/>
      <c r="AB19" s="160"/>
      <c r="AC19" s="160"/>
      <c r="AD19" s="160"/>
      <c r="AE19" s="160"/>
      <c r="AF19" s="161"/>
      <c r="AH19" s="159" t="s">
        <v>22</v>
      </c>
      <c r="AI19" s="160"/>
      <c r="AJ19" s="160"/>
      <c r="AK19" s="160"/>
      <c r="AL19" s="160"/>
      <c r="AM19" s="160"/>
      <c r="AN19" s="160"/>
      <c r="AO19" s="160"/>
      <c r="AP19" s="160"/>
      <c r="AQ19" s="160"/>
      <c r="AR19" s="160"/>
      <c r="AS19" s="160"/>
      <c r="AT19" s="160"/>
      <c r="AU19" s="161"/>
    </row>
    <row r="20" spans="3:47" x14ac:dyDescent="0.25">
      <c r="C20" s="162" t="s">
        <v>20</v>
      </c>
      <c r="D20" s="145">
        <f t="shared" ref="D20:P20" si="10">SUM(D10:D11)</f>
        <v>369693.11343342101</v>
      </c>
      <c r="E20" s="145">
        <f t="shared" si="10"/>
        <v>345471.97707972798</v>
      </c>
      <c r="F20" s="145">
        <f t="shared" si="10"/>
        <v>2621260.9110741052</v>
      </c>
      <c r="G20" s="145">
        <f t="shared" si="10"/>
        <v>2808870.0433136551</v>
      </c>
      <c r="H20" s="145">
        <f t="shared" si="10"/>
        <v>2557764.7361319801</v>
      </c>
      <c r="I20" s="145">
        <f t="shared" si="10"/>
        <v>2449116.5344911097</v>
      </c>
      <c r="J20" s="145">
        <f t="shared" si="10"/>
        <v>2142559.2069480577</v>
      </c>
      <c r="K20" s="145">
        <f t="shared" si="10"/>
        <v>2112921.209956889</v>
      </c>
      <c r="L20" s="145">
        <f t="shared" si="10"/>
        <v>2690756.8732158816</v>
      </c>
      <c r="M20" s="145">
        <f t="shared" si="10"/>
        <v>2699395.293139786</v>
      </c>
      <c r="N20" s="145">
        <f t="shared" si="10"/>
        <v>2720711.2632092913</v>
      </c>
      <c r="O20" s="145">
        <f t="shared" si="10"/>
        <v>2937991.6019369387</v>
      </c>
      <c r="P20" s="231">
        <f t="shared" si="10"/>
        <v>26456512.763930842</v>
      </c>
      <c r="Q20" s="145"/>
      <c r="S20" s="162" t="s">
        <v>20</v>
      </c>
      <c r="T20" s="147">
        <f>T10+T11</f>
        <v>351168</v>
      </c>
      <c r="U20" s="147">
        <f t="shared" ref="U20:AF20" si="11">U10+U11</f>
        <v>452908</v>
      </c>
      <c r="V20" s="147">
        <f t="shared" si="11"/>
        <v>383655</v>
      </c>
      <c r="W20" s="147">
        <f t="shared" si="11"/>
        <v>442963</v>
      </c>
      <c r="X20" s="147">
        <f t="shared" si="11"/>
        <v>318567</v>
      </c>
      <c r="Y20" s="147">
        <f t="shared" si="11"/>
        <v>282220</v>
      </c>
      <c r="Z20" s="147">
        <f t="shared" si="11"/>
        <v>256529</v>
      </c>
      <c r="AA20" s="147">
        <f t="shared" si="11"/>
        <v>267989</v>
      </c>
      <c r="AB20" s="147">
        <f t="shared" si="11"/>
        <v>287632</v>
      </c>
      <c r="AC20" s="147">
        <f t="shared" si="11"/>
        <v>284832</v>
      </c>
      <c r="AD20" s="147">
        <f t="shared" si="11"/>
        <v>178856</v>
      </c>
      <c r="AE20" s="147">
        <f t="shared" si="11"/>
        <v>239064</v>
      </c>
      <c r="AF20" s="147">
        <f t="shared" si="11"/>
        <v>3746383</v>
      </c>
      <c r="AH20" s="162" t="s">
        <v>20</v>
      </c>
      <c r="AI20" s="147">
        <f t="shared" ref="AI20:AU20" si="12">T20-D20</f>
        <v>-18525.113433421007</v>
      </c>
      <c r="AJ20" s="147">
        <f t="shared" si="12"/>
        <v>107436.02292027202</v>
      </c>
      <c r="AK20" s="147">
        <f t="shared" si="12"/>
        <v>-2237605.9110741052</v>
      </c>
      <c r="AL20" s="147">
        <f t="shared" si="12"/>
        <v>-2365907.0433136551</v>
      </c>
      <c r="AM20" s="147">
        <f t="shared" si="12"/>
        <v>-2239197.7361319801</v>
      </c>
      <c r="AN20" s="147">
        <f t="shared" si="12"/>
        <v>-2166896.5344911097</v>
      </c>
      <c r="AO20" s="147">
        <f t="shared" si="12"/>
        <v>-1886030.2069480577</v>
      </c>
      <c r="AP20" s="147">
        <f t="shared" si="12"/>
        <v>-1844932.209956889</v>
      </c>
      <c r="AQ20" s="147">
        <f t="shared" si="12"/>
        <v>-2403124.8732158816</v>
      </c>
      <c r="AR20" s="147">
        <f t="shared" si="12"/>
        <v>-2414563.293139786</v>
      </c>
      <c r="AS20" s="147">
        <f t="shared" si="12"/>
        <v>-2541855.2632092913</v>
      </c>
      <c r="AT20" s="147">
        <f t="shared" si="12"/>
        <v>-2698927.6019369387</v>
      </c>
      <c r="AU20" s="147">
        <f t="shared" si="12"/>
        <v>-22710129.763930842</v>
      </c>
    </row>
    <row r="21" spans="3:47" x14ac:dyDescent="0.25">
      <c r="C21" s="163" t="s">
        <v>23</v>
      </c>
      <c r="D21" s="164">
        <f>D20/$P20</f>
        <v>1.3973614615507359E-2</v>
      </c>
      <c r="E21" s="164">
        <f t="shared" ref="E21:P21" si="13">E20/$P20</f>
        <v>1.3058107096817496E-2</v>
      </c>
      <c r="F21" s="164">
        <f t="shared" si="13"/>
        <v>9.9078095985793285E-2</v>
      </c>
      <c r="G21" s="164">
        <f t="shared" si="13"/>
        <v>0.10616932278176484</v>
      </c>
      <c r="H21" s="164">
        <f t="shared" si="13"/>
        <v>9.667807541208065E-2</v>
      </c>
      <c r="I21" s="164">
        <f t="shared" si="13"/>
        <v>9.2571404113019853E-2</v>
      </c>
      <c r="J21" s="164">
        <f t="shared" si="13"/>
        <v>8.098418813038312E-2</v>
      </c>
      <c r="K21" s="164">
        <f t="shared" si="13"/>
        <v>7.9863934782724424E-2</v>
      </c>
      <c r="L21" s="164">
        <f t="shared" si="13"/>
        <v>0.1017048957746348</v>
      </c>
      <c r="M21" s="164">
        <f t="shared" si="13"/>
        <v>0.10203140970339723</v>
      </c>
      <c r="N21" s="164">
        <f t="shared" si="13"/>
        <v>0.1028371081058929</v>
      </c>
      <c r="O21" s="164">
        <f t="shared" si="13"/>
        <v>0.11104984349798409</v>
      </c>
      <c r="P21" s="232">
        <f t="shared" si="13"/>
        <v>1</v>
      </c>
      <c r="Q21" s="165"/>
      <c r="S21" s="163" t="s">
        <v>23</v>
      </c>
      <c r="T21" s="164">
        <f>T20/$AF$20</f>
        <v>9.3735210735261185E-2</v>
      </c>
      <c r="U21" s="164">
        <f t="shared" ref="U21:AF21" si="14">U20/$AF$20</f>
        <v>0.12089207109897733</v>
      </c>
      <c r="V21" s="164">
        <f t="shared" si="14"/>
        <v>0.10240677474780341</v>
      </c>
      <c r="W21" s="164">
        <f t="shared" si="14"/>
        <v>0.11823751068697461</v>
      </c>
      <c r="X21" s="164">
        <f t="shared" si="14"/>
        <v>8.5033217372596448E-2</v>
      </c>
      <c r="Y21" s="164">
        <f t="shared" si="14"/>
        <v>7.5331326241871166E-2</v>
      </c>
      <c r="Z21" s="164">
        <f t="shared" si="14"/>
        <v>6.8473778575228433E-2</v>
      </c>
      <c r="AA21" s="164">
        <f t="shared" si="14"/>
        <v>7.1532729034911813E-2</v>
      </c>
      <c r="AB21" s="164">
        <f t="shared" si="14"/>
        <v>7.6775919600318487E-2</v>
      </c>
      <c r="AC21" s="164">
        <f t="shared" si="14"/>
        <v>7.6028532053449949E-2</v>
      </c>
      <c r="AD21" s="164">
        <f t="shared" si="14"/>
        <v>4.7740981100971254E-2</v>
      </c>
      <c r="AE21" s="164">
        <f t="shared" si="14"/>
        <v>6.3811948751635914E-2</v>
      </c>
      <c r="AF21" s="164">
        <f t="shared" si="14"/>
        <v>1</v>
      </c>
      <c r="AH21" s="163" t="s">
        <v>23</v>
      </c>
      <c r="AI21" s="164">
        <f>AI20/$AU$20</f>
        <v>8.1572028103702647E-4</v>
      </c>
      <c r="AJ21" s="164">
        <f t="shared" ref="AJ21:AU21" si="15">AJ20/$AU$20</f>
        <v>-4.7307533702826438E-3</v>
      </c>
      <c r="AK21" s="164">
        <f t="shared" si="15"/>
        <v>9.8528979549379878E-2</v>
      </c>
      <c r="AL21" s="164">
        <f t="shared" si="15"/>
        <v>0.10417849073990257</v>
      </c>
      <c r="AM21" s="164">
        <f t="shared" si="15"/>
        <v>9.8599072722533085E-2</v>
      </c>
      <c r="AN21" s="164">
        <f t="shared" si="15"/>
        <v>9.5415418450521733E-2</v>
      </c>
      <c r="AO21" s="164">
        <f t="shared" si="15"/>
        <v>8.3047971392199091E-2</v>
      </c>
      <c r="AP21" s="164">
        <f t="shared" si="15"/>
        <v>8.1238294502706268E-2</v>
      </c>
      <c r="AQ21" s="164">
        <f t="shared" si="15"/>
        <v>0.10581731140227225</v>
      </c>
      <c r="AR21" s="164">
        <f t="shared" si="15"/>
        <v>0.10632098179265775</v>
      </c>
      <c r="AS21" s="164">
        <f t="shared" si="15"/>
        <v>0.11192605632955782</v>
      </c>
      <c r="AT21" s="164">
        <f t="shared" si="15"/>
        <v>0.1188424562075152</v>
      </c>
      <c r="AU21" s="164">
        <f t="shared" si="15"/>
        <v>1</v>
      </c>
    </row>
    <row r="22" spans="3:47" x14ac:dyDescent="0.25">
      <c r="C22" s="162" t="s">
        <v>14</v>
      </c>
      <c r="D22" s="166">
        <f>SUM(D4:D5)</f>
        <v>2534.0379185239999</v>
      </c>
      <c r="E22" s="166">
        <f t="shared" ref="E22:P22" si="16">SUM(E4:E5)</f>
        <v>2508.344558495</v>
      </c>
      <c r="F22" s="166">
        <f t="shared" si="16"/>
        <v>44833.131801979005</v>
      </c>
      <c r="G22" s="166">
        <f t="shared" si="16"/>
        <v>47921.439686313999</v>
      </c>
      <c r="H22" s="166">
        <f t="shared" si="16"/>
        <v>45661.308130256002</v>
      </c>
      <c r="I22" s="166">
        <f t="shared" si="16"/>
        <v>48282.392912912001</v>
      </c>
      <c r="J22" s="166">
        <f t="shared" si="16"/>
        <v>42583.924927221</v>
      </c>
      <c r="K22" s="166">
        <f t="shared" si="16"/>
        <v>38372.834332799001</v>
      </c>
      <c r="L22" s="166">
        <f t="shared" si="16"/>
        <v>48872.734013740999</v>
      </c>
      <c r="M22" s="166">
        <f t="shared" si="16"/>
        <v>49737.263857837002</v>
      </c>
      <c r="N22" s="166">
        <f t="shared" si="16"/>
        <v>50130.416073767999</v>
      </c>
      <c r="O22" s="166">
        <f t="shared" si="16"/>
        <v>54488.036786561002</v>
      </c>
      <c r="P22" s="233">
        <f t="shared" si="16"/>
        <v>475925.86500040803</v>
      </c>
      <c r="Q22" s="166"/>
      <c r="S22" s="162" t="s">
        <v>14</v>
      </c>
      <c r="T22" s="166">
        <f>T4+T5</f>
        <v>2409</v>
      </c>
      <c r="U22" s="166">
        <f t="shared" ref="U22:AF22" si="17">U4+U5</f>
        <v>2457</v>
      </c>
      <c r="V22" s="166">
        <f t="shared" si="17"/>
        <v>2669</v>
      </c>
      <c r="W22" s="166">
        <f t="shared" si="17"/>
        <v>2971</v>
      </c>
      <c r="X22" s="166">
        <f t="shared" si="17"/>
        <v>2249</v>
      </c>
      <c r="Y22" s="166">
        <f t="shared" si="17"/>
        <v>2026</v>
      </c>
      <c r="Z22" s="166">
        <f t="shared" si="17"/>
        <v>1901</v>
      </c>
      <c r="AA22" s="166">
        <f t="shared" si="17"/>
        <v>1933</v>
      </c>
      <c r="AB22" s="166">
        <f t="shared" si="17"/>
        <v>2035</v>
      </c>
      <c r="AC22" s="166">
        <f t="shared" si="17"/>
        <v>2107</v>
      </c>
      <c r="AD22" s="166">
        <f t="shared" si="17"/>
        <v>1308</v>
      </c>
      <c r="AE22" s="166">
        <f t="shared" si="17"/>
        <v>1725</v>
      </c>
      <c r="AF22" s="166">
        <f t="shared" si="17"/>
        <v>25790</v>
      </c>
      <c r="AH22" s="162" t="s">
        <v>14</v>
      </c>
      <c r="AI22" s="167">
        <f t="shared" ref="AI22:AU22" si="18">T22-D22</f>
        <v>-125.03791852399991</v>
      </c>
      <c r="AJ22" s="167">
        <f t="shared" si="18"/>
        <v>-51.344558495000001</v>
      </c>
      <c r="AK22" s="167">
        <f t="shared" si="18"/>
        <v>-42164.131801979005</v>
      </c>
      <c r="AL22" s="167">
        <f t="shared" si="18"/>
        <v>-44950.439686313999</v>
      </c>
      <c r="AM22" s="167">
        <f t="shared" si="18"/>
        <v>-43412.308130256002</v>
      </c>
      <c r="AN22" s="167">
        <f t="shared" si="18"/>
        <v>-46256.392912912001</v>
      </c>
      <c r="AO22" s="167">
        <f t="shared" si="18"/>
        <v>-40682.924927221</v>
      </c>
      <c r="AP22" s="167">
        <f t="shared" si="18"/>
        <v>-36439.834332799001</v>
      </c>
      <c r="AQ22" s="167">
        <f t="shared" si="18"/>
        <v>-46837.734013740999</v>
      </c>
      <c r="AR22" s="167">
        <f t="shared" si="18"/>
        <v>-47630.263857837002</v>
      </c>
      <c r="AS22" s="167">
        <f t="shared" si="18"/>
        <v>-48822.416073767999</v>
      </c>
      <c r="AT22" s="167">
        <f t="shared" si="18"/>
        <v>-52763.036786561002</v>
      </c>
      <c r="AU22" s="167">
        <f t="shared" si="18"/>
        <v>-450135.86500040803</v>
      </c>
    </row>
    <row r="23" spans="3:47" x14ac:dyDescent="0.25">
      <c r="C23" s="163" t="s">
        <v>23</v>
      </c>
      <c r="D23" s="165">
        <f>D22/$P22</f>
        <v>5.3244383314233774E-3</v>
      </c>
      <c r="E23" s="165">
        <f t="shared" ref="E23:P23" si="19">E22/$P22</f>
        <v>5.2704522762024074E-3</v>
      </c>
      <c r="F23" s="165">
        <f t="shared" si="19"/>
        <v>9.4201923238487084E-2</v>
      </c>
      <c r="G23" s="165">
        <f t="shared" si="19"/>
        <v>0.10069097565494348</v>
      </c>
      <c r="H23" s="165">
        <f t="shared" si="19"/>
        <v>9.59420604934276E-2</v>
      </c>
      <c r="I23" s="165">
        <f t="shared" si="19"/>
        <v>0.10144939887406751</v>
      </c>
      <c r="J23" s="165">
        <f t="shared" si="19"/>
        <v>8.9475962663185984E-2</v>
      </c>
      <c r="K23" s="165">
        <f t="shared" si="19"/>
        <v>8.062775561224457E-2</v>
      </c>
      <c r="L23" s="165">
        <f t="shared" si="19"/>
        <v>0.10268980445872404</v>
      </c>
      <c r="M23" s="165">
        <f t="shared" si="19"/>
        <v>0.10450632654267353</v>
      </c>
      <c r="N23" s="165">
        <f t="shared" si="19"/>
        <v>0.10533240523442663</v>
      </c>
      <c r="O23" s="165">
        <f t="shared" si="19"/>
        <v>0.11448849662019166</v>
      </c>
      <c r="P23" s="232">
        <f t="shared" si="19"/>
        <v>1</v>
      </c>
      <c r="Q23" s="165"/>
      <c r="S23" s="163" t="s">
        <v>23</v>
      </c>
      <c r="T23" s="164">
        <f>T22/$AF$22</f>
        <v>9.3408297789841027E-2</v>
      </c>
      <c r="U23" s="164">
        <f t="shared" ref="U23:AF23" si="20">U22/$AF$22</f>
        <v>9.5269484296238854E-2</v>
      </c>
      <c r="V23" s="164">
        <f t="shared" si="20"/>
        <v>0.10348972469949592</v>
      </c>
      <c r="W23" s="164">
        <f t="shared" si="20"/>
        <v>0.11519968980224893</v>
      </c>
      <c r="X23" s="164">
        <f t="shared" si="20"/>
        <v>8.7204342768514923E-2</v>
      </c>
      <c r="Y23" s="164">
        <f t="shared" si="20"/>
        <v>7.8557580457541687E-2</v>
      </c>
      <c r="Z23" s="164">
        <f t="shared" si="20"/>
        <v>7.3710740597130675E-2</v>
      </c>
      <c r="AA23" s="164">
        <f t="shared" si="20"/>
        <v>7.4951531601395893E-2</v>
      </c>
      <c r="AB23" s="164">
        <f t="shared" si="20"/>
        <v>7.8906552927491269E-2</v>
      </c>
      <c r="AC23" s="164">
        <f t="shared" si="20"/>
        <v>8.1698332687088024E-2</v>
      </c>
      <c r="AD23" s="164">
        <f t="shared" si="20"/>
        <v>5.0717332299340827E-2</v>
      </c>
      <c r="AE23" s="164">
        <f t="shared" si="20"/>
        <v>6.6886390073671961E-2</v>
      </c>
      <c r="AF23" s="164">
        <f t="shared" si="20"/>
        <v>1</v>
      </c>
      <c r="AH23" s="163" t="s">
        <v>23</v>
      </c>
      <c r="AI23" s="164">
        <f>AI22/$AU$22</f>
        <v>2.777781737606857E-4</v>
      </c>
      <c r="AJ23" s="164">
        <f t="shared" ref="AJ23:AU23" si="21">AJ22/$AU$22</f>
        <v>1.140645802461296E-4</v>
      </c>
      <c r="AK23" s="164">
        <f t="shared" si="21"/>
        <v>9.3669789679924273E-2</v>
      </c>
      <c r="AL23" s="164">
        <f t="shared" si="21"/>
        <v>9.9859716102100093E-2</v>
      </c>
      <c r="AM23" s="164">
        <f t="shared" si="21"/>
        <v>9.644267765737051E-2</v>
      </c>
      <c r="AN23" s="164">
        <f t="shared" si="21"/>
        <v>0.10276095843389434</v>
      </c>
      <c r="AO23" s="164">
        <f t="shared" si="21"/>
        <v>9.0379212345552878E-2</v>
      </c>
      <c r="AP23" s="164">
        <f t="shared" si="21"/>
        <v>8.0952968128336023E-2</v>
      </c>
      <c r="AQ23" s="164">
        <f t="shared" si="21"/>
        <v>0.1040524376205805</v>
      </c>
      <c r="AR23" s="164">
        <f t="shared" si="21"/>
        <v>0.1058130834737948</v>
      </c>
      <c r="AS23" s="164">
        <f t="shared" si="21"/>
        <v>0.10846151100118126</v>
      </c>
      <c r="AT23" s="164">
        <f t="shared" si="21"/>
        <v>0.11721580280325625</v>
      </c>
      <c r="AU23" s="164">
        <f t="shared" si="21"/>
        <v>1</v>
      </c>
    </row>
    <row r="24" spans="3:47" ht="5.0999999999999996" customHeight="1" x14ac:dyDescent="0.25">
      <c r="C24" s="156"/>
      <c r="D24" s="168"/>
      <c r="E24" s="168"/>
      <c r="F24" s="168"/>
      <c r="G24" s="168"/>
      <c r="H24" s="168"/>
      <c r="I24" s="168"/>
      <c r="J24" s="168"/>
      <c r="K24" s="168"/>
      <c r="L24" s="168"/>
      <c r="M24" s="168"/>
      <c r="N24" s="168"/>
      <c r="O24" s="168"/>
      <c r="P24" s="234"/>
      <c r="Q24" s="168"/>
    </row>
    <row r="25" spans="3:47" x14ac:dyDescent="0.25">
      <c r="C25" s="159" t="s">
        <v>24</v>
      </c>
      <c r="D25" s="16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235"/>
      <c r="Q25" s="170"/>
      <c r="S25" s="171" t="s">
        <v>24</v>
      </c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H25" s="171" t="s">
        <v>24</v>
      </c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</row>
    <row r="26" spans="3:47" x14ac:dyDescent="0.25">
      <c r="C26" s="162" t="s">
        <v>20</v>
      </c>
      <c r="D26" s="145">
        <f>SUM(D12:D13)</f>
        <v>4172184.648441907</v>
      </c>
      <c r="E26" s="145">
        <f t="shared" ref="E26:P26" si="22">SUM(E12:E13)</f>
        <v>4001590.9992768439</v>
      </c>
      <c r="F26" s="145">
        <f t="shared" si="22"/>
        <v>2606552.578688344</v>
      </c>
      <c r="G26" s="145">
        <f t="shared" si="22"/>
        <v>2807822.8555410481</v>
      </c>
      <c r="H26" s="145">
        <f t="shared" si="22"/>
        <v>2548003.5032827668</v>
      </c>
      <c r="I26" s="145">
        <f t="shared" si="22"/>
        <v>2415802.043502592</v>
      </c>
      <c r="J26" s="145">
        <f t="shared" si="22"/>
        <v>2158402.7964162701</v>
      </c>
      <c r="K26" s="145">
        <f t="shared" si="22"/>
        <v>2148729.407415695</v>
      </c>
      <c r="L26" s="145">
        <f t="shared" si="22"/>
        <v>2668672.1971610147</v>
      </c>
      <c r="M26" s="145">
        <f t="shared" si="22"/>
        <v>2676735.8664242551</v>
      </c>
      <c r="N26" s="145">
        <f t="shared" si="22"/>
        <v>2697866.1172394534</v>
      </c>
      <c r="O26" s="145">
        <f t="shared" si="22"/>
        <v>2929470.484903472</v>
      </c>
      <c r="P26" s="231">
        <f t="shared" si="22"/>
        <v>33831833.498293653</v>
      </c>
      <c r="Q26" s="145"/>
      <c r="S26" s="162" t="s">
        <v>20</v>
      </c>
      <c r="T26" s="147">
        <f>T12+T13</f>
        <v>3977637</v>
      </c>
      <c r="U26" s="147">
        <f>U12+U13</f>
        <v>3890974</v>
      </c>
      <c r="V26" s="147">
        <f>SUM(V12:V13)</f>
        <v>3702433</v>
      </c>
      <c r="W26" s="147">
        <f t="shared" ref="W26:AF26" si="23">SUM(W12:W13)</f>
        <v>3898175</v>
      </c>
      <c r="X26" s="147">
        <f t="shared" si="23"/>
        <v>3538837</v>
      </c>
      <c r="Y26" s="147">
        <f t="shared" si="23"/>
        <v>3197702</v>
      </c>
      <c r="Z26" s="147">
        <f t="shared" si="23"/>
        <v>3196881</v>
      </c>
      <c r="AA26" s="147">
        <f t="shared" si="23"/>
        <v>3175703</v>
      </c>
      <c r="AB26" s="147">
        <f t="shared" si="23"/>
        <v>3833323</v>
      </c>
      <c r="AC26" s="147">
        <f t="shared" si="23"/>
        <v>3787802</v>
      </c>
      <c r="AD26" s="147">
        <f t="shared" si="23"/>
        <v>3925328</v>
      </c>
      <c r="AE26" s="147">
        <f t="shared" si="23"/>
        <v>3934983</v>
      </c>
      <c r="AF26" s="147">
        <f t="shared" si="23"/>
        <v>44059778</v>
      </c>
      <c r="AH26" s="162" t="s">
        <v>20</v>
      </c>
      <c r="AI26" s="147">
        <f>T26-D26</f>
        <v>-194547.64844190702</v>
      </c>
      <c r="AJ26" s="147">
        <f t="shared" ref="AJ26:AU26" si="24">U26-E26</f>
        <v>-110616.99927684385</v>
      </c>
      <c r="AK26" s="147">
        <f t="shared" si="24"/>
        <v>1095880.421311656</v>
      </c>
      <c r="AL26" s="147">
        <f t="shared" si="24"/>
        <v>1090352.1444589519</v>
      </c>
      <c r="AM26" s="147">
        <f t="shared" si="24"/>
        <v>990833.49671723321</v>
      </c>
      <c r="AN26" s="147">
        <f t="shared" si="24"/>
        <v>781899.95649740798</v>
      </c>
      <c r="AO26" s="147">
        <f t="shared" si="24"/>
        <v>1038478.2035837299</v>
      </c>
      <c r="AP26" s="147">
        <f t="shared" si="24"/>
        <v>1026973.592584305</v>
      </c>
      <c r="AQ26" s="147">
        <f t="shared" si="24"/>
        <v>1164650.8028389853</v>
      </c>
      <c r="AR26" s="147">
        <f t="shared" si="24"/>
        <v>1111066.1335757449</v>
      </c>
      <c r="AS26" s="147">
        <f t="shared" si="24"/>
        <v>1227461.8827605466</v>
      </c>
      <c r="AT26" s="147">
        <f t="shared" si="24"/>
        <v>1005512.515096528</v>
      </c>
      <c r="AU26" s="147">
        <f t="shared" si="24"/>
        <v>10227944.501706347</v>
      </c>
    </row>
    <row r="27" spans="3:47" x14ac:dyDescent="0.25">
      <c r="C27" s="163" t="s">
        <v>23</v>
      </c>
      <c r="D27" s="164">
        <f>D26/$P26</f>
        <v>0.12332126926116303</v>
      </c>
      <c r="E27" s="164">
        <f t="shared" ref="E27:P27" si="25">E26/$P26</f>
        <v>0.11827886890844</v>
      </c>
      <c r="F27" s="164">
        <f t="shared" si="25"/>
        <v>7.704437830186793E-2</v>
      </c>
      <c r="G27" s="164">
        <f t="shared" si="25"/>
        <v>8.299351720570107E-2</v>
      </c>
      <c r="H27" s="164">
        <f t="shared" si="25"/>
        <v>7.5313787040577576E-2</v>
      </c>
      <c r="I27" s="164">
        <f t="shared" si="25"/>
        <v>7.1406181507261079E-2</v>
      </c>
      <c r="J27" s="164">
        <f t="shared" si="25"/>
        <v>6.3797984715346021E-2</v>
      </c>
      <c r="K27" s="164">
        <f t="shared" si="25"/>
        <v>6.3512059064846971E-2</v>
      </c>
      <c r="L27" s="164">
        <f t="shared" si="25"/>
        <v>7.8880507534290517E-2</v>
      </c>
      <c r="M27" s="164">
        <f t="shared" si="25"/>
        <v>7.9118853152291002E-2</v>
      </c>
      <c r="N27" s="164">
        <f t="shared" si="25"/>
        <v>7.9743420272375229E-2</v>
      </c>
      <c r="O27" s="164">
        <f t="shared" si="25"/>
        <v>8.658917303583985E-2</v>
      </c>
      <c r="P27" s="232">
        <f t="shared" si="25"/>
        <v>1</v>
      </c>
      <c r="Q27" s="165"/>
      <c r="S27" s="163" t="s">
        <v>23</v>
      </c>
      <c r="T27" s="164">
        <f>T26/AF26</f>
        <v>9.027818978116503E-2</v>
      </c>
      <c r="U27" s="164">
        <f>U26/$AF$26</f>
        <v>8.8311248413462273E-2</v>
      </c>
      <c r="V27" s="164">
        <f t="shared" ref="V27:AF27" si="26">V26/$AF$26</f>
        <v>8.4032039380679588E-2</v>
      </c>
      <c r="W27" s="164">
        <f t="shared" si="26"/>
        <v>8.8474685460285349E-2</v>
      </c>
      <c r="X27" s="164">
        <f t="shared" si="26"/>
        <v>8.0318992982670048E-2</v>
      </c>
      <c r="Y27" s="164">
        <f t="shared" si="26"/>
        <v>7.2576443757841905E-2</v>
      </c>
      <c r="Z27" s="164">
        <f t="shared" si="26"/>
        <v>7.2557809982610438E-2</v>
      </c>
      <c r="AA27" s="164">
        <f t="shared" si="26"/>
        <v>7.20771448281015E-2</v>
      </c>
      <c r="AB27" s="164">
        <f t="shared" si="26"/>
        <v>8.7002776092062931E-2</v>
      </c>
      <c r="AC27" s="164">
        <f t="shared" si="26"/>
        <v>8.5969611558188067E-2</v>
      </c>
      <c r="AD27" s="164">
        <f t="shared" si="26"/>
        <v>8.909096182917671E-2</v>
      </c>
      <c r="AE27" s="164">
        <f t="shared" si="26"/>
        <v>8.9310095933756176E-2</v>
      </c>
      <c r="AF27" s="164">
        <f t="shared" si="26"/>
        <v>1</v>
      </c>
      <c r="AH27" s="163" t="s">
        <v>23</v>
      </c>
      <c r="AI27" s="164">
        <f>AI26/$AU$26</f>
        <v>-1.9021187337245549E-2</v>
      </c>
      <c r="AJ27" s="164">
        <f t="shared" ref="AJ27:AU27" si="27">AJ26/$AU$26</f>
        <v>-1.081517398323675E-2</v>
      </c>
      <c r="AK27" s="164">
        <f t="shared" si="27"/>
        <v>0.10714571448142178</v>
      </c>
      <c r="AL27" s="164">
        <f t="shared" si="27"/>
        <v>0.1066052073588243</v>
      </c>
      <c r="AM27" s="164">
        <f t="shared" si="27"/>
        <v>9.6875134251259445E-2</v>
      </c>
      <c r="AN27" s="164">
        <f t="shared" si="27"/>
        <v>7.6447418771871722E-2</v>
      </c>
      <c r="AO27" s="164">
        <f t="shared" si="27"/>
        <v>0.10153342183373</v>
      </c>
      <c r="AP27" s="164">
        <f t="shared" si="27"/>
        <v>0.10040860041946581</v>
      </c>
      <c r="AQ27" s="164">
        <f t="shared" si="27"/>
        <v>0.11386948791564958</v>
      </c>
      <c r="AR27" s="164">
        <f t="shared" si="27"/>
        <v>0.10863044215681691</v>
      </c>
      <c r="AS27" s="164">
        <f t="shared" si="27"/>
        <v>0.12001061235283071</v>
      </c>
      <c r="AT27" s="164">
        <f t="shared" si="27"/>
        <v>9.8310321778611182E-2</v>
      </c>
      <c r="AU27" s="164">
        <f t="shared" si="27"/>
        <v>1</v>
      </c>
    </row>
    <row r="28" spans="3:47" x14ac:dyDescent="0.25">
      <c r="C28" s="162" t="s">
        <v>14</v>
      </c>
      <c r="D28" s="166">
        <f t="shared" ref="D28:P28" si="28">SUM(D6:D7)</f>
        <v>84798.653451805003</v>
      </c>
      <c r="E28" s="166">
        <f t="shared" si="28"/>
        <v>77622.872666195995</v>
      </c>
      <c r="F28" s="166">
        <f t="shared" si="28"/>
        <v>44363.510798413001</v>
      </c>
      <c r="G28" s="166">
        <f t="shared" si="28"/>
        <v>47366.462476029999</v>
      </c>
      <c r="H28" s="166">
        <f t="shared" si="28"/>
        <v>45241.560443898001</v>
      </c>
      <c r="I28" s="166">
        <f t="shared" si="28"/>
        <v>47724.841639471997</v>
      </c>
      <c r="J28" s="166">
        <f t="shared" si="28"/>
        <v>42382.065126314003</v>
      </c>
      <c r="K28" s="166">
        <f t="shared" si="28"/>
        <v>38311.963468751004</v>
      </c>
      <c r="L28" s="166">
        <f t="shared" si="28"/>
        <v>48392.080999199999</v>
      </c>
      <c r="M28" s="166">
        <f t="shared" si="28"/>
        <v>49243.745554374</v>
      </c>
      <c r="N28" s="166">
        <f t="shared" si="28"/>
        <v>49633.003774192999</v>
      </c>
      <c r="O28" s="166">
        <f t="shared" si="28"/>
        <v>53939.524340677999</v>
      </c>
      <c r="P28" s="233">
        <f t="shared" si="28"/>
        <v>629020.28473932599</v>
      </c>
      <c r="Q28" s="166"/>
      <c r="S28" s="162" t="s">
        <v>14</v>
      </c>
      <c r="T28" s="166">
        <f>SUM(T6:T7)</f>
        <v>77020</v>
      </c>
      <c r="U28" s="166">
        <f t="shared" ref="U28:AF28" si="29">SUM(U6:U7)</f>
        <v>71488</v>
      </c>
      <c r="V28" s="166">
        <f>SUM(V6:V7)</f>
        <v>60894</v>
      </c>
      <c r="W28" s="166">
        <f t="shared" si="29"/>
        <v>63916</v>
      </c>
      <c r="X28" s="166">
        <f t="shared" si="29"/>
        <v>61536</v>
      </c>
      <c r="Y28" s="166">
        <f t="shared" si="29"/>
        <v>65056</v>
      </c>
      <c r="Z28" s="166">
        <f t="shared" si="29"/>
        <v>59913</v>
      </c>
      <c r="AA28" s="166">
        <f t="shared" si="29"/>
        <v>53790</v>
      </c>
      <c r="AB28" s="166">
        <f t="shared" si="29"/>
        <v>67458</v>
      </c>
      <c r="AC28" s="166">
        <f t="shared" si="29"/>
        <v>63239</v>
      </c>
      <c r="AD28" s="166">
        <f t="shared" si="29"/>
        <v>67110</v>
      </c>
      <c r="AE28" s="166">
        <f t="shared" si="29"/>
        <v>74509</v>
      </c>
      <c r="AF28" s="166">
        <f t="shared" si="29"/>
        <v>785929</v>
      </c>
      <c r="AH28" s="162" t="s">
        <v>14</v>
      </c>
      <c r="AI28" s="167">
        <f t="shared" ref="AI28:AU28" si="30">T28-D28</f>
        <v>-7778.653451805003</v>
      </c>
      <c r="AJ28" s="167">
        <f t="shared" si="30"/>
        <v>-6134.8726661959954</v>
      </c>
      <c r="AK28" s="167">
        <f t="shared" si="30"/>
        <v>16530.489201586999</v>
      </c>
      <c r="AL28" s="167">
        <f t="shared" si="30"/>
        <v>16549.537523970001</v>
      </c>
      <c r="AM28" s="167">
        <f t="shared" si="30"/>
        <v>16294.439556101999</v>
      </c>
      <c r="AN28" s="167">
        <f t="shared" si="30"/>
        <v>17331.158360528003</v>
      </c>
      <c r="AO28" s="167">
        <f t="shared" si="30"/>
        <v>17530.934873685997</v>
      </c>
      <c r="AP28" s="167">
        <f t="shared" si="30"/>
        <v>15478.036531248996</v>
      </c>
      <c r="AQ28" s="167">
        <f t="shared" si="30"/>
        <v>19065.919000800001</v>
      </c>
      <c r="AR28" s="167">
        <f t="shared" si="30"/>
        <v>13995.254445626</v>
      </c>
      <c r="AS28" s="167">
        <f t="shared" si="30"/>
        <v>17476.996225807001</v>
      </c>
      <c r="AT28" s="167">
        <f t="shared" si="30"/>
        <v>20569.475659322001</v>
      </c>
      <c r="AU28" s="167">
        <f t="shared" si="30"/>
        <v>156908.71526067401</v>
      </c>
    </row>
    <row r="29" spans="3:47" x14ac:dyDescent="0.25">
      <c r="C29" s="163" t="s">
        <v>23</v>
      </c>
      <c r="D29" s="165">
        <f>D28/$P28</f>
        <v>0.13481068180010544</v>
      </c>
      <c r="E29" s="165">
        <f t="shared" ref="E29:P29" si="31">E28/$P28</f>
        <v>0.12340281315150894</v>
      </c>
      <c r="F29" s="165">
        <f t="shared" si="31"/>
        <v>7.0527949375746773E-2</v>
      </c>
      <c r="G29" s="165">
        <f t="shared" si="31"/>
        <v>7.5301963426599616E-2</v>
      </c>
      <c r="H29" s="165">
        <f t="shared" si="31"/>
        <v>7.192384974142238E-2</v>
      </c>
      <c r="I29" s="165">
        <f t="shared" si="31"/>
        <v>7.5871705249139582E-2</v>
      </c>
      <c r="J29" s="165">
        <f t="shared" si="31"/>
        <v>6.7377898860412219E-2</v>
      </c>
      <c r="K29" s="165">
        <f t="shared" si="31"/>
        <v>6.0907357677070735E-2</v>
      </c>
      <c r="L29" s="165">
        <f t="shared" si="31"/>
        <v>7.6932464935140041E-2</v>
      </c>
      <c r="M29" s="165">
        <f t="shared" si="31"/>
        <v>7.8286418974200869E-2</v>
      </c>
      <c r="N29" s="165">
        <f t="shared" si="31"/>
        <v>7.8905251513091579E-2</v>
      </c>
      <c r="O29" s="165">
        <f t="shared" si="31"/>
        <v>8.5751645295558676E-2</v>
      </c>
      <c r="P29" s="232">
        <f t="shared" si="31"/>
        <v>1</v>
      </c>
      <c r="Q29" s="165"/>
      <c r="S29" s="163" t="s">
        <v>23</v>
      </c>
      <c r="T29" s="164">
        <f>T28/AF28</f>
        <v>9.7998674180492129E-2</v>
      </c>
      <c r="U29" s="164">
        <f>U28/$AF$28</f>
        <v>9.0959870420864994E-2</v>
      </c>
      <c r="V29" s="164">
        <f t="shared" ref="V29:AF29" si="32">V28/$AF$28</f>
        <v>7.7480281297674466E-2</v>
      </c>
      <c r="W29" s="164">
        <f t="shared" si="32"/>
        <v>8.1325412346407888E-2</v>
      </c>
      <c r="X29" s="164">
        <f t="shared" si="32"/>
        <v>7.8297148979106251E-2</v>
      </c>
      <c r="Y29" s="164">
        <f t="shared" si="32"/>
        <v>8.2775925051754046E-2</v>
      </c>
      <c r="Z29" s="164">
        <f t="shared" si="32"/>
        <v>7.6232076943337126E-2</v>
      </c>
      <c r="AA29" s="164">
        <f t="shared" si="32"/>
        <v>6.8441296860148951E-2</v>
      </c>
      <c r="AB29" s="164">
        <f t="shared" si="32"/>
        <v>8.5832180769509714E-2</v>
      </c>
      <c r="AC29" s="164">
        <f t="shared" si="32"/>
        <v>8.0464011380162834E-2</v>
      </c>
      <c r="AD29" s="164">
        <f t="shared" si="32"/>
        <v>8.538939268050931E-2</v>
      </c>
      <c r="AE29" s="164">
        <f t="shared" si="32"/>
        <v>9.4803729090032304E-2</v>
      </c>
      <c r="AF29" s="164">
        <f t="shared" si="32"/>
        <v>1</v>
      </c>
      <c r="AH29" s="163" t="s">
        <v>23</v>
      </c>
      <c r="AI29" s="164">
        <f>AI28/$AU$28</f>
        <v>-4.9574387495826787E-2</v>
      </c>
      <c r="AJ29" s="164">
        <f t="shared" ref="AJ29:AU29" si="33">AJ28/$AU$28</f>
        <v>-3.9098355091392284E-2</v>
      </c>
      <c r="AK29" s="164">
        <f t="shared" si="33"/>
        <v>0.10535099452012421</v>
      </c>
      <c r="AL29" s="164">
        <f t="shared" si="33"/>
        <v>0.10547239199859669</v>
      </c>
      <c r="AM29" s="164">
        <f t="shared" si="33"/>
        <v>0.10384661890215521</v>
      </c>
      <c r="AN29" s="164">
        <f t="shared" si="33"/>
        <v>0.11045376499154669</v>
      </c>
      <c r="AO29" s="164">
        <f t="shared" si="33"/>
        <v>0.11172696713857914</v>
      </c>
      <c r="AP29" s="164">
        <f t="shared" si="33"/>
        <v>9.8643574421823407E-2</v>
      </c>
      <c r="AQ29" s="164">
        <f t="shared" si="33"/>
        <v>0.12150962404558344</v>
      </c>
      <c r="AR29" s="164">
        <f t="shared" si="33"/>
        <v>8.9193608031112509E-2</v>
      </c>
      <c r="AS29" s="164">
        <f t="shared" si="33"/>
        <v>0.11138320900003733</v>
      </c>
      <c r="AT29" s="164">
        <f t="shared" si="33"/>
        <v>0.13109198953767306</v>
      </c>
      <c r="AU29" s="164">
        <f t="shared" si="33"/>
        <v>1</v>
      </c>
    </row>
    <row r="30" spans="3:47" ht="5.0999999999999996" customHeight="1" x14ac:dyDescent="0.25">
      <c r="C30" s="162"/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232"/>
      <c r="Q30" s="165"/>
    </row>
    <row r="31" spans="3:47" x14ac:dyDescent="0.25">
      <c r="C31" s="173" t="s">
        <v>25</v>
      </c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235"/>
      <c r="S31" s="173" t="s">
        <v>25</v>
      </c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H31" s="173" t="s">
        <v>25</v>
      </c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</row>
    <row r="32" spans="3:47" x14ac:dyDescent="0.25">
      <c r="C32" s="174" t="s">
        <v>20</v>
      </c>
      <c r="D32" s="145">
        <f>D20+D26</f>
        <v>4541877.7618753277</v>
      </c>
      <c r="E32" s="145">
        <f t="shared" ref="E32:P32" si="34">E20+E26</f>
        <v>4347062.9763565715</v>
      </c>
      <c r="F32" s="145">
        <f t="shared" si="34"/>
        <v>5227813.4897624496</v>
      </c>
      <c r="G32" s="145">
        <f t="shared" si="34"/>
        <v>5616692.8988547027</v>
      </c>
      <c r="H32" s="145">
        <f t="shared" si="34"/>
        <v>5105768.2394147469</v>
      </c>
      <c r="I32" s="145">
        <f t="shared" si="34"/>
        <v>4864918.5779937021</v>
      </c>
      <c r="J32" s="145">
        <f t="shared" si="34"/>
        <v>4300962.0033643283</v>
      </c>
      <c r="K32" s="145">
        <f t="shared" si="34"/>
        <v>4261650.6173725836</v>
      </c>
      <c r="L32" s="145">
        <f t="shared" si="34"/>
        <v>5359429.0703768963</v>
      </c>
      <c r="M32" s="145">
        <f t="shared" si="34"/>
        <v>5376131.1595640406</v>
      </c>
      <c r="N32" s="145">
        <f t="shared" si="34"/>
        <v>5418577.3804487446</v>
      </c>
      <c r="O32" s="145">
        <f t="shared" si="34"/>
        <v>5867462.0868404107</v>
      </c>
      <c r="P32" s="231">
        <f t="shared" si="34"/>
        <v>60288346.262224495</v>
      </c>
      <c r="Q32" s="145"/>
      <c r="S32" s="174" t="s">
        <v>20</v>
      </c>
      <c r="T32" s="147">
        <f>T20+T26</f>
        <v>4328805</v>
      </c>
      <c r="U32" s="147">
        <f t="shared" ref="U32:AF32" si="35">U20+U26</f>
        <v>4343882</v>
      </c>
      <c r="V32" s="147">
        <f t="shared" si="35"/>
        <v>4086088</v>
      </c>
      <c r="W32" s="147">
        <f t="shared" si="35"/>
        <v>4341138</v>
      </c>
      <c r="X32" s="147">
        <f t="shared" si="35"/>
        <v>3857404</v>
      </c>
      <c r="Y32" s="147">
        <f t="shared" si="35"/>
        <v>3479922</v>
      </c>
      <c r="Z32" s="147">
        <f t="shared" si="35"/>
        <v>3453410</v>
      </c>
      <c r="AA32" s="147">
        <f t="shared" si="35"/>
        <v>3443692</v>
      </c>
      <c r="AB32" s="147">
        <f t="shared" si="35"/>
        <v>4120955</v>
      </c>
      <c r="AC32" s="147">
        <f t="shared" si="35"/>
        <v>4072634</v>
      </c>
      <c r="AD32" s="147">
        <f t="shared" si="35"/>
        <v>4104184</v>
      </c>
      <c r="AE32" s="147">
        <f t="shared" si="35"/>
        <v>4174047</v>
      </c>
      <c r="AF32" s="147">
        <f t="shared" si="35"/>
        <v>47806161</v>
      </c>
      <c r="AH32" s="174" t="s">
        <v>20</v>
      </c>
      <c r="AI32" s="147">
        <f t="shared" ref="AI32:AU32" si="36">T32-D32</f>
        <v>-213072.76187532768</v>
      </c>
      <c r="AJ32" s="147">
        <f t="shared" si="36"/>
        <v>-3180.9763565715402</v>
      </c>
      <c r="AK32" s="147">
        <f t="shared" si="36"/>
        <v>-1141725.4897624496</v>
      </c>
      <c r="AL32" s="147">
        <f t="shared" si="36"/>
        <v>-1275554.8988547027</v>
      </c>
      <c r="AM32" s="147">
        <f t="shared" si="36"/>
        <v>-1248364.2394147469</v>
      </c>
      <c r="AN32" s="147">
        <f t="shared" si="36"/>
        <v>-1384996.5779937021</v>
      </c>
      <c r="AO32" s="147">
        <f t="shared" si="36"/>
        <v>-847552.00336432829</v>
      </c>
      <c r="AP32" s="147">
        <f t="shared" si="36"/>
        <v>-817958.6173725836</v>
      </c>
      <c r="AQ32" s="147">
        <f t="shared" si="36"/>
        <v>-1238474.0703768963</v>
      </c>
      <c r="AR32" s="147">
        <f t="shared" si="36"/>
        <v>-1303497.1595640406</v>
      </c>
      <c r="AS32" s="147">
        <f t="shared" si="36"/>
        <v>-1314393.3804487446</v>
      </c>
      <c r="AT32" s="147">
        <f t="shared" si="36"/>
        <v>-1693415.0868404107</v>
      </c>
      <c r="AU32" s="147">
        <f t="shared" si="36"/>
        <v>-12482185.262224495</v>
      </c>
    </row>
    <row r="33" spans="2:47" x14ac:dyDescent="0.25">
      <c r="C33" s="175" t="s">
        <v>23</v>
      </c>
      <c r="D33" s="164">
        <f>D32/$P32</f>
        <v>7.5335915536982975E-2</v>
      </c>
      <c r="E33" s="164">
        <f t="shared" ref="E33:P33" si="37">E32/$P32</f>
        <v>7.2104531735685651E-2</v>
      </c>
      <c r="F33" s="164">
        <f t="shared" si="37"/>
        <v>8.6713499604451683E-2</v>
      </c>
      <c r="G33" s="164">
        <f t="shared" si="37"/>
        <v>9.3163824305693602E-2</v>
      </c>
      <c r="H33" s="164">
        <f t="shared" si="37"/>
        <v>8.4689140704028928E-2</v>
      </c>
      <c r="I33" s="164">
        <f t="shared" si="37"/>
        <v>8.069417855374092E-2</v>
      </c>
      <c r="J33" s="164">
        <f t="shared" si="37"/>
        <v>7.133985703733306E-2</v>
      </c>
      <c r="K33" s="164">
        <f t="shared" si="37"/>
        <v>7.0687800903287523E-2</v>
      </c>
      <c r="L33" s="164">
        <f t="shared" si="37"/>
        <v>8.8896601128616637E-2</v>
      </c>
      <c r="M33" s="164">
        <f t="shared" si="37"/>
        <v>8.9173637906412764E-2</v>
      </c>
      <c r="N33" s="164">
        <f t="shared" si="37"/>
        <v>8.9877691401263726E-2</v>
      </c>
      <c r="O33" s="164">
        <f t="shared" si="37"/>
        <v>9.7323321182502698E-2</v>
      </c>
      <c r="P33" s="232">
        <f t="shared" si="37"/>
        <v>1</v>
      </c>
      <c r="Q33" s="165"/>
      <c r="S33" s="175" t="s">
        <v>23</v>
      </c>
      <c r="T33" s="164">
        <f>T32/$AF$32</f>
        <v>9.0549103074810802E-2</v>
      </c>
      <c r="U33" s="164">
        <f t="shared" ref="U33:AF33" si="38">U32/$AF$32</f>
        <v>9.0864480835430389E-2</v>
      </c>
      <c r="V33" s="164">
        <f t="shared" si="38"/>
        <v>8.5471995963030789E-2</v>
      </c>
      <c r="W33" s="164">
        <f t="shared" si="38"/>
        <v>9.0807082375846906E-2</v>
      </c>
      <c r="X33" s="164">
        <f t="shared" si="38"/>
        <v>8.0688428422437022E-2</v>
      </c>
      <c r="Y33" s="164">
        <f t="shared" si="38"/>
        <v>7.2792333189021396E-2</v>
      </c>
      <c r="Z33" s="164">
        <f t="shared" si="38"/>
        <v>7.2237760317127322E-2</v>
      </c>
      <c r="AA33" s="164">
        <f t="shared" si="38"/>
        <v>7.2034481078704485E-2</v>
      </c>
      <c r="AB33" s="164">
        <f t="shared" si="38"/>
        <v>8.62013371038097E-2</v>
      </c>
      <c r="AC33" s="164">
        <f t="shared" si="38"/>
        <v>8.5190567801501568E-2</v>
      </c>
      <c r="AD33" s="164">
        <f t="shared" si="38"/>
        <v>8.5850524579875798E-2</v>
      </c>
      <c r="AE33" s="164">
        <f t="shared" si="38"/>
        <v>8.7311905258403821E-2</v>
      </c>
      <c r="AF33" s="164">
        <f t="shared" si="38"/>
        <v>1</v>
      </c>
      <c r="AH33" s="175" t="s">
        <v>23</v>
      </c>
      <c r="AI33" s="164">
        <f>AI32/$AU$32</f>
        <v>1.707014896823885E-2</v>
      </c>
      <c r="AJ33" s="164">
        <f t="shared" ref="AJ33:AU33" si="39">AJ32/$AU$32</f>
        <v>2.5484130300471497E-4</v>
      </c>
      <c r="AK33" s="164">
        <f t="shared" si="39"/>
        <v>9.146839802303805E-2</v>
      </c>
      <c r="AL33" s="164">
        <f t="shared" si="39"/>
        <v>0.10219003099681453</v>
      </c>
      <c r="AM33" s="164">
        <f t="shared" si="39"/>
        <v>0.10001167369248543</v>
      </c>
      <c r="AN33" s="164">
        <f t="shared" si="39"/>
        <v>0.1109578610554028</v>
      </c>
      <c r="AO33" s="164">
        <f t="shared" si="39"/>
        <v>6.7900931251943533E-2</v>
      </c>
      <c r="AP33" s="164">
        <f t="shared" si="39"/>
        <v>6.5530081487254921E-2</v>
      </c>
      <c r="AQ33" s="164">
        <f t="shared" si="39"/>
        <v>9.9219330939187111E-2</v>
      </c>
      <c r="AR33" s="164">
        <f t="shared" si="39"/>
        <v>0.10442860221830577</v>
      </c>
      <c r="AS33" s="164">
        <f t="shared" si="39"/>
        <v>0.10530154398737884</v>
      </c>
      <c r="AT33" s="164">
        <f t="shared" si="39"/>
        <v>0.13566655607694619</v>
      </c>
      <c r="AU33" s="164">
        <f t="shared" si="39"/>
        <v>1</v>
      </c>
    </row>
    <row r="34" spans="2:47" x14ac:dyDescent="0.25">
      <c r="C34" s="174" t="s">
        <v>14</v>
      </c>
      <c r="D34" s="166">
        <f>D22+D28</f>
        <v>87332.691370329005</v>
      </c>
      <c r="E34" s="166">
        <f t="shared" ref="E34:P34" si="40">E22+E28</f>
        <v>80131.21722469099</v>
      </c>
      <c r="F34" s="166">
        <f t="shared" si="40"/>
        <v>89196.642600392006</v>
      </c>
      <c r="G34" s="166">
        <f t="shared" si="40"/>
        <v>95287.902162343991</v>
      </c>
      <c r="H34" s="166">
        <f t="shared" si="40"/>
        <v>90902.86857415401</v>
      </c>
      <c r="I34" s="166">
        <f t="shared" si="40"/>
        <v>96007.234552384005</v>
      </c>
      <c r="J34" s="166">
        <f t="shared" si="40"/>
        <v>84965.990053535003</v>
      </c>
      <c r="K34" s="166">
        <f t="shared" si="40"/>
        <v>76684.797801550012</v>
      </c>
      <c r="L34" s="166">
        <f t="shared" si="40"/>
        <v>97264.815012940991</v>
      </c>
      <c r="M34" s="166">
        <f t="shared" si="40"/>
        <v>98981.009412211002</v>
      </c>
      <c r="N34" s="166">
        <f t="shared" si="40"/>
        <v>99763.419847960991</v>
      </c>
      <c r="O34" s="166">
        <f t="shared" si="40"/>
        <v>108427.56112723899</v>
      </c>
      <c r="P34" s="233">
        <f t="shared" si="40"/>
        <v>1104946.1497397339</v>
      </c>
      <c r="Q34" s="166"/>
      <c r="S34" s="174" t="s">
        <v>14</v>
      </c>
      <c r="T34" s="166">
        <f>T22+T28</f>
        <v>79429</v>
      </c>
      <c r="U34" s="166">
        <f t="shared" ref="U34:AF34" si="41">U22+U28</f>
        <v>73945</v>
      </c>
      <c r="V34" s="166">
        <f t="shared" si="41"/>
        <v>63563</v>
      </c>
      <c r="W34" s="166">
        <f t="shared" si="41"/>
        <v>66887</v>
      </c>
      <c r="X34" s="166">
        <f t="shared" si="41"/>
        <v>63785</v>
      </c>
      <c r="Y34" s="166">
        <f t="shared" si="41"/>
        <v>67082</v>
      </c>
      <c r="Z34" s="166">
        <f t="shared" si="41"/>
        <v>61814</v>
      </c>
      <c r="AA34" s="166">
        <f t="shared" si="41"/>
        <v>55723</v>
      </c>
      <c r="AB34" s="166">
        <f t="shared" si="41"/>
        <v>69493</v>
      </c>
      <c r="AC34" s="166">
        <f t="shared" si="41"/>
        <v>65346</v>
      </c>
      <c r="AD34" s="166">
        <f t="shared" si="41"/>
        <v>68418</v>
      </c>
      <c r="AE34" s="166">
        <f t="shared" si="41"/>
        <v>76234</v>
      </c>
      <c r="AF34" s="166">
        <f t="shared" si="41"/>
        <v>811719</v>
      </c>
      <c r="AH34" s="174" t="s">
        <v>14</v>
      </c>
      <c r="AI34" s="167">
        <f t="shared" ref="AI34:AU34" si="42">T34-D34</f>
        <v>-7903.6913703290047</v>
      </c>
      <c r="AJ34" s="167">
        <f t="shared" si="42"/>
        <v>-6186.2172246909904</v>
      </c>
      <c r="AK34" s="167">
        <f t="shared" si="42"/>
        <v>-25633.642600392006</v>
      </c>
      <c r="AL34" s="167">
        <f t="shared" si="42"/>
        <v>-28400.902162343991</v>
      </c>
      <c r="AM34" s="167">
        <f t="shared" si="42"/>
        <v>-27117.86857415401</v>
      </c>
      <c r="AN34" s="167">
        <f t="shared" si="42"/>
        <v>-28925.234552384005</v>
      </c>
      <c r="AO34" s="167">
        <f t="shared" si="42"/>
        <v>-23151.990053535003</v>
      </c>
      <c r="AP34" s="167">
        <f t="shared" si="42"/>
        <v>-20961.797801550012</v>
      </c>
      <c r="AQ34" s="167">
        <f t="shared" si="42"/>
        <v>-27771.815012940991</v>
      </c>
      <c r="AR34" s="167">
        <f t="shared" si="42"/>
        <v>-33635.009412211002</v>
      </c>
      <c r="AS34" s="167">
        <f t="shared" si="42"/>
        <v>-31345.419847960991</v>
      </c>
      <c r="AT34" s="167">
        <f t="shared" si="42"/>
        <v>-32193.561127238994</v>
      </c>
      <c r="AU34" s="167">
        <f t="shared" si="42"/>
        <v>-293227.1497397339</v>
      </c>
    </row>
    <row r="35" spans="2:47" x14ac:dyDescent="0.25">
      <c r="C35" s="175" t="s">
        <v>23</v>
      </c>
      <c r="D35" s="165">
        <f>D34/$P34</f>
        <v>7.9037961615504887E-2</v>
      </c>
      <c r="E35" s="165">
        <f t="shared" ref="E35:P35" si="43">E34/$P34</f>
        <v>7.2520472824459017E-2</v>
      </c>
      <c r="F35" s="165">
        <f t="shared" si="43"/>
        <v>8.072487751679297E-2</v>
      </c>
      <c r="G35" s="165">
        <f t="shared" si="43"/>
        <v>8.6237598261950335E-2</v>
      </c>
      <c r="H35" s="165">
        <f t="shared" si="43"/>
        <v>8.226904867315557E-2</v>
      </c>
      <c r="I35" s="165">
        <f t="shared" si="43"/>
        <v>8.6888609526353994E-2</v>
      </c>
      <c r="J35" s="165">
        <f t="shared" si="43"/>
        <v>7.6896046086543171E-2</v>
      </c>
      <c r="K35" s="165">
        <f t="shared" si="43"/>
        <v>6.9401389216671633E-2</v>
      </c>
      <c r="L35" s="165">
        <f t="shared" si="43"/>
        <v>8.8026746856262064E-2</v>
      </c>
      <c r="M35" s="165">
        <f t="shared" si="43"/>
        <v>8.9579939651833376E-2</v>
      </c>
      <c r="N35" s="165">
        <f t="shared" si="43"/>
        <v>9.0288037902534798E-2</v>
      </c>
      <c r="O35" s="165">
        <f t="shared" si="43"/>
        <v>9.8129271867935575E-2</v>
      </c>
      <c r="P35" s="232">
        <f t="shared" si="43"/>
        <v>1</v>
      </c>
      <c r="Q35" s="165"/>
      <c r="S35" s="175" t="s">
        <v>23</v>
      </c>
      <c r="T35" s="164">
        <f>T34/$AF$34</f>
        <v>9.78528283802646E-2</v>
      </c>
      <c r="U35" s="164">
        <f t="shared" ref="U35:AF35" si="44">U34/$AF$34</f>
        <v>9.1096795812343923E-2</v>
      </c>
      <c r="V35" s="164">
        <f t="shared" si="44"/>
        <v>7.8306655381973317E-2</v>
      </c>
      <c r="W35" s="164">
        <f t="shared" si="44"/>
        <v>8.2401668557715163E-2</v>
      </c>
      <c r="X35" s="164">
        <f t="shared" si="44"/>
        <v>7.8580149041725028E-2</v>
      </c>
      <c r="Y35" s="164">
        <f t="shared" si="44"/>
        <v>8.2641899475064645E-2</v>
      </c>
      <c r="Z35" s="164">
        <f t="shared" si="44"/>
        <v>7.6151968846361856E-2</v>
      </c>
      <c r="AA35" s="164">
        <f t="shared" si="44"/>
        <v>6.8648140551102049E-2</v>
      </c>
      <c r="AB35" s="164">
        <f t="shared" si="44"/>
        <v>8.5612139176242025E-2</v>
      </c>
      <c r="AC35" s="164">
        <f t="shared" si="44"/>
        <v>8.0503228333943147E-2</v>
      </c>
      <c r="AD35" s="164">
        <f t="shared" si="44"/>
        <v>8.4287789247264142E-2</v>
      </c>
      <c r="AE35" s="164">
        <f t="shared" si="44"/>
        <v>9.3916737196000091E-2</v>
      </c>
      <c r="AF35" s="164">
        <f t="shared" si="44"/>
        <v>1</v>
      </c>
      <c r="AH35" s="175" t="s">
        <v>23</v>
      </c>
      <c r="AI35" s="164">
        <f>AI34/$AU$34</f>
        <v>2.6954159522214294E-2</v>
      </c>
      <c r="AJ35" s="164">
        <f t="shared" ref="AJ35:AU35" si="45">AJ34/$AU$34</f>
        <v>2.1097013800331341E-2</v>
      </c>
      <c r="AK35" s="164">
        <f t="shared" si="45"/>
        <v>8.7419062740759931E-2</v>
      </c>
      <c r="AL35" s="164">
        <f t="shared" si="45"/>
        <v>9.6856318344165637E-2</v>
      </c>
      <c r="AM35" s="164">
        <f t="shared" si="45"/>
        <v>9.248075629498706E-2</v>
      </c>
      <c r="AN35" s="164">
        <f t="shared" si="45"/>
        <v>9.8644462417814369E-2</v>
      </c>
      <c r="AO35" s="164">
        <f t="shared" si="45"/>
        <v>7.8955819998538762E-2</v>
      </c>
      <c r="AP35" s="164">
        <f t="shared" si="45"/>
        <v>7.1486551706264376E-2</v>
      </c>
      <c r="AQ35" s="164">
        <f t="shared" si="45"/>
        <v>9.4710926452721153E-2</v>
      </c>
      <c r="AR35" s="164">
        <f t="shared" si="45"/>
        <v>0.114706327303134</v>
      </c>
      <c r="AS35" s="164">
        <f t="shared" si="45"/>
        <v>0.10689808183104102</v>
      </c>
      <c r="AT35" s="164">
        <f t="shared" si="45"/>
        <v>0.10979051958801818</v>
      </c>
      <c r="AU35" s="164">
        <f t="shared" si="45"/>
        <v>1</v>
      </c>
    </row>
    <row r="36" spans="2:47" ht="5.0999999999999996" customHeight="1" x14ac:dyDescent="0.25">
      <c r="C36" s="176"/>
      <c r="D36" s="156"/>
      <c r="E36" s="156"/>
      <c r="F36" s="156"/>
      <c r="G36" s="156"/>
      <c r="H36" s="156"/>
      <c r="I36" s="156"/>
      <c r="J36" s="156"/>
      <c r="K36" s="156"/>
      <c r="L36" s="156"/>
      <c r="M36" s="156"/>
      <c r="N36" s="156"/>
      <c r="O36" s="156"/>
    </row>
    <row r="37" spans="2:47" x14ac:dyDescent="0.25">
      <c r="C37" s="213" t="s">
        <v>127</v>
      </c>
      <c r="D37" s="214" t="s">
        <v>1</v>
      </c>
      <c r="E37" s="214" t="s">
        <v>2</v>
      </c>
      <c r="F37" s="214" t="s">
        <v>3</v>
      </c>
      <c r="G37" s="214" t="s">
        <v>4</v>
      </c>
      <c r="H37" s="214" t="s">
        <v>5</v>
      </c>
      <c r="I37" s="214" t="s">
        <v>6</v>
      </c>
      <c r="J37" s="214" t="s">
        <v>7</v>
      </c>
      <c r="K37" s="214" t="s">
        <v>8</v>
      </c>
      <c r="L37" s="214" t="s">
        <v>9</v>
      </c>
      <c r="M37" s="214" t="s">
        <v>10</v>
      </c>
      <c r="N37" s="214" t="s">
        <v>11</v>
      </c>
      <c r="O37" s="214" t="s">
        <v>12</v>
      </c>
      <c r="P37" s="229" t="s">
        <v>13</v>
      </c>
      <c r="Q37" s="219"/>
      <c r="S37" s="157" t="s">
        <v>122</v>
      </c>
      <c r="T37" s="158" t="s">
        <v>1</v>
      </c>
      <c r="U37" s="158" t="s">
        <v>2</v>
      </c>
      <c r="V37" s="158" t="s">
        <v>3</v>
      </c>
      <c r="W37" s="158" t="s">
        <v>4</v>
      </c>
      <c r="X37" s="158" t="s">
        <v>5</v>
      </c>
      <c r="Y37" s="158" t="s">
        <v>6</v>
      </c>
      <c r="Z37" s="158" t="s">
        <v>7</v>
      </c>
      <c r="AA37" s="158" t="s">
        <v>8</v>
      </c>
      <c r="AB37" s="158" t="s">
        <v>9</v>
      </c>
      <c r="AC37" s="158" t="s">
        <v>10</v>
      </c>
      <c r="AD37" s="158" t="s">
        <v>11</v>
      </c>
      <c r="AE37" s="158" t="s">
        <v>12</v>
      </c>
      <c r="AF37" s="158" t="s">
        <v>13</v>
      </c>
      <c r="AH37" s="157" t="s">
        <v>124</v>
      </c>
      <c r="AI37" s="158" t="s">
        <v>1</v>
      </c>
      <c r="AJ37" s="158" t="s">
        <v>2</v>
      </c>
      <c r="AK37" s="158" t="s">
        <v>3</v>
      </c>
      <c r="AL37" s="158" t="s">
        <v>4</v>
      </c>
      <c r="AM37" s="158" t="s">
        <v>5</v>
      </c>
      <c r="AN37" s="158" t="s">
        <v>6</v>
      </c>
      <c r="AO37" s="158" t="s">
        <v>7</v>
      </c>
      <c r="AP37" s="158" t="s">
        <v>8</v>
      </c>
      <c r="AQ37" s="158" t="s">
        <v>9</v>
      </c>
      <c r="AR37" s="158" t="s">
        <v>10</v>
      </c>
      <c r="AS37" s="158" t="s">
        <v>11</v>
      </c>
      <c r="AT37" s="158" t="s">
        <v>12</v>
      </c>
      <c r="AU37" s="158" t="s">
        <v>13</v>
      </c>
    </row>
    <row r="38" spans="2:47" ht="5.0999999999999996" customHeight="1" x14ac:dyDescent="0.25">
      <c r="P38" s="170"/>
      <c r="S38" s="177" t="s">
        <v>94</v>
      </c>
      <c r="T38" s="127">
        <v>12296</v>
      </c>
      <c r="U38" s="127">
        <v>13175</v>
      </c>
      <c r="V38" s="127">
        <v>9195</v>
      </c>
      <c r="W38" s="127">
        <v>6406</v>
      </c>
      <c r="X38" s="127">
        <v>4302</v>
      </c>
      <c r="Y38" s="127">
        <v>4675</v>
      </c>
      <c r="Z38" s="127">
        <v>3940</v>
      </c>
      <c r="AA38" s="127">
        <v>3466</v>
      </c>
      <c r="AB38" s="127">
        <v>4357</v>
      </c>
      <c r="AC38" s="127">
        <v>5614</v>
      </c>
      <c r="AD38" s="127">
        <v>7319</v>
      </c>
      <c r="AE38" s="127">
        <v>10593</v>
      </c>
      <c r="AF38" s="127">
        <v>85338</v>
      </c>
    </row>
    <row r="39" spans="2:47" outlineLevel="1" x14ac:dyDescent="0.25">
      <c r="B39" s="178" t="s">
        <v>27</v>
      </c>
      <c r="C39" s="179" t="s">
        <v>28</v>
      </c>
      <c r="D39" s="180">
        <v>11533.726784889999</v>
      </c>
      <c r="E39" s="180">
        <v>10609.590256268</v>
      </c>
      <c r="F39" s="180">
        <v>6707.9294142919998</v>
      </c>
      <c r="G39" s="180">
        <v>6379.6024780139996</v>
      </c>
      <c r="H39" s="180">
        <v>3857.3150312580001</v>
      </c>
      <c r="I39" s="180">
        <v>3939.1732273980001</v>
      </c>
      <c r="J39" s="180">
        <v>3357.4737374920001</v>
      </c>
      <c r="K39" s="180">
        <v>3172.4740438959998</v>
      </c>
      <c r="L39" s="180">
        <v>3721.9967638590001</v>
      </c>
      <c r="M39" s="180">
        <v>3584.4743021569998</v>
      </c>
      <c r="N39" s="180">
        <v>7322.552500066</v>
      </c>
      <c r="O39" s="180">
        <v>10828.733311384</v>
      </c>
      <c r="P39" s="236">
        <f>SUM(D39:O39)</f>
        <v>75015.041850973997</v>
      </c>
      <c r="Q39" s="134"/>
      <c r="R39" s="127" t="s">
        <v>95</v>
      </c>
      <c r="S39" s="177" t="s">
        <v>94</v>
      </c>
      <c r="T39" s="127">
        <v>12296</v>
      </c>
      <c r="U39" s="127">
        <v>13175</v>
      </c>
      <c r="V39" s="127">
        <v>9195</v>
      </c>
      <c r="W39" s="127">
        <v>6406</v>
      </c>
      <c r="X39" s="127">
        <v>4302</v>
      </c>
      <c r="Y39" s="127">
        <v>4675</v>
      </c>
      <c r="Z39" s="127">
        <v>3940</v>
      </c>
      <c r="AA39" s="127">
        <v>3466</v>
      </c>
      <c r="AB39" s="127">
        <v>4357</v>
      </c>
      <c r="AC39" s="127">
        <v>5614</v>
      </c>
      <c r="AD39" s="127">
        <v>7319</v>
      </c>
      <c r="AE39" s="127">
        <v>10593</v>
      </c>
      <c r="AF39" s="127">
        <v>85338</v>
      </c>
      <c r="AH39" s="177" t="s">
        <v>94</v>
      </c>
      <c r="AI39" s="134">
        <f>T39-D39</f>
        <v>762.27321511000082</v>
      </c>
      <c r="AJ39" s="134">
        <f t="shared" ref="AJ39:AU54" si="46">U39-E39</f>
        <v>2565.4097437319997</v>
      </c>
      <c r="AK39" s="134">
        <f t="shared" si="46"/>
        <v>2487.0705857080002</v>
      </c>
      <c r="AL39" s="134">
        <f t="shared" si="46"/>
        <v>26.397521986000356</v>
      </c>
      <c r="AM39" s="134">
        <f t="shared" si="46"/>
        <v>444.68496874199991</v>
      </c>
      <c r="AN39" s="134">
        <f t="shared" si="46"/>
        <v>735.82677260199989</v>
      </c>
      <c r="AO39" s="134">
        <f t="shared" si="46"/>
        <v>582.52626250799995</v>
      </c>
      <c r="AP39" s="134">
        <f t="shared" si="46"/>
        <v>293.52595610400022</v>
      </c>
      <c r="AQ39" s="134">
        <f t="shared" si="46"/>
        <v>635.00323614099989</v>
      </c>
      <c r="AR39" s="134">
        <f t="shared" si="46"/>
        <v>2029.5256978430002</v>
      </c>
      <c r="AS39" s="134">
        <f t="shared" si="46"/>
        <v>-3.5525000659999932</v>
      </c>
      <c r="AT39" s="134">
        <f t="shared" si="46"/>
        <v>-235.73331138399953</v>
      </c>
      <c r="AU39" s="134">
        <f t="shared" si="46"/>
        <v>10322.958149026003</v>
      </c>
    </row>
    <row r="40" spans="2:47" outlineLevel="1" x14ac:dyDescent="0.25">
      <c r="B40" s="178" t="s">
        <v>27</v>
      </c>
      <c r="C40" s="179" t="s">
        <v>29</v>
      </c>
      <c r="D40" s="180">
        <v>154782.00038518501</v>
      </c>
      <c r="E40" s="180">
        <v>137926.09661359599</v>
      </c>
      <c r="F40" s="180">
        <v>110550.78901622799</v>
      </c>
      <c r="G40" s="180">
        <v>126850.004126028</v>
      </c>
      <c r="H40" s="180">
        <v>125799.958772087</v>
      </c>
      <c r="I40" s="180">
        <v>136801.06674844501</v>
      </c>
      <c r="J40" s="180">
        <v>100635.499988499</v>
      </c>
      <c r="K40" s="180">
        <v>96775.314822757995</v>
      </c>
      <c r="L40" s="180">
        <v>123624.019619325</v>
      </c>
      <c r="M40" s="180">
        <v>130905.985459295</v>
      </c>
      <c r="N40" s="180">
        <v>127953.29950217799</v>
      </c>
      <c r="O40" s="180">
        <v>151189.167973417</v>
      </c>
      <c r="P40" s="236">
        <f t="shared" ref="P40:P59" si="47">SUM(D40:O40)</f>
        <v>1523793.2030270412</v>
      </c>
      <c r="Q40" s="134"/>
      <c r="R40" s="127" t="s">
        <v>123</v>
      </c>
      <c r="S40" s="177" t="s">
        <v>96</v>
      </c>
      <c r="T40" s="127">
        <v>130427</v>
      </c>
      <c r="U40" s="127">
        <v>121649</v>
      </c>
      <c r="V40" s="127">
        <v>104937</v>
      </c>
      <c r="W40" s="127">
        <v>114422</v>
      </c>
      <c r="X40" s="127">
        <v>119388</v>
      </c>
      <c r="Y40" s="127">
        <v>126200</v>
      </c>
      <c r="Z40" s="127">
        <v>76330</v>
      </c>
      <c r="AA40" s="127">
        <v>90378</v>
      </c>
      <c r="AB40" s="127">
        <v>121486</v>
      </c>
      <c r="AC40" s="127">
        <v>121668</v>
      </c>
      <c r="AD40" s="127">
        <v>129341</v>
      </c>
      <c r="AE40" s="127">
        <v>153137</v>
      </c>
      <c r="AF40" s="127">
        <v>1409363</v>
      </c>
      <c r="AH40" s="177" t="s">
        <v>96</v>
      </c>
      <c r="AI40" s="134">
        <f t="shared" ref="AI40:AU60" si="48">T40-D40</f>
        <v>-24355.000385185005</v>
      </c>
      <c r="AJ40" s="134">
        <f t="shared" si="46"/>
        <v>-16277.09661359599</v>
      </c>
      <c r="AK40" s="134">
        <f t="shared" si="46"/>
        <v>-5613.7890162279946</v>
      </c>
      <c r="AL40" s="134">
        <f t="shared" si="46"/>
        <v>-12428.004126027998</v>
      </c>
      <c r="AM40" s="134">
        <f t="shared" si="46"/>
        <v>-6411.958772087004</v>
      </c>
      <c r="AN40" s="134">
        <f t="shared" si="46"/>
        <v>-10601.06674844501</v>
      </c>
      <c r="AO40" s="134">
        <f t="shared" si="46"/>
        <v>-24305.499988498996</v>
      </c>
      <c r="AP40" s="134">
        <f t="shared" si="46"/>
        <v>-6397.314822757995</v>
      </c>
      <c r="AQ40" s="134">
        <f t="shared" si="46"/>
        <v>-2138.0196193250013</v>
      </c>
      <c r="AR40" s="134">
        <f t="shared" si="46"/>
        <v>-9237.9854592949996</v>
      </c>
      <c r="AS40" s="134">
        <f t="shared" si="46"/>
        <v>1387.7004978220066</v>
      </c>
      <c r="AT40" s="134">
        <f t="shared" si="46"/>
        <v>1947.8320265829971</v>
      </c>
      <c r="AU40" s="134">
        <f t="shared" si="46"/>
        <v>-114430.20302704116</v>
      </c>
    </row>
    <row r="41" spans="2:47" outlineLevel="1" x14ac:dyDescent="0.25">
      <c r="B41" s="178" t="s">
        <v>27</v>
      </c>
      <c r="C41" s="179" t="s">
        <v>30</v>
      </c>
      <c r="D41" s="180">
        <v>4910.5344569010003</v>
      </c>
      <c r="E41" s="180">
        <v>2275.7300167369999</v>
      </c>
      <c r="F41" s="180">
        <v>622.27645949700002</v>
      </c>
      <c r="G41" s="180">
        <v>1379.7483126</v>
      </c>
      <c r="H41" s="180">
        <v>1867.418532015</v>
      </c>
      <c r="I41" s="180">
        <v>1843.6783491890001</v>
      </c>
      <c r="J41" s="180">
        <v>1454.3793790310001</v>
      </c>
      <c r="K41" s="180">
        <v>1321.9301552060001</v>
      </c>
      <c r="L41" s="180">
        <v>1345.4197776420001</v>
      </c>
      <c r="M41" s="180">
        <v>1198.5837666540001</v>
      </c>
      <c r="N41" s="180">
        <v>2019.7470843440001</v>
      </c>
      <c r="O41" s="180">
        <v>4754.1840771099996</v>
      </c>
      <c r="P41" s="236">
        <f t="shared" si="47"/>
        <v>24993.630366925998</v>
      </c>
      <c r="Q41" s="134"/>
      <c r="R41" s="127" t="s">
        <v>97</v>
      </c>
      <c r="S41" s="177" t="s">
        <v>98</v>
      </c>
      <c r="T41" s="127">
        <v>14893</v>
      </c>
      <c r="U41" s="127">
        <v>7495</v>
      </c>
      <c r="V41" s="127">
        <v>635</v>
      </c>
      <c r="W41" s="127">
        <v>1496</v>
      </c>
      <c r="X41" s="127">
        <v>1934</v>
      </c>
      <c r="Y41" s="127">
        <v>2015</v>
      </c>
      <c r="Z41" s="127">
        <v>1359</v>
      </c>
      <c r="AA41" s="127">
        <v>1369</v>
      </c>
      <c r="AB41" s="127">
        <v>1415</v>
      </c>
      <c r="AC41" s="127">
        <v>1311</v>
      </c>
      <c r="AD41" s="127">
        <v>1994</v>
      </c>
      <c r="AE41" s="127">
        <v>5068</v>
      </c>
      <c r="AF41" s="127">
        <v>40984</v>
      </c>
      <c r="AH41" s="177" t="s">
        <v>98</v>
      </c>
      <c r="AI41" s="134">
        <f t="shared" si="48"/>
        <v>9982.4655430989988</v>
      </c>
      <c r="AJ41" s="134">
        <f t="shared" si="46"/>
        <v>5219.2699832630005</v>
      </c>
      <c r="AK41" s="134">
        <f t="shared" si="46"/>
        <v>12.723540502999981</v>
      </c>
      <c r="AL41" s="134">
        <f t="shared" si="46"/>
        <v>116.25168740000004</v>
      </c>
      <c r="AM41" s="134">
        <f t="shared" si="46"/>
        <v>66.581467985000018</v>
      </c>
      <c r="AN41" s="134">
        <f t="shared" si="46"/>
        <v>171.32165081099993</v>
      </c>
      <c r="AO41" s="134">
        <f t="shared" si="46"/>
        <v>-95.379379031000099</v>
      </c>
      <c r="AP41" s="134">
        <f t="shared" si="46"/>
        <v>47.069844793999891</v>
      </c>
      <c r="AQ41" s="134">
        <f t="shared" si="46"/>
        <v>69.580222357999901</v>
      </c>
      <c r="AR41" s="134">
        <f t="shared" si="46"/>
        <v>112.4162333459999</v>
      </c>
      <c r="AS41" s="134">
        <f t="shared" si="46"/>
        <v>-25.747084344000086</v>
      </c>
      <c r="AT41" s="134">
        <f t="shared" si="46"/>
        <v>313.81592289000037</v>
      </c>
      <c r="AU41" s="134">
        <f t="shared" si="46"/>
        <v>15990.369633074002</v>
      </c>
    </row>
    <row r="42" spans="2:47" outlineLevel="1" x14ac:dyDescent="0.25">
      <c r="B42" s="178" t="s">
        <v>27</v>
      </c>
      <c r="C42" s="179" t="s">
        <v>31</v>
      </c>
      <c r="D42" s="180">
        <v>139919.021533013</v>
      </c>
      <c r="E42" s="180">
        <v>123503.590562793</v>
      </c>
      <c r="F42" s="180">
        <v>115281.86454235599</v>
      </c>
      <c r="G42" s="180">
        <v>128225.04516841299</v>
      </c>
      <c r="H42" s="180">
        <v>116132.58719984299</v>
      </c>
      <c r="I42" s="180">
        <v>113408.183283919</v>
      </c>
      <c r="J42" s="180">
        <v>108267.04485345101</v>
      </c>
      <c r="K42" s="180">
        <v>108862.606616569</v>
      </c>
      <c r="L42" s="180">
        <v>122549.852211879</v>
      </c>
      <c r="M42" s="180">
        <v>116342.156225857</v>
      </c>
      <c r="N42" s="180">
        <v>119888.898498758</v>
      </c>
      <c r="O42" s="180">
        <v>137714.59921822799</v>
      </c>
      <c r="P42" s="236">
        <f t="shared" si="47"/>
        <v>1450095.4499150789</v>
      </c>
      <c r="Q42" s="134"/>
      <c r="R42" s="127" t="s">
        <v>97</v>
      </c>
      <c r="S42" s="177" t="s">
        <v>99</v>
      </c>
      <c r="T42" s="127">
        <v>125959</v>
      </c>
      <c r="U42" s="127">
        <v>122843</v>
      </c>
      <c r="V42" s="127">
        <v>113187</v>
      </c>
      <c r="W42" s="127">
        <v>124037</v>
      </c>
      <c r="X42" s="127">
        <v>117431</v>
      </c>
      <c r="Y42" s="127">
        <v>118577</v>
      </c>
      <c r="Z42" s="127">
        <v>117049</v>
      </c>
      <c r="AA42" s="127">
        <v>116987</v>
      </c>
      <c r="AB42" s="127">
        <v>130094</v>
      </c>
      <c r="AC42" s="127">
        <v>123588</v>
      </c>
      <c r="AD42" s="127">
        <v>123603</v>
      </c>
      <c r="AE42" s="127">
        <v>136168</v>
      </c>
      <c r="AF42" s="127">
        <v>1469523</v>
      </c>
      <c r="AH42" s="177" t="s">
        <v>99</v>
      </c>
      <c r="AI42" s="134">
        <f t="shared" si="48"/>
        <v>-13960.021533013001</v>
      </c>
      <c r="AJ42" s="134">
        <f t="shared" si="46"/>
        <v>-660.59056279300421</v>
      </c>
      <c r="AK42" s="134">
        <f t="shared" si="46"/>
        <v>-2094.8645423559938</v>
      </c>
      <c r="AL42" s="134">
        <f t="shared" si="46"/>
        <v>-4188.0451684129948</v>
      </c>
      <c r="AM42" s="134">
        <f t="shared" si="46"/>
        <v>1298.4128001570061</v>
      </c>
      <c r="AN42" s="134">
        <f t="shared" si="46"/>
        <v>5168.8167160809971</v>
      </c>
      <c r="AO42" s="134">
        <f t="shared" si="46"/>
        <v>8781.9551465489931</v>
      </c>
      <c r="AP42" s="134">
        <f t="shared" si="46"/>
        <v>8124.393383431001</v>
      </c>
      <c r="AQ42" s="134">
        <f t="shared" si="46"/>
        <v>7544.1477881210012</v>
      </c>
      <c r="AR42" s="134">
        <f t="shared" si="46"/>
        <v>7245.8437741429952</v>
      </c>
      <c r="AS42" s="134">
        <f t="shared" si="46"/>
        <v>3714.1015012419957</v>
      </c>
      <c r="AT42" s="134">
        <f t="shared" si="46"/>
        <v>-1546.5992182279879</v>
      </c>
      <c r="AU42" s="134">
        <f t="shared" si="46"/>
        <v>19427.550084921066</v>
      </c>
    </row>
    <row r="43" spans="2:47" outlineLevel="1" x14ac:dyDescent="0.25">
      <c r="B43" s="178" t="s">
        <v>27</v>
      </c>
      <c r="C43" s="179" t="s">
        <v>32</v>
      </c>
      <c r="D43" s="180">
        <v>7475.2082818079998</v>
      </c>
      <c r="E43" s="180">
        <v>7473.5758973439997</v>
      </c>
      <c r="F43" s="180">
        <v>6579.0920628980002</v>
      </c>
      <c r="G43" s="180">
        <v>6797.0341181650001</v>
      </c>
      <c r="H43" s="180">
        <v>3288.250414521</v>
      </c>
      <c r="I43" s="180">
        <v>3397.8705301929999</v>
      </c>
      <c r="J43" s="180">
        <v>0</v>
      </c>
      <c r="K43" s="180">
        <v>0</v>
      </c>
      <c r="L43" s="180">
        <v>6796.1768168019998</v>
      </c>
      <c r="M43" s="180">
        <v>6575.5089239299996</v>
      </c>
      <c r="N43" s="180">
        <v>6797.228803989</v>
      </c>
      <c r="O43" s="180">
        <v>7233.6275961330002</v>
      </c>
      <c r="P43" s="236">
        <f t="shared" si="47"/>
        <v>62413.573445782997</v>
      </c>
      <c r="Q43" s="134"/>
      <c r="R43" s="127" t="s">
        <v>95</v>
      </c>
      <c r="S43" s="177" t="s">
        <v>100</v>
      </c>
      <c r="Z43" s="127">
        <v>0</v>
      </c>
      <c r="AA43" s="127">
        <v>0</v>
      </c>
      <c r="AB43" s="127">
        <v>0</v>
      </c>
      <c r="AC43" s="127">
        <v>76</v>
      </c>
      <c r="AD43" s="127">
        <v>5961</v>
      </c>
      <c r="AE43" s="127">
        <v>7239</v>
      </c>
      <c r="AF43" s="127">
        <v>13276</v>
      </c>
      <c r="AH43" s="177" t="s">
        <v>100</v>
      </c>
      <c r="AI43" s="134">
        <f t="shared" si="48"/>
        <v>-7475.2082818079998</v>
      </c>
      <c r="AJ43" s="134">
        <f t="shared" si="46"/>
        <v>-7473.5758973439997</v>
      </c>
      <c r="AK43" s="134">
        <f t="shared" si="46"/>
        <v>-6579.0920628980002</v>
      </c>
      <c r="AL43" s="134">
        <f t="shared" si="46"/>
        <v>-6797.0341181650001</v>
      </c>
      <c r="AM43" s="134">
        <f t="shared" si="46"/>
        <v>-3288.250414521</v>
      </c>
      <c r="AN43" s="134">
        <f t="shared" si="46"/>
        <v>-3397.8705301929999</v>
      </c>
      <c r="AO43" s="134">
        <f t="shared" si="46"/>
        <v>0</v>
      </c>
      <c r="AP43" s="134">
        <f t="shared" si="46"/>
        <v>0</v>
      </c>
      <c r="AQ43" s="134">
        <f t="shared" si="46"/>
        <v>-6796.1768168019998</v>
      </c>
      <c r="AR43" s="134">
        <f t="shared" si="46"/>
        <v>-6499.5089239299996</v>
      </c>
      <c r="AS43" s="134">
        <f t="shared" si="46"/>
        <v>-836.22880398899997</v>
      </c>
      <c r="AT43" s="134">
        <f t="shared" si="46"/>
        <v>5.3724038669997753</v>
      </c>
      <c r="AU43" s="134">
        <f t="shared" si="46"/>
        <v>-49137.573445782997</v>
      </c>
    </row>
    <row r="44" spans="2:47" outlineLevel="1" x14ac:dyDescent="0.25">
      <c r="B44" s="178" t="s">
        <v>27</v>
      </c>
      <c r="C44" s="179" t="s">
        <v>33</v>
      </c>
      <c r="D44" s="180">
        <v>13082.662361612</v>
      </c>
      <c r="E44" s="180">
        <v>11880.132873502</v>
      </c>
      <c r="F44" s="180">
        <v>11723.455827565</v>
      </c>
      <c r="G44" s="180">
        <v>11460.603260108001</v>
      </c>
      <c r="H44" s="180">
        <v>7464.3536428810003</v>
      </c>
      <c r="I44" s="180">
        <v>7505.4929691079997</v>
      </c>
      <c r="J44" s="180">
        <v>7080.5388463039999</v>
      </c>
      <c r="K44" s="180">
        <v>6546.9542181879997</v>
      </c>
      <c r="L44" s="180">
        <v>8579.5739650800006</v>
      </c>
      <c r="M44" s="180">
        <v>9159.3230379859997</v>
      </c>
      <c r="N44" s="180">
        <v>13024.979452891001</v>
      </c>
      <c r="O44" s="180">
        <v>12827.387136204999</v>
      </c>
      <c r="P44" s="236">
        <f t="shared" si="47"/>
        <v>120335.45759142999</v>
      </c>
      <c r="Q44" s="134"/>
      <c r="R44" s="127" t="s">
        <v>95</v>
      </c>
      <c r="S44" s="177" t="s">
        <v>102</v>
      </c>
      <c r="T44" s="127">
        <v>8900</v>
      </c>
      <c r="U44" s="127">
        <v>9015</v>
      </c>
      <c r="V44" s="127">
        <v>9315</v>
      </c>
      <c r="W44" s="127">
        <v>8418</v>
      </c>
      <c r="X44" s="127">
        <v>8300</v>
      </c>
      <c r="Y44" s="127">
        <v>8102</v>
      </c>
      <c r="Z44" s="127">
        <v>7837</v>
      </c>
      <c r="AA44" s="127">
        <v>6736</v>
      </c>
      <c r="AB44" s="127">
        <v>9385</v>
      </c>
      <c r="AC44" s="127">
        <v>8997</v>
      </c>
      <c r="AD44" s="127">
        <v>13090</v>
      </c>
      <c r="AE44" s="127">
        <v>14051</v>
      </c>
      <c r="AF44" s="127">
        <v>112146</v>
      </c>
      <c r="AH44" s="177" t="s">
        <v>102</v>
      </c>
      <c r="AI44" s="134">
        <f t="shared" si="48"/>
        <v>-4182.6623616119996</v>
      </c>
      <c r="AJ44" s="134">
        <f t="shared" si="46"/>
        <v>-2865.1328735019997</v>
      </c>
      <c r="AK44" s="134">
        <f t="shared" si="46"/>
        <v>-2408.4558275649997</v>
      </c>
      <c r="AL44" s="134">
        <f t="shared" si="46"/>
        <v>-3042.6032601080005</v>
      </c>
      <c r="AM44" s="134">
        <f t="shared" si="46"/>
        <v>835.64635711899973</v>
      </c>
      <c r="AN44" s="134">
        <f t="shared" si="46"/>
        <v>596.50703089200033</v>
      </c>
      <c r="AO44" s="134">
        <f t="shared" si="46"/>
        <v>756.46115369600011</v>
      </c>
      <c r="AP44" s="134">
        <f t="shared" si="46"/>
        <v>189.04578181200031</v>
      </c>
      <c r="AQ44" s="134">
        <f t="shared" si="46"/>
        <v>805.42603491999944</v>
      </c>
      <c r="AR44" s="134">
        <f t="shared" si="46"/>
        <v>-162.32303798599969</v>
      </c>
      <c r="AS44" s="134">
        <f t="shared" si="46"/>
        <v>65.020547108999381</v>
      </c>
      <c r="AT44" s="134">
        <f t="shared" si="46"/>
        <v>1223.6128637950005</v>
      </c>
      <c r="AU44" s="134">
        <f t="shared" si="46"/>
        <v>-8189.457591429993</v>
      </c>
    </row>
    <row r="45" spans="2:47" outlineLevel="1" x14ac:dyDescent="0.25">
      <c r="B45" s="178" t="s">
        <v>27</v>
      </c>
      <c r="C45" s="179" t="s">
        <v>34</v>
      </c>
      <c r="D45" s="180">
        <v>147320.551252126</v>
      </c>
      <c r="E45" s="180">
        <v>139045.62280938699</v>
      </c>
      <c r="F45" s="180">
        <v>120814.35632067799</v>
      </c>
      <c r="G45" s="180">
        <v>133026.55673287099</v>
      </c>
      <c r="H45" s="180">
        <v>121784.40741044701</v>
      </c>
      <c r="I45" s="180">
        <v>119778.72081063301</v>
      </c>
      <c r="J45" s="180">
        <v>97219.007063159006</v>
      </c>
      <c r="K45" s="180">
        <v>99383.387138079997</v>
      </c>
      <c r="L45" s="180">
        <v>119790.73212261101</v>
      </c>
      <c r="M45" s="180">
        <v>121552.93667125099</v>
      </c>
      <c r="N45" s="180">
        <v>128619.323753877</v>
      </c>
      <c r="O45" s="180">
        <v>141649.20194865199</v>
      </c>
      <c r="P45" s="236">
        <f t="shared" si="47"/>
        <v>1489984.8040337721</v>
      </c>
      <c r="Q45" s="134"/>
      <c r="R45" s="127" t="s">
        <v>95</v>
      </c>
      <c r="S45" s="177" t="s">
        <v>103</v>
      </c>
      <c r="T45" s="127">
        <v>143552</v>
      </c>
      <c r="U45" s="127">
        <v>131909</v>
      </c>
      <c r="V45" s="127">
        <v>119542</v>
      </c>
      <c r="W45" s="127">
        <v>127511</v>
      </c>
      <c r="X45" s="127">
        <v>115491</v>
      </c>
      <c r="Y45" s="127">
        <v>121372</v>
      </c>
      <c r="Z45" s="127">
        <v>99629</v>
      </c>
      <c r="AA45" s="127">
        <v>102948</v>
      </c>
      <c r="AB45" s="127">
        <v>127339</v>
      </c>
      <c r="AC45" s="127">
        <v>128455</v>
      </c>
      <c r="AD45" s="127">
        <v>136552</v>
      </c>
      <c r="AE45" s="127">
        <v>146180</v>
      </c>
      <c r="AF45" s="127">
        <v>1500480</v>
      </c>
      <c r="AH45" s="177" t="s">
        <v>103</v>
      </c>
      <c r="AI45" s="134">
        <f t="shared" si="48"/>
        <v>-3768.5512521259952</v>
      </c>
      <c r="AJ45" s="134">
        <f t="shared" si="46"/>
        <v>-7136.6228093869868</v>
      </c>
      <c r="AK45" s="134">
        <f t="shared" si="46"/>
        <v>-1272.3563206779945</v>
      </c>
      <c r="AL45" s="134">
        <f t="shared" si="46"/>
        <v>-5515.5567328709876</v>
      </c>
      <c r="AM45" s="134">
        <f t="shared" si="46"/>
        <v>-6293.4074104470055</v>
      </c>
      <c r="AN45" s="134">
        <f t="shared" si="46"/>
        <v>1593.2791893669928</v>
      </c>
      <c r="AO45" s="134">
        <f t="shared" si="46"/>
        <v>2409.9929368409939</v>
      </c>
      <c r="AP45" s="134">
        <f t="shared" si="46"/>
        <v>3564.6128619200026</v>
      </c>
      <c r="AQ45" s="134">
        <f t="shared" si="46"/>
        <v>7548.2678773889929</v>
      </c>
      <c r="AR45" s="134">
        <f t="shared" si="46"/>
        <v>6902.0633287490054</v>
      </c>
      <c r="AS45" s="134">
        <f t="shared" si="46"/>
        <v>7932.6762461229955</v>
      </c>
      <c r="AT45" s="134">
        <f t="shared" si="46"/>
        <v>4530.7980513480143</v>
      </c>
      <c r="AU45" s="134">
        <f t="shared" si="46"/>
        <v>10495.195966227911</v>
      </c>
    </row>
    <row r="46" spans="2:47" outlineLevel="1" x14ac:dyDescent="0.25">
      <c r="B46" s="178" t="s">
        <v>35</v>
      </c>
      <c r="C46" s="179" t="s">
        <v>36</v>
      </c>
      <c r="D46" s="180">
        <v>46447.745474212003</v>
      </c>
      <c r="E46" s="180">
        <v>41872.550083018003</v>
      </c>
      <c r="F46" s="180">
        <v>37218.496068770997</v>
      </c>
      <c r="G46" s="180">
        <v>38480.399587704997</v>
      </c>
      <c r="H46" s="180">
        <v>36032.640041707004</v>
      </c>
      <c r="I46" s="180">
        <v>35221.981388551998</v>
      </c>
      <c r="J46" s="180">
        <v>34731.250124783001</v>
      </c>
      <c r="K46" s="180">
        <v>35920.587454574001</v>
      </c>
      <c r="L46" s="180">
        <v>40220.355285325</v>
      </c>
      <c r="M46" s="180">
        <v>49378.24182476</v>
      </c>
      <c r="N46" s="180">
        <v>50162.047645446997</v>
      </c>
      <c r="O46" s="180">
        <v>46064.288454267997</v>
      </c>
      <c r="P46" s="236">
        <f t="shared" si="47"/>
        <v>491750.58343312208</v>
      </c>
      <c r="Q46" s="134"/>
      <c r="R46" s="127" t="s">
        <v>105</v>
      </c>
      <c r="S46" s="177" t="s">
        <v>104</v>
      </c>
      <c r="T46" s="127">
        <v>40533</v>
      </c>
      <c r="U46" s="127">
        <v>37741</v>
      </c>
      <c r="V46" s="127">
        <v>38509</v>
      </c>
      <c r="W46" s="127">
        <v>40121</v>
      </c>
      <c r="X46" s="127">
        <v>34909</v>
      </c>
      <c r="Y46" s="127">
        <v>32862</v>
      </c>
      <c r="Z46" s="127">
        <v>24522</v>
      </c>
      <c r="AA46" s="127">
        <v>28295</v>
      </c>
      <c r="AB46" s="127">
        <v>37312</v>
      </c>
      <c r="AC46" s="127">
        <v>43952</v>
      </c>
      <c r="AD46" s="127">
        <v>45103</v>
      </c>
      <c r="AE46" s="127">
        <v>45690</v>
      </c>
      <c r="AF46" s="127">
        <v>449549</v>
      </c>
      <c r="AH46" s="177" t="s">
        <v>104</v>
      </c>
      <c r="AI46" s="134">
        <f t="shared" si="48"/>
        <v>-5914.7454742120026</v>
      </c>
      <c r="AJ46" s="134">
        <f t="shared" si="46"/>
        <v>-4131.5500830180026</v>
      </c>
      <c r="AK46" s="134">
        <f t="shared" si="46"/>
        <v>1290.5039312290028</v>
      </c>
      <c r="AL46" s="134">
        <f t="shared" si="46"/>
        <v>1640.6004122950035</v>
      </c>
      <c r="AM46" s="134">
        <f t="shared" si="46"/>
        <v>-1123.6400417070035</v>
      </c>
      <c r="AN46" s="134">
        <f t="shared" si="46"/>
        <v>-2359.981388551998</v>
      </c>
      <c r="AO46" s="134">
        <f t="shared" si="46"/>
        <v>-10209.250124783001</v>
      </c>
      <c r="AP46" s="134">
        <f t="shared" si="46"/>
        <v>-7625.5874545740007</v>
      </c>
      <c r="AQ46" s="134">
        <f t="shared" si="46"/>
        <v>-2908.3552853250003</v>
      </c>
      <c r="AR46" s="134">
        <f t="shared" si="46"/>
        <v>-5426.2418247599999</v>
      </c>
      <c r="AS46" s="134">
        <f t="shared" si="46"/>
        <v>-5059.0476454469972</v>
      </c>
      <c r="AT46" s="134">
        <f t="shared" si="46"/>
        <v>-374.28845426799671</v>
      </c>
      <c r="AU46" s="134">
        <f t="shared" si="46"/>
        <v>-42201.583433122083</v>
      </c>
    </row>
    <row r="47" spans="2:47" outlineLevel="1" x14ac:dyDescent="0.25">
      <c r="B47" s="178" t="s">
        <v>27</v>
      </c>
      <c r="C47" s="179" t="s">
        <v>37</v>
      </c>
      <c r="D47" s="180">
        <v>13176.378383157</v>
      </c>
      <c r="E47" s="180">
        <v>11715.021769763</v>
      </c>
      <c r="F47" s="180">
        <v>11465.568624906</v>
      </c>
      <c r="G47" s="180">
        <v>13032.816787705</v>
      </c>
      <c r="H47" s="180">
        <v>11262.798190895999</v>
      </c>
      <c r="I47" s="180">
        <v>10200.020660853999</v>
      </c>
      <c r="J47" s="180">
        <v>10316.139092060001</v>
      </c>
      <c r="K47" s="180">
        <v>10641.608095906</v>
      </c>
      <c r="L47" s="180">
        <v>10339.090520992</v>
      </c>
      <c r="M47" s="180">
        <v>12595.518733974999</v>
      </c>
      <c r="N47" s="180">
        <v>12895.038268675</v>
      </c>
      <c r="O47" s="180">
        <v>12815.135989468001</v>
      </c>
      <c r="P47" s="236">
        <f t="shared" si="47"/>
        <v>140455.13511835699</v>
      </c>
      <c r="Q47" s="134"/>
      <c r="R47" s="127" t="s">
        <v>95</v>
      </c>
      <c r="S47" s="177" t="s">
        <v>106</v>
      </c>
      <c r="T47" s="127">
        <v>13799</v>
      </c>
      <c r="U47" s="127">
        <v>11335</v>
      </c>
      <c r="V47" s="127">
        <v>11600</v>
      </c>
      <c r="W47" s="127">
        <v>8375</v>
      </c>
      <c r="X47" s="127">
        <v>12047</v>
      </c>
      <c r="Y47" s="127">
        <v>11093</v>
      </c>
      <c r="Z47" s="127">
        <v>12506</v>
      </c>
      <c r="AA47" s="127">
        <v>11369</v>
      </c>
      <c r="AB47" s="127">
        <v>10973</v>
      </c>
      <c r="AC47" s="127">
        <v>12108</v>
      </c>
      <c r="AD47" s="127">
        <v>13268</v>
      </c>
      <c r="AE47" s="127">
        <v>13451</v>
      </c>
      <c r="AF47" s="127">
        <v>141924</v>
      </c>
      <c r="AH47" s="177" t="s">
        <v>106</v>
      </c>
      <c r="AI47" s="134">
        <f t="shared" si="48"/>
        <v>622.62161684300008</v>
      </c>
      <c r="AJ47" s="134">
        <f t="shared" si="46"/>
        <v>-380.02176976299961</v>
      </c>
      <c r="AK47" s="134">
        <f t="shared" si="46"/>
        <v>134.43137509400003</v>
      </c>
      <c r="AL47" s="134">
        <f t="shared" si="46"/>
        <v>-4657.816787705</v>
      </c>
      <c r="AM47" s="134">
        <f t="shared" si="46"/>
        <v>784.20180910400086</v>
      </c>
      <c r="AN47" s="134">
        <f t="shared" si="46"/>
        <v>892.97933914600071</v>
      </c>
      <c r="AO47" s="134">
        <f t="shared" si="46"/>
        <v>2189.8609079399994</v>
      </c>
      <c r="AP47" s="134">
        <f t="shared" si="46"/>
        <v>727.39190409399998</v>
      </c>
      <c r="AQ47" s="134">
        <f t="shared" si="46"/>
        <v>633.90947900799983</v>
      </c>
      <c r="AR47" s="134">
        <f t="shared" si="46"/>
        <v>-487.51873397499912</v>
      </c>
      <c r="AS47" s="134">
        <f t="shared" si="46"/>
        <v>372.96173132500007</v>
      </c>
      <c r="AT47" s="134">
        <f t="shared" si="46"/>
        <v>635.86401053199916</v>
      </c>
      <c r="AU47" s="134">
        <f t="shared" si="46"/>
        <v>1468.8648816430068</v>
      </c>
    </row>
    <row r="48" spans="2:47" outlineLevel="1" x14ac:dyDescent="0.25">
      <c r="B48" s="178" t="s">
        <v>27</v>
      </c>
      <c r="C48" s="179" t="s">
        <v>38</v>
      </c>
      <c r="D48" s="180">
        <v>2152.0539725120002</v>
      </c>
      <c r="E48" s="180">
        <v>2127.7274739099998</v>
      </c>
      <c r="F48" s="180">
        <v>1736.80827075</v>
      </c>
      <c r="G48" s="180">
        <v>3674.8437833490002</v>
      </c>
      <c r="H48" s="180">
        <v>3543.253034075</v>
      </c>
      <c r="I48" s="180">
        <v>3627.1151820949999</v>
      </c>
      <c r="J48" s="180">
        <v>4843.7853178969999</v>
      </c>
      <c r="K48" s="180">
        <v>5503.3318415699996</v>
      </c>
      <c r="L48" s="180">
        <v>7486.0590178049997</v>
      </c>
      <c r="M48" s="180">
        <v>9989.5021420569992</v>
      </c>
      <c r="N48" s="180">
        <v>9775.3883506509992</v>
      </c>
      <c r="O48" s="180">
        <v>4426.165685727</v>
      </c>
      <c r="P48" s="236">
        <f t="shared" si="47"/>
        <v>58886.03407239799</v>
      </c>
      <c r="Q48" s="134"/>
      <c r="R48" s="127" t="s">
        <v>97</v>
      </c>
      <c r="S48" s="177" t="s">
        <v>107</v>
      </c>
      <c r="T48" s="127">
        <v>3350</v>
      </c>
      <c r="U48" s="127">
        <v>7105</v>
      </c>
      <c r="V48" s="127">
        <v>6064</v>
      </c>
      <c r="W48" s="127">
        <v>3858</v>
      </c>
      <c r="X48" s="127">
        <v>2727</v>
      </c>
      <c r="Y48" s="127">
        <v>3212</v>
      </c>
      <c r="Z48" s="127">
        <v>4950</v>
      </c>
      <c r="AA48" s="127">
        <v>5395</v>
      </c>
      <c r="AB48" s="127">
        <v>6979</v>
      </c>
      <c r="AC48" s="127">
        <v>9130</v>
      </c>
      <c r="AD48" s="127">
        <v>11632</v>
      </c>
      <c r="AE48" s="127">
        <v>5662</v>
      </c>
      <c r="AF48" s="127">
        <v>70064</v>
      </c>
      <c r="AH48" s="177" t="s">
        <v>107</v>
      </c>
      <c r="AI48" s="134">
        <f t="shared" si="48"/>
        <v>1197.9460274879998</v>
      </c>
      <c r="AJ48" s="134">
        <f t="shared" si="46"/>
        <v>4977.2725260900006</v>
      </c>
      <c r="AK48" s="134">
        <f t="shared" si="46"/>
        <v>4327.1917292500002</v>
      </c>
      <c r="AL48" s="134">
        <f t="shared" si="46"/>
        <v>183.1562166509998</v>
      </c>
      <c r="AM48" s="134">
        <f t="shared" si="46"/>
        <v>-816.25303407499996</v>
      </c>
      <c r="AN48" s="134">
        <f t="shared" si="46"/>
        <v>-415.11518209499991</v>
      </c>
      <c r="AO48" s="134">
        <f t="shared" si="46"/>
        <v>106.21468210300009</v>
      </c>
      <c r="AP48" s="134">
        <f t="shared" si="46"/>
        <v>-108.3318415699996</v>
      </c>
      <c r="AQ48" s="134">
        <f t="shared" si="46"/>
        <v>-507.05901780499971</v>
      </c>
      <c r="AR48" s="134">
        <f t="shared" si="46"/>
        <v>-859.50214205699922</v>
      </c>
      <c r="AS48" s="134">
        <f t="shared" si="46"/>
        <v>1856.6116493490008</v>
      </c>
      <c r="AT48" s="134">
        <f t="shared" si="46"/>
        <v>1235.834314273</v>
      </c>
      <c r="AU48" s="134">
        <f t="shared" si="46"/>
        <v>11177.96592760201</v>
      </c>
    </row>
    <row r="49" spans="2:47" outlineLevel="1" x14ac:dyDescent="0.25">
      <c r="B49" s="178" t="s">
        <v>27</v>
      </c>
      <c r="C49" s="179" t="s">
        <v>39</v>
      </c>
      <c r="D49" s="180">
        <v>4776.8664256840002</v>
      </c>
      <c r="E49" s="180">
        <v>2285.3334665799998</v>
      </c>
      <c r="F49" s="180">
        <v>2400.1374243250002</v>
      </c>
      <c r="G49" s="180">
        <v>2896.1318949910001</v>
      </c>
      <c r="H49" s="180">
        <v>2463.701821572</v>
      </c>
      <c r="I49" s="180">
        <v>2718.424154324</v>
      </c>
      <c r="J49" s="180">
        <v>2689.3387425649998</v>
      </c>
      <c r="K49" s="180">
        <v>2516.2960550170001</v>
      </c>
      <c r="L49" s="180">
        <v>2802.4109514779998</v>
      </c>
      <c r="M49" s="180">
        <v>2447.8375891370001</v>
      </c>
      <c r="N49" s="180">
        <v>2796.9839902580002</v>
      </c>
      <c r="O49" s="180">
        <v>2919.9284194639999</v>
      </c>
      <c r="P49" s="236">
        <f t="shared" si="47"/>
        <v>33713.390935395</v>
      </c>
      <c r="Q49" s="134"/>
      <c r="R49" s="127" t="s">
        <v>95</v>
      </c>
      <c r="S49" s="177" t="s">
        <v>108</v>
      </c>
      <c r="T49" s="127">
        <v>3988</v>
      </c>
      <c r="U49" s="127">
        <v>2901</v>
      </c>
      <c r="V49" s="127">
        <v>2530</v>
      </c>
      <c r="W49" s="127">
        <v>2862</v>
      </c>
      <c r="X49" s="127">
        <v>2342</v>
      </c>
      <c r="Y49" s="127">
        <v>2542</v>
      </c>
      <c r="Z49" s="127">
        <v>2328</v>
      </c>
      <c r="AA49" s="127">
        <v>2333</v>
      </c>
      <c r="AB49" s="127">
        <v>2643</v>
      </c>
      <c r="AC49" s="127">
        <v>2373</v>
      </c>
      <c r="AD49" s="127">
        <v>2882</v>
      </c>
      <c r="AE49" s="127">
        <v>2946</v>
      </c>
      <c r="AF49" s="127">
        <v>32670</v>
      </c>
      <c r="AH49" s="177" t="s">
        <v>108</v>
      </c>
      <c r="AI49" s="134">
        <f t="shared" si="48"/>
        <v>-788.86642568400021</v>
      </c>
      <c r="AJ49" s="134">
        <f t="shared" si="46"/>
        <v>615.66653342000018</v>
      </c>
      <c r="AK49" s="134">
        <f t="shared" si="46"/>
        <v>129.86257567499979</v>
      </c>
      <c r="AL49" s="134">
        <f t="shared" si="46"/>
        <v>-34.131894991000081</v>
      </c>
      <c r="AM49" s="134">
        <f t="shared" si="46"/>
        <v>-121.70182157199997</v>
      </c>
      <c r="AN49" s="134">
        <f t="shared" si="46"/>
        <v>-176.42415432400003</v>
      </c>
      <c r="AO49" s="134">
        <f t="shared" si="46"/>
        <v>-361.33874256499985</v>
      </c>
      <c r="AP49" s="134">
        <f t="shared" si="46"/>
        <v>-183.29605501700007</v>
      </c>
      <c r="AQ49" s="134">
        <f t="shared" si="46"/>
        <v>-159.41095147799979</v>
      </c>
      <c r="AR49" s="134">
        <f t="shared" si="46"/>
        <v>-74.837589137000123</v>
      </c>
      <c r="AS49" s="134">
        <f t="shared" si="46"/>
        <v>85.016009741999824</v>
      </c>
      <c r="AT49" s="134">
        <f t="shared" si="46"/>
        <v>26.071580536000056</v>
      </c>
      <c r="AU49" s="134">
        <f t="shared" si="46"/>
        <v>-1043.3909353950003</v>
      </c>
    </row>
    <row r="50" spans="2:47" outlineLevel="1" x14ac:dyDescent="0.25">
      <c r="B50" s="178" t="s">
        <v>27</v>
      </c>
      <c r="C50" s="179" t="s">
        <v>40</v>
      </c>
      <c r="D50" s="180">
        <v>6312.1363097599997</v>
      </c>
      <c r="E50" s="180">
        <v>5898.89791909</v>
      </c>
      <c r="F50" s="180">
        <v>5592.2762760329997</v>
      </c>
      <c r="G50" s="180">
        <v>4284.1360353509999</v>
      </c>
      <c r="H50" s="180">
        <v>6200.9322278640002</v>
      </c>
      <c r="I50" s="180">
        <v>6493.1110857229996</v>
      </c>
      <c r="J50" s="180">
        <v>5636.3516480649996</v>
      </c>
      <c r="K50" s="180">
        <v>5720.2045963789997</v>
      </c>
      <c r="L50" s="180">
        <v>6325.4528394850004</v>
      </c>
      <c r="M50" s="180">
        <v>6260.3212629620002</v>
      </c>
      <c r="N50" s="180">
        <v>6419.0945002899998</v>
      </c>
      <c r="O50" s="180">
        <v>6177.0223652069999</v>
      </c>
      <c r="P50" s="236">
        <f t="shared" si="47"/>
        <v>71319.937066208993</v>
      </c>
      <c r="Q50" s="134"/>
      <c r="R50" s="127" t="s">
        <v>95</v>
      </c>
      <c r="S50" s="177" t="s">
        <v>109</v>
      </c>
      <c r="T50" s="127">
        <v>4347</v>
      </c>
      <c r="U50" s="127">
        <v>4198</v>
      </c>
      <c r="V50" s="127">
        <v>4044</v>
      </c>
      <c r="W50" s="127">
        <v>4351</v>
      </c>
      <c r="X50" s="127">
        <v>5483</v>
      </c>
      <c r="Y50" s="127">
        <v>6202</v>
      </c>
      <c r="Z50" s="127">
        <v>5854</v>
      </c>
      <c r="AA50" s="127">
        <v>5890</v>
      </c>
      <c r="AB50" s="127">
        <v>6403</v>
      </c>
      <c r="AC50" s="127">
        <v>6100</v>
      </c>
      <c r="AD50" s="127">
        <v>6045</v>
      </c>
      <c r="AE50" s="127">
        <v>6130</v>
      </c>
      <c r="AF50" s="127">
        <v>65047</v>
      </c>
      <c r="AH50" s="177" t="s">
        <v>109</v>
      </c>
      <c r="AI50" s="134">
        <f t="shared" si="48"/>
        <v>-1965.1363097599997</v>
      </c>
      <c r="AJ50" s="134">
        <f t="shared" si="46"/>
        <v>-1700.89791909</v>
      </c>
      <c r="AK50" s="134">
        <f t="shared" si="46"/>
        <v>-1548.2762760329997</v>
      </c>
      <c r="AL50" s="134">
        <f t="shared" si="46"/>
        <v>66.863964649000081</v>
      </c>
      <c r="AM50" s="134">
        <f t="shared" si="46"/>
        <v>-717.9322278640002</v>
      </c>
      <c r="AN50" s="134">
        <f t="shared" si="46"/>
        <v>-291.11108572299963</v>
      </c>
      <c r="AO50" s="134">
        <f t="shared" si="46"/>
        <v>217.64835193500039</v>
      </c>
      <c r="AP50" s="134">
        <f t="shared" si="46"/>
        <v>169.79540362100033</v>
      </c>
      <c r="AQ50" s="134">
        <f t="shared" si="46"/>
        <v>77.547160514999632</v>
      </c>
      <c r="AR50" s="134">
        <f t="shared" si="46"/>
        <v>-160.32126296200022</v>
      </c>
      <c r="AS50" s="134">
        <f t="shared" si="46"/>
        <v>-374.09450028999981</v>
      </c>
      <c r="AT50" s="134">
        <f t="shared" si="46"/>
        <v>-47.022365206999893</v>
      </c>
      <c r="AU50" s="134">
        <f t="shared" si="46"/>
        <v>-6272.9370662089932</v>
      </c>
    </row>
    <row r="51" spans="2:47" outlineLevel="1" x14ac:dyDescent="0.25">
      <c r="B51" s="178" t="s">
        <v>27</v>
      </c>
      <c r="C51" s="179" t="s">
        <v>41</v>
      </c>
      <c r="D51" s="180">
        <v>20997.828881563</v>
      </c>
      <c r="E51" s="180">
        <v>20342.689491370002</v>
      </c>
      <c r="F51" s="180">
        <v>26148.75447593</v>
      </c>
      <c r="G51" s="180">
        <v>27758.580401794999</v>
      </c>
      <c r="H51" s="180">
        <v>25130.805299742002</v>
      </c>
      <c r="I51" s="180">
        <v>22818.153815948001</v>
      </c>
      <c r="J51" s="180">
        <v>15938.495651595</v>
      </c>
      <c r="K51" s="180">
        <v>16499.125521729999</v>
      </c>
      <c r="L51" s="180">
        <v>19952.575890509001</v>
      </c>
      <c r="M51" s="180">
        <v>20177.494732331001</v>
      </c>
      <c r="N51" s="180">
        <v>24534.743981758002</v>
      </c>
      <c r="O51" s="180">
        <v>22017.161454996</v>
      </c>
      <c r="P51" s="236">
        <f t="shared" si="47"/>
        <v>262316.409599267</v>
      </c>
      <c r="Q51" s="134"/>
      <c r="R51" s="127" t="s">
        <v>95</v>
      </c>
      <c r="S51" s="177" t="s">
        <v>110</v>
      </c>
      <c r="T51" s="127">
        <v>21423</v>
      </c>
      <c r="U51" s="127">
        <v>22058</v>
      </c>
      <c r="V51" s="127">
        <v>25642</v>
      </c>
      <c r="W51" s="127">
        <v>27316</v>
      </c>
      <c r="X51" s="127">
        <v>25650</v>
      </c>
      <c r="Y51" s="127">
        <v>22819</v>
      </c>
      <c r="Z51" s="127">
        <v>16992</v>
      </c>
      <c r="AA51" s="127">
        <v>18238</v>
      </c>
      <c r="AB51" s="127">
        <v>22259</v>
      </c>
      <c r="AC51" s="127">
        <v>21418</v>
      </c>
      <c r="AD51" s="127">
        <v>26286</v>
      </c>
      <c r="AE51" s="127">
        <v>23489</v>
      </c>
      <c r="AF51" s="127">
        <v>273590</v>
      </c>
      <c r="AH51" s="177" t="s">
        <v>110</v>
      </c>
      <c r="AI51" s="134">
        <f t="shared" si="48"/>
        <v>425.17111843699968</v>
      </c>
      <c r="AJ51" s="134">
        <f t="shared" si="46"/>
        <v>1715.3105086299984</v>
      </c>
      <c r="AK51" s="134">
        <f t="shared" si="46"/>
        <v>-506.7544759299999</v>
      </c>
      <c r="AL51" s="134">
        <f t="shared" si="46"/>
        <v>-442.58040179499949</v>
      </c>
      <c r="AM51" s="134">
        <f t="shared" si="46"/>
        <v>519.19470025799819</v>
      </c>
      <c r="AN51" s="134">
        <f t="shared" si="46"/>
        <v>0.84618405199944391</v>
      </c>
      <c r="AO51" s="134">
        <f t="shared" si="46"/>
        <v>1053.5043484050002</v>
      </c>
      <c r="AP51" s="134">
        <f t="shared" si="46"/>
        <v>1738.8744782700014</v>
      </c>
      <c r="AQ51" s="134">
        <f t="shared" si="46"/>
        <v>2306.4241094909994</v>
      </c>
      <c r="AR51" s="134">
        <f t="shared" si="46"/>
        <v>1240.5052676689993</v>
      </c>
      <c r="AS51" s="134">
        <f t="shared" si="46"/>
        <v>1751.2560182419984</v>
      </c>
      <c r="AT51" s="134">
        <f t="shared" si="46"/>
        <v>1471.8385450040005</v>
      </c>
      <c r="AU51" s="134">
        <f t="shared" si="46"/>
        <v>11273.590400732995</v>
      </c>
    </row>
    <row r="52" spans="2:47" outlineLevel="1" x14ac:dyDescent="0.25">
      <c r="B52" s="178" t="s">
        <v>27</v>
      </c>
      <c r="C52" s="179" t="s">
        <v>42</v>
      </c>
      <c r="D52" s="180">
        <v>5285.0983234730002</v>
      </c>
      <c r="E52" s="180">
        <v>4507.3845408320003</v>
      </c>
      <c r="F52" s="180">
        <v>4941.9510340790002</v>
      </c>
      <c r="G52" s="180">
        <v>5149.9856770440001</v>
      </c>
      <c r="H52" s="180">
        <v>2711.9566872559999</v>
      </c>
      <c r="I52" s="180">
        <v>3016.2766686169998</v>
      </c>
      <c r="J52" s="180">
        <v>2575.5706830129998</v>
      </c>
      <c r="K52" s="180">
        <v>2418.265570086</v>
      </c>
      <c r="L52" s="180">
        <v>2867.2178661980001</v>
      </c>
      <c r="M52" s="180">
        <v>4618.5891117800002</v>
      </c>
      <c r="N52" s="180">
        <v>4628.3202386470002</v>
      </c>
      <c r="O52" s="180">
        <v>5234.315538801</v>
      </c>
      <c r="P52" s="236">
        <f t="shared" si="47"/>
        <v>47954.931939825998</v>
      </c>
      <c r="Q52" s="134"/>
      <c r="R52" s="127" t="s">
        <v>95</v>
      </c>
      <c r="S52" s="177" t="s">
        <v>111</v>
      </c>
      <c r="T52" s="127">
        <v>5009</v>
      </c>
      <c r="U52" s="127">
        <v>4797</v>
      </c>
      <c r="V52" s="127">
        <v>3572</v>
      </c>
      <c r="W52" s="127">
        <v>3564</v>
      </c>
      <c r="X52" s="127">
        <v>3038</v>
      </c>
      <c r="Y52" s="127">
        <v>3141</v>
      </c>
      <c r="Z52" s="127">
        <v>2322</v>
      </c>
      <c r="AA52" s="127">
        <v>1806</v>
      </c>
      <c r="AB52" s="127">
        <v>2699</v>
      </c>
      <c r="AC52" s="127">
        <v>5219</v>
      </c>
      <c r="AD52" s="127">
        <v>5249</v>
      </c>
      <c r="AE52" s="127">
        <v>5811</v>
      </c>
      <c r="AF52" s="127">
        <v>46227</v>
      </c>
      <c r="AH52" s="177" t="s">
        <v>111</v>
      </c>
      <c r="AI52" s="134">
        <f t="shared" si="48"/>
        <v>-276.09832347300016</v>
      </c>
      <c r="AJ52" s="134">
        <f t="shared" si="46"/>
        <v>289.61545916799969</v>
      </c>
      <c r="AK52" s="134">
        <f t="shared" si="46"/>
        <v>-1369.9510340790002</v>
      </c>
      <c r="AL52" s="134">
        <f t="shared" si="46"/>
        <v>-1585.9856770440001</v>
      </c>
      <c r="AM52" s="134">
        <f t="shared" si="46"/>
        <v>326.0433127440001</v>
      </c>
      <c r="AN52" s="134">
        <f t="shared" si="46"/>
        <v>124.72333138300019</v>
      </c>
      <c r="AO52" s="134">
        <f t="shared" si="46"/>
        <v>-253.57068301299978</v>
      </c>
      <c r="AP52" s="134">
        <f t="shared" si="46"/>
        <v>-612.26557008600003</v>
      </c>
      <c r="AQ52" s="134">
        <f t="shared" si="46"/>
        <v>-168.21786619800014</v>
      </c>
      <c r="AR52" s="134">
        <f t="shared" si="46"/>
        <v>600.41088821999983</v>
      </c>
      <c r="AS52" s="134">
        <f t="shared" si="46"/>
        <v>620.67976135299978</v>
      </c>
      <c r="AT52" s="134">
        <f t="shared" si="46"/>
        <v>576.684461199</v>
      </c>
      <c r="AU52" s="134">
        <f t="shared" si="46"/>
        <v>-1727.9319398259977</v>
      </c>
    </row>
    <row r="53" spans="2:47" outlineLevel="1" x14ac:dyDescent="0.25">
      <c r="B53" s="178" t="s">
        <v>27</v>
      </c>
      <c r="C53" s="179" t="s">
        <v>43</v>
      </c>
      <c r="D53" s="180">
        <v>55340.605657271</v>
      </c>
      <c r="E53" s="180">
        <v>53557.880858067998</v>
      </c>
      <c r="F53" s="180">
        <v>50194.990803601999</v>
      </c>
      <c r="G53" s="180">
        <v>51420.853052001999</v>
      </c>
      <c r="H53" s="180">
        <v>49530.253423465998</v>
      </c>
      <c r="I53" s="180">
        <v>52522.641085028998</v>
      </c>
      <c r="J53" s="180">
        <v>42545.463588427003</v>
      </c>
      <c r="K53" s="180">
        <v>41862.193826707</v>
      </c>
      <c r="L53" s="180">
        <v>49205.912618531998</v>
      </c>
      <c r="M53" s="180">
        <v>52266.868134650998</v>
      </c>
      <c r="N53" s="180">
        <v>48219.236764647998</v>
      </c>
      <c r="O53" s="180">
        <v>52224.331874700001</v>
      </c>
      <c r="P53" s="236">
        <f t="shared" si="47"/>
        <v>598891.23168710305</v>
      </c>
      <c r="Q53" s="134"/>
      <c r="R53" s="127" t="s">
        <v>97</v>
      </c>
      <c r="S53" s="177" t="s">
        <v>112</v>
      </c>
      <c r="T53" s="127">
        <v>47987</v>
      </c>
      <c r="U53" s="127">
        <v>44062</v>
      </c>
      <c r="V53" s="127">
        <v>40200</v>
      </c>
      <c r="W53" s="127">
        <v>44226</v>
      </c>
      <c r="X53" s="127">
        <v>45930</v>
      </c>
      <c r="Y53" s="127">
        <v>45779</v>
      </c>
      <c r="Z53" s="127">
        <v>42803</v>
      </c>
      <c r="AA53" s="127">
        <v>40085</v>
      </c>
      <c r="AB53" s="127">
        <v>46913</v>
      </c>
      <c r="AC53" s="127">
        <v>47826</v>
      </c>
      <c r="AD53" s="127">
        <v>48282</v>
      </c>
      <c r="AE53" s="127">
        <v>51206</v>
      </c>
      <c r="AF53" s="127">
        <v>545299</v>
      </c>
      <c r="AH53" s="177" t="s">
        <v>112</v>
      </c>
      <c r="AI53" s="134">
        <f t="shared" si="48"/>
        <v>-7353.6056572710004</v>
      </c>
      <c r="AJ53" s="134">
        <f t="shared" si="46"/>
        <v>-9495.8808580679979</v>
      </c>
      <c r="AK53" s="134">
        <f t="shared" si="46"/>
        <v>-9994.9908036019988</v>
      </c>
      <c r="AL53" s="134">
        <f t="shared" si="46"/>
        <v>-7194.8530520019995</v>
      </c>
      <c r="AM53" s="134">
        <f t="shared" si="46"/>
        <v>-3600.2534234659979</v>
      </c>
      <c r="AN53" s="134">
        <f t="shared" si="46"/>
        <v>-6743.6410850289976</v>
      </c>
      <c r="AO53" s="134">
        <f t="shared" si="46"/>
        <v>257.53641157299717</v>
      </c>
      <c r="AP53" s="134">
        <f t="shared" si="46"/>
        <v>-1777.193826707</v>
      </c>
      <c r="AQ53" s="134">
        <f t="shared" si="46"/>
        <v>-2292.9126185319983</v>
      </c>
      <c r="AR53" s="134">
        <f t="shared" si="46"/>
        <v>-4440.8681346509984</v>
      </c>
      <c r="AS53" s="134">
        <f t="shared" si="46"/>
        <v>62.763235352002084</v>
      </c>
      <c r="AT53" s="134">
        <f t="shared" si="46"/>
        <v>-1018.3318747000012</v>
      </c>
      <c r="AU53" s="134">
        <f t="shared" si="46"/>
        <v>-53592.231687103049</v>
      </c>
    </row>
    <row r="54" spans="2:47" outlineLevel="1" x14ac:dyDescent="0.25">
      <c r="B54" s="178" t="s">
        <v>27</v>
      </c>
      <c r="C54" s="179" t="s">
        <v>44</v>
      </c>
      <c r="D54" s="180">
        <v>8442.3939585330008</v>
      </c>
      <c r="E54" s="180">
        <v>7535.9073552469999</v>
      </c>
      <c r="F54" s="180">
        <v>7213.7403369399999</v>
      </c>
      <c r="G54" s="180">
        <v>7887.9084807429999</v>
      </c>
      <c r="H54" s="180">
        <v>7100.6407445670002</v>
      </c>
      <c r="I54" s="180">
        <v>7233.98395222</v>
      </c>
      <c r="J54" s="180">
        <v>9128.9479362180009</v>
      </c>
      <c r="K54" s="180">
        <v>7110.6784943470002</v>
      </c>
      <c r="L54" s="180">
        <v>7826.4641003429997</v>
      </c>
      <c r="M54" s="180">
        <v>7369.9707914560004</v>
      </c>
      <c r="N54" s="180">
        <v>7278.6080837489999</v>
      </c>
      <c r="O54" s="180">
        <v>8069.538385115</v>
      </c>
      <c r="P54" s="236">
        <f t="shared" si="47"/>
        <v>92198.782619477992</v>
      </c>
      <c r="Q54" s="134"/>
      <c r="R54" s="127" t="s">
        <v>95</v>
      </c>
      <c r="S54" s="177" t="s">
        <v>113</v>
      </c>
      <c r="T54" s="127">
        <v>5580</v>
      </c>
      <c r="U54" s="127">
        <v>5219</v>
      </c>
      <c r="V54" s="127">
        <v>4954</v>
      </c>
      <c r="W54" s="127">
        <v>7866</v>
      </c>
      <c r="X54" s="127">
        <v>8119</v>
      </c>
      <c r="Y54" s="127">
        <v>8174</v>
      </c>
      <c r="Z54" s="127">
        <v>9909</v>
      </c>
      <c r="AA54" s="127">
        <v>7565</v>
      </c>
      <c r="AB54" s="127">
        <v>8403</v>
      </c>
      <c r="AC54" s="127">
        <v>8006</v>
      </c>
      <c r="AD54" s="127">
        <v>8428</v>
      </c>
      <c r="AE54" s="127">
        <v>8204</v>
      </c>
      <c r="AF54" s="127">
        <v>90427</v>
      </c>
      <c r="AH54" s="177" t="s">
        <v>113</v>
      </c>
      <c r="AI54" s="134">
        <f t="shared" si="48"/>
        <v>-2862.3939585330008</v>
      </c>
      <c r="AJ54" s="134">
        <f t="shared" si="46"/>
        <v>-2316.9073552469999</v>
      </c>
      <c r="AK54" s="134">
        <f t="shared" si="46"/>
        <v>-2259.7403369399999</v>
      </c>
      <c r="AL54" s="134">
        <f t="shared" si="46"/>
        <v>-21.908480742999927</v>
      </c>
      <c r="AM54" s="134">
        <f t="shared" si="46"/>
        <v>1018.3592554329998</v>
      </c>
      <c r="AN54" s="134">
        <f t="shared" si="46"/>
        <v>940.01604778000001</v>
      </c>
      <c r="AO54" s="134">
        <f t="shared" si="46"/>
        <v>780.0520637819991</v>
      </c>
      <c r="AP54" s="134">
        <f t="shared" si="46"/>
        <v>454.3215056529998</v>
      </c>
      <c r="AQ54" s="134">
        <f t="shared" si="46"/>
        <v>576.5358996570003</v>
      </c>
      <c r="AR54" s="134">
        <f t="shared" si="46"/>
        <v>636.02920854399963</v>
      </c>
      <c r="AS54" s="134">
        <f t="shared" si="46"/>
        <v>1149.3919162510001</v>
      </c>
      <c r="AT54" s="134">
        <f t="shared" si="46"/>
        <v>134.46161488500002</v>
      </c>
      <c r="AU54" s="134">
        <f t="shared" si="46"/>
        <v>-1771.7826194779918</v>
      </c>
    </row>
    <row r="55" spans="2:47" outlineLevel="1" x14ac:dyDescent="0.25">
      <c r="B55" s="178" t="s">
        <v>27</v>
      </c>
      <c r="C55" s="179" t="s">
        <v>45</v>
      </c>
      <c r="D55" s="180">
        <v>5127.2854151089996</v>
      </c>
      <c r="E55" s="180">
        <v>4613.3213633470004</v>
      </c>
      <c r="F55" s="180">
        <v>4345.2622003380002</v>
      </c>
      <c r="G55" s="180">
        <v>4732.7450884460004</v>
      </c>
      <c r="H55" s="180">
        <v>4260.3844467400004</v>
      </c>
      <c r="I55" s="180">
        <v>4671.9479691420001</v>
      </c>
      <c r="J55" s="180">
        <v>4640.9735318209996</v>
      </c>
      <c r="K55" s="180">
        <v>4815.1391436109998</v>
      </c>
      <c r="L55" s="180">
        <v>5181.1422873410002</v>
      </c>
      <c r="M55" s="180">
        <v>4994.3930057699999</v>
      </c>
      <c r="N55" s="180">
        <v>4737.4390078890001</v>
      </c>
      <c r="O55" s="180">
        <v>4962.1509304990004</v>
      </c>
      <c r="P55" s="236">
        <f t="shared" si="47"/>
        <v>57082.184390053</v>
      </c>
      <c r="Q55" s="134"/>
      <c r="R55" s="127" t="s">
        <v>95</v>
      </c>
      <c r="S55" s="177" t="s">
        <v>114</v>
      </c>
      <c r="T55" s="127">
        <v>5731</v>
      </c>
      <c r="U55" s="127">
        <v>4760</v>
      </c>
      <c r="V55" s="127">
        <v>4895</v>
      </c>
      <c r="W55" s="127">
        <v>5426</v>
      </c>
      <c r="X55" s="127">
        <v>4744</v>
      </c>
      <c r="Y55" s="127">
        <v>5442</v>
      </c>
      <c r="Z55" s="127">
        <v>5888</v>
      </c>
      <c r="AA55" s="127">
        <v>5354</v>
      </c>
      <c r="AB55" s="127">
        <v>5598</v>
      </c>
      <c r="AC55" s="127">
        <v>5117</v>
      </c>
      <c r="AD55" s="127">
        <v>5333</v>
      </c>
      <c r="AE55" s="127">
        <v>5641</v>
      </c>
      <c r="AF55" s="127">
        <v>63929</v>
      </c>
      <c r="AH55" s="177" t="s">
        <v>114</v>
      </c>
      <c r="AI55" s="134">
        <f t="shared" si="48"/>
        <v>603.71458489100041</v>
      </c>
      <c r="AJ55" s="134">
        <f t="shared" si="48"/>
        <v>146.67863665299956</v>
      </c>
      <c r="AK55" s="134">
        <f t="shared" si="48"/>
        <v>549.73779966199982</v>
      </c>
      <c r="AL55" s="134">
        <f t="shared" si="48"/>
        <v>693.25491155399959</v>
      </c>
      <c r="AM55" s="134">
        <f t="shared" si="48"/>
        <v>483.61555325999961</v>
      </c>
      <c r="AN55" s="134">
        <f t="shared" si="48"/>
        <v>770.05203085799985</v>
      </c>
      <c r="AO55" s="134">
        <f t="shared" si="48"/>
        <v>1247.0264681790004</v>
      </c>
      <c r="AP55" s="134">
        <f t="shared" si="48"/>
        <v>538.86085638900022</v>
      </c>
      <c r="AQ55" s="134">
        <f t="shared" si="48"/>
        <v>416.85771265899984</v>
      </c>
      <c r="AR55" s="134">
        <f t="shared" si="48"/>
        <v>122.60699423000005</v>
      </c>
      <c r="AS55" s="134">
        <f t="shared" si="48"/>
        <v>595.5609921109999</v>
      </c>
      <c r="AT55" s="134">
        <f t="shared" si="48"/>
        <v>678.84906950099958</v>
      </c>
      <c r="AU55" s="134">
        <f t="shared" si="48"/>
        <v>6846.8156099469998</v>
      </c>
    </row>
    <row r="56" spans="2:47" outlineLevel="1" x14ac:dyDescent="0.25">
      <c r="B56" s="178" t="s">
        <v>35</v>
      </c>
      <c r="C56" s="179" t="s">
        <v>46</v>
      </c>
      <c r="D56" s="180">
        <v>377669.24914615799</v>
      </c>
      <c r="E56" s="180">
        <v>347668.43669867999</v>
      </c>
      <c r="F56" s="180">
        <v>334810.03229837702</v>
      </c>
      <c r="G56" s="180">
        <v>339792.37259771401</v>
      </c>
      <c r="H56" s="180">
        <v>323580.42530180898</v>
      </c>
      <c r="I56" s="180">
        <v>315844.852049471</v>
      </c>
      <c r="J56" s="180">
        <v>266005.55657157401</v>
      </c>
      <c r="K56" s="180">
        <v>268669.62603985099</v>
      </c>
      <c r="L56" s="180">
        <v>330982.03128776501</v>
      </c>
      <c r="M56" s="180">
        <v>321267.91362969601</v>
      </c>
      <c r="N56" s="180">
        <v>311426.67852425098</v>
      </c>
      <c r="O56" s="180">
        <v>366746.028912195</v>
      </c>
      <c r="P56" s="236">
        <f t="shared" si="47"/>
        <v>3904463.2030575406</v>
      </c>
      <c r="Q56" s="134"/>
      <c r="R56" s="127" t="s">
        <v>116</v>
      </c>
      <c r="S56" s="177" t="s">
        <v>115</v>
      </c>
      <c r="T56" s="127">
        <v>399970</v>
      </c>
      <c r="U56" s="127">
        <v>354298</v>
      </c>
      <c r="V56" s="127">
        <v>346992</v>
      </c>
      <c r="W56" s="127">
        <v>359945</v>
      </c>
      <c r="X56" s="127">
        <v>338237</v>
      </c>
      <c r="Y56" s="127">
        <v>338816</v>
      </c>
      <c r="Z56" s="127">
        <v>294932</v>
      </c>
      <c r="AA56" s="127">
        <v>280979</v>
      </c>
      <c r="AB56" s="127">
        <v>341858</v>
      </c>
      <c r="AC56" s="127">
        <v>327390</v>
      </c>
      <c r="AD56" s="127">
        <v>338234</v>
      </c>
      <c r="AE56" s="127">
        <v>364967</v>
      </c>
      <c r="AF56" s="127">
        <v>4086618</v>
      </c>
      <c r="AH56" s="177" t="s">
        <v>115</v>
      </c>
      <c r="AI56" s="134">
        <f t="shared" si="48"/>
        <v>22300.750853842008</v>
      </c>
      <c r="AJ56" s="134">
        <f t="shared" si="48"/>
        <v>6629.5633013200131</v>
      </c>
      <c r="AK56" s="134">
        <f t="shared" si="48"/>
        <v>12181.967701622983</v>
      </c>
      <c r="AL56" s="134">
        <f t="shared" si="48"/>
        <v>20152.627402285987</v>
      </c>
      <c r="AM56" s="134">
        <f t="shared" si="48"/>
        <v>14656.57469819102</v>
      </c>
      <c r="AN56" s="134">
        <f t="shared" si="48"/>
        <v>22971.147950529004</v>
      </c>
      <c r="AO56" s="134">
        <f t="shared" si="48"/>
        <v>28926.443428425991</v>
      </c>
      <c r="AP56" s="134">
        <f t="shared" si="48"/>
        <v>12309.373960149009</v>
      </c>
      <c r="AQ56" s="134">
        <f t="shared" si="48"/>
        <v>10875.968712234986</v>
      </c>
      <c r="AR56" s="134">
        <f t="shared" si="48"/>
        <v>6122.086370303994</v>
      </c>
      <c r="AS56" s="134">
        <f t="shared" si="48"/>
        <v>26807.32147574902</v>
      </c>
      <c r="AT56" s="134">
        <f t="shared" si="48"/>
        <v>-1779.0289121950045</v>
      </c>
      <c r="AU56" s="134">
        <f t="shared" si="48"/>
        <v>182154.79694245942</v>
      </c>
    </row>
    <row r="57" spans="2:47" outlineLevel="1" x14ac:dyDescent="0.25">
      <c r="B57" s="178" t="s">
        <v>35</v>
      </c>
      <c r="C57" s="179" t="s">
        <v>47</v>
      </c>
      <c r="D57" s="180">
        <v>31630.836031301998</v>
      </c>
      <c r="E57" s="180">
        <v>30348.467763027002</v>
      </c>
      <c r="F57" s="180">
        <v>24653.406687555002</v>
      </c>
      <c r="G57" s="180">
        <v>27000.085728869999</v>
      </c>
      <c r="H57" s="180">
        <v>26243.115526987</v>
      </c>
      <c r="I57" s="180">
        <v>23562.289392213999</v>
      </c>
      <c r="J57" s="180">
        <v>22145.462934452</v>
      </c>
      <c r="K57" s="180">
        <v>22498.082510053999</v>
      </c>
      <c r="L57" s="180">
        <v>22058.813360736</v>
      </c>
      <c r="M57" s="180">
        <v>27977.243786831001</v>
      </c>
      <c r="N57" s="180">
        <v>31614.509645982002</v>
      </c>
      <c r="O57" s="180">
        <v>30808.112932287</v>
      </c>
      <c r="P57" s="236">
        <f t="shared" si="47"/>
        <v>320540.42630029697</v>
      </c>
      <c r="Q57" s="134"/>
      <c r="R57" s="127" t="s">
        <v>105</v>
      </c>
      <c r="S57" s="181" t="s">
        <v>117</v>
      </c>
      <c r="T57" s="181">
        <v>23183</v>
      </c>
      <c r="U57" s="181">
        <v>24475</v>
      </c>
      <c r="V57" s="181">
        <v>25439</v>
      </c>
      <c r="W57" s="181">
        <v>27964</v>
      </c>
      <c r="X57" s="181">
        <v>27152</v>
      </c>
      <c r="Y57" s="181">
        <v>26210</v>
      </c>
      <c r="Z57" s="181">
        <v>22889</v>
      </c>
      <c r="AA57" s="181">
        <v>20909</v>
      </c>
      <c r="AB57" s="181">
        <v>20909</v>
      </c>
      <c r="AC57" s="181">
        <v>23142</v>
      </c>
      <c r="AD57" s="181">
        <v>34012</v>
      </c>
      <c r="AE57" s="181">
        <v>47414</v>
      </c>
      <c r="AF57" s="181">
        <v>323698</v>
      </c>
      <c r="AH57" s="181" t="s">
        <v>117</v>
      </c>
      <c r="AI57" s="134">
        <f t="shared" si="48"/>
        <v>-8447.8360313019984</v>
      </c>
      <c r="AJ57" s="134">
        <f t="shared" si="48"/>
        <v>-5873.4677630270016</v>
      </c>
      <c r="AK57" s="134">
        <f t="shared" si="48"/>
        <v>785.59331244499845</v>
      </c>
      <c r="AL57" s="134">
        <f t="shared" si="48"/>
        <v>963.914271130001</v>
      </c>
      <c r="AM57" s="134">
        <f t="shared" si="48"/>
        <v>908.88447301300039</v>
      </c>
      <c r="AN57" s="134">
        <f t="shared" si="48"/>
        <v>2647.7106077860008</v>
      </c>
      <c r="AO57" s="134">
        <f t="shared" si="48"/>
        <v>743.5370655480001</v>
      </c>
      <c r="AP57" s="134">
        <f t="shared" si="48"/>
        <v>-1589.0825100539987</v>
      </c>
      <c r="AQ57" s="134">
        <f t="shared" si="48"/>
        <v>-1149.8133607359996</v>
      </c>
      <c r="AR57" s="134">
        <f t="shared" si="48"/>
        <v>-4835.2437868310008</v>
      </c>
      <c r="AS57" s="134">
        <f t="shared" si="48"/>
        <v>2397.4903540179985</v>
      </c>
      <c r="AT57" s="134">
        <f t="shared" si="48"/>
        <v>16605.887067713</v>
      </c>
      <c r="AU57" s="134">
        <f t="shared" si="48"/>
        <v>3157.5736997030326</v>
      </c>
    </row>
    <row r="58" spans="2:47" outlineLevel="1" x14ac:dyDescent="0.25">
      <c r="B58" s="178" t="s">
        <v>35</v>
      </c>
      <c r="C58" s="179" t="s">
        <v>48</v>
      </c>
      <c r="D58" s="180">
        <v>5089.1157218580001</v>
      </c>
      <c r="E58" s="180">
        <v>4473.8203990439997</v>
      </c>
      <c r="F58" s="180">
        <v>2365.5437658850001</v>
      </c>
      <c r="G58" s="180">
        <v>2748.5196631660001</v>
      </c>
      <c r="H58" s="180">
        <v>3920.047648618</v>
      </c>
      <c r="I58" s="180">
        <v>3996.982069998</v>
      </c>
      <c r="J58" s="180">
        <v>3668.0674958979998</v>
      </c>
      <c r="K58" s="180">
        <v>2884.2278145099999</v>
      </c>
      <c r="L58" s="180">
        <v>4375.3488703789999</v>
      </c>
      <c r="M58" s="180">
        <v>4530.4133369749998</v>
      </c>
      <c r="N58" s="180">
        <v>3645.9330604719999</v>
      </c>
      <c r="O58" s="180">
        <v>4834.5527637149999</v>
      </c>
      <c r="P58" s="236">
        <f t="shared" si="47"/>
        <v>46532.572610518</v>
      </c>
      <c r="Q58" s="134"/>
      <c r="R58" s="127" t="s">
        <v>105</v>
      </c>
      <c r="S58" s="182" t="s">
        <v>118</v>
      </c>
      <c r="T58" s="181">
        <v>5270</v>
      </c>
      <c r="U58" s="181">
        <v>4320</v>
      </c>
      <c r="V58" s="181">
        <v>2479</v>
      </c>
      <c r="W58" s="181">
        <v>2797</v>
      </c>
      <c r="X58" s="181">
        <v>3863</v>
      </c>
      <c r="Y58" s="181">
        <v>4221</v>
      </c>
      <c r="Z58" s="181">
        <v>3679</v>
      </c>
      <c r="AA58" s="181">
        <v>2900</v>
      </c>
      <c r="AB58" s="181">
        <v>4521</v>
      </c>
      <c r="AC58" s="181">
        <v>4626</v>
      </c>
      <c r="AD58" s="181">
        <v>3738</v>
      </c>
      <c r="AE58" s="181">
        <v>5191</v>
      </c>
      <c r="AF58" s="181">
        <v>47605</v>
      </c>
      <c r="AG58" s="181"/>
      <c r="AH58" s="182" t="s">
        <v>118</v>
      </c>
      <c r="AI58" s="134">
        <f t="shared" si="48"/>
        <v>180.88427814199986</v>
      </c>
      <c r="AJ58" s="134">
        <f t="shared" si="48"/>
        <v>-153.82039904399971</v>
      </c>
      <c r="AK58" s="134">
        <f t="shared" si="48"/>
        <v>113.45623411499992</v>
      </c>
      <c r="AL58" s="134">
        <f t="shared" si="48"/>
        <v>48.4803368339999</v>
      </c>
      <c r="AM58" s="134">
        <f t="shared" si="48"/>
        <v>-57.047648618000039</v>
      </c>
      <c r="AN58" s="134">
        <f t="shared" si="48"/>
        <v>224.01793000199996</v>
      </c>
      <c r="AO58" s="134">
        <f t="shared" si="48"/>
        <v>10.932504102000166</v>
      </c>
      <c r="AP58" s="134">
        <f t="shared" si="48"/>
        <v>15.772185490000084</v>
      </c>
      <c r="AQ58" s="134">
        <f t="shared" si="48"/>
        <v>145.65112962100011</v>
      </c>
      <c r="AR58" s="134">
        <f t="shared" si="48"/>
        <v>95.586663025000234</v>
      </c>
      <c r="AS58" s="134">
        <f t="shared" si="48"/>
        <v>92.066939528000148</v>
      </c>
      <c r="AT58" s="134">
        <f t="shared" si="48"/>
        <v>356.44723628500014</v>
      </c>
      <c r="AU58" s="134">
        <f t="shared" si="48"/>
        <v>1072.4273894819999</v>
      </c>
    </row>
    <row r="59" spans="2:47" outlineLevel="1" x14ac:dyDescent="0.25">
      <c r="B59" s="178" t="s">
        <v>27</v>
      </c>
      <c r="C59" s="179" t="s">
        <v>49</v>
      </c>
      <c r="D59" s="180">
        <v>143101.71422701201</v>
      </c>
      <c r="E59" s="180">
        <v>135074.16866491301</v>
      </c>
      <c r="F59" s="180">
        <v>121030.96212177099</v>
      </c>
      <c r="G59" s="180">
        <v>143893.01454820501</v>
      </c>
      <c r="H59" s="180">
        <v>132875.19422193099</v>
      </c>
      <c r="I59" s="180">
        <v>139535.23665640701</v>
      </c>
      <c r="J59" s="180">
        <v>110032.5243985</v>
      </c>
      <c r="K59" s="180">
        <v>109437.611805452</v>
      </c>
      <c r="L59" s="180">
        <v>123587.67339827</v>
      </c>
      <c r="M59" s="180">
        <v>133964.08021484301</v>
      </c>
      <c r="N59" s="180">
        <v>131270.05405104</v>
      </c>
      <c r="O59" s="180">
        <v>128344.898913023</v>
      </c>
      <c r="P59" s="236">
        <f t="shared" si="47"/>
        <v>1552147.1332213671</v>
      </c>
      <c r="Q59" s="134"/>
      <c r="R59" s="127" t="s">
        <v>95</v>
      </c>
      <c r="S59" s="183" t="s">
        <v>119</v>
      </c>
      <c r="T59" s="184">
        <v>143243</v>
      </c>
      <c r="U59" s="184">
        <v>142775</v>
      </c>
      <c r="V59" s="184">
        <v>132377</v>
      </c>
      <c r="W59" s="184">
        <v>143411</v>
      </c>
      <c r="X59" s="184">
        <v>129504</v>
      </c>
      <c r="Y59" s="184">
        <v>128227</v>
      </c>
      <c r="Z59" s="184">
        <v>99763</v>
      </c>
      <c r="AA59" s="184">
        <v>108440</v>
      </c>
      <c r="AB59" s="184">
        <v>131590</v>
      </c>
      <c r="AC59" s="184">
        <v>135488</v>
      </c>
      <c r="AD59" s="184">
        <v>132949</v>
      </c>
      <c r="AE59" s="184">
        <v>128998</v>
      </c>
      <c r="AF59" s="184">
        <v>1556765</v>
      </c>
      <c r="AG59" s="181"/>
      <c r="AH59" s="183" t="s">
        <v>119</v>
      </c>
      <c r="AI59" s="134">
        <f t="shared" si="48"/>
        <v>141.28577298799064</v>
      </c>
      <c r="AJ59" s="134">
        <f t="shared" si="48"/>
        <v>7700.8313350869867</v>
      </c>
      <c r="AK59" s="134">
        <f t="shared" si="48"/>
        <v>11346.037878229006</v>
      </c>
      <c r="AL59" s="134">
        <f t="shared" si="48"/>
        <v>-482.01454820501385</v>
      </c>
      <c r="AM59" s="134">
        <f t="shared" si="48"/>
        <v>-3371.1942219309858</v>
      </c>
      <c r="AN59" s="134">
        <f t="shared" si="48"/>
        <v>-11308.236656407011</v>
      </c>
      <c r="AO59" s="134">
        <f t="shared" si="48"/>
        <v>-10269.524398499998</v>
      </c>
      <c r="AP59" s="134">
        <f t="shared" si="48"/>
        <v>-997.61180545200477</v>
      </c>
      <c r="AQ59" s="134">
        <f t="shared" si="48"/>
        <v>8002.3266017300048</v>
      </c>
      <c r="AR59" s="134">
        <f t="shared" si="48"/>
        <v>1523.9197851569916</v>
      </c>
      <c r="AS59" s="134">
        <f t="shared" si="48"/>
        <v>1678.9459489599976</v>
      </c>
      <c r="AT59" s="134">
        <f t="shared" si="48"/>
        <v>653.10108697699616</v>
      </c>
      <c r="AU59" s="134">
        <f t="shared" si="48"/>
        <v>4617.8667786328588</v>
      </c>
    </row>
    <row r="60" spans="2:47" outlineLevel="1" x14ac:dyDescent="0.25">
      <c r="B60" s="178" t="s">
        <v>27</v>
      </c>
      <c r="C60" s="185" t="s">
        <v>50</v>
      </c>
      <c r="D60" s="186">
        <v>7882.9252139439996</v>
      </c>
      <c r="E60" s="186">
        <v>7418.5550402870003</v>
      </c>
      <c r="F60" s="186">
        <v>3431.5007477839999</v>
      </c>
      <c r="G60" s="186">
        <v>3432.0321028140002</v>
      </c>
      <c r="H60" s="186">
        <v>2353.6845232770002</v>
      </c>
      <c r="I60" s="186">
        <v>2726.7008532949999</v>
      </c>
      <c r="J60" s="186">
        <v>2383.5558564739999</v>
      </c>
      <c r="K60" s="186">
        <v>2659.1680210599998</v>
      </c>
      <c r="L60" s="186">
        <v>2976.6486347189998</v>
      </c>
      <c r="M60" s="186">
        <v>3045.4890749729998</v>
      </c>
      <c r="N60" s="186">
        <v>3452.4534316079998</v>
      </c>
      <c r="O60" s="186">
        <v>5225.9725369730004</v>
      </c>
      <c r="P60" s="237">
        <f>SUM(D60:O60)</f>
        <v>46988.68603720799</v>
      </c>
      <c r="Q60" s="134"/>
      <c r="R60" s="127" t="s">
        <v>95</v>
      </c>
      <c r="S60" s="181" t="s">
        <v>120</v>
      </c>
      <c r="T60" s="181">
        <v>5151</v>
      </c>
      <c r="U60" s="181">
        <v>4835</v>
      </c>
      <c r="V60" s="181">
        <v>3461</v>
      </c>
      <c r="W60" s="181">
        <v>3383</v>
      </c>
      <c r="X60" s="181">
        <v>2577</v>
      </c>
      <c r="Y60" s="181">
        <v>2920</v>
      </c>
      <c r="Z60" s="181">
        <v>2527</v>
      </c>
      <c r="AA60" s="181">
        <v>2616</v>
      </c>
      <c r="AB60" s="188">
        <v>3119</v>
      </c>
      <c r="AC60" s="181">
        <v>3290</v>
      </c>
      <c r="AD60" s="181">
        <v>3720</v>
      </c>
      <c r="AE60" s="181">
        <v>4993</v>
      </c>
      <c r="AF60" s="181">
        <v>42592</v>
      </c>
      <c r="AG60" s="181"/>
      <c r="AH60" s="181" t="s">
        <v>120</v>
      </c>
      <c r="AI60" s="134">
        <f t="shared" si="48"/>
        <v>-2731.9252139439996</v>
      </c>
      <c r="AJ60" s="134">
        <f t="shared" si="48"/>
        <v>-2583.5550402870003</v>
      </c>
      <c r="AK60" s="134">
        <f t="shared" si="48"/>
        <v>29.499252216000059</v>
      </c>
      <c r="AL60" s="134">
        <f t="shared" si="48"/>
        <v>-49.032102814000154</v>
      </c>
      <c r="AM60" s="134">
        <f t="shared" si="48"/>
        <v>223.31547672299985</v>
      </c>
      <c r="AN60" s="134">
        <f t="shared" si="48"/>
        <v>193.29914670500011</v>
      </c>
      <c r="AO60" s="134">
        <f t="shared" si="48"/>
        <v>143.44414352600006</v>
      </c>
      <c r="AP60" s="134">
        <f t="shared" si="48"/>
        <v>-43.168021059999774</v>
      </c>
      <c r="AQ60" s="134">
        <f t="shared" si="48"/>
        <v>142.3513652810002</v>
      </c>
      <c r="AR60" s="134">
        <f t="shared" si="48"/>
        <v>244.51092502700021</v>
      </c>
      <c r="AS60" s="134">
        <f t="shared" si="48"/>
        <v>267.54656839200015</v>
      </c>
      <c r="AT60" s="134">
        <f t="shared" si="48"/>
        <v>-232.97253697300039</v>
      </c>
      <c r="AU60" s="134">
        <f t="shared" si="48"/>
        <v>-4396.68603720799</v>
      </c>
    </row>
    <row r="61" spans="2:47" ht="12.75" customHeight="1" outlineLevel="1" x14ac:dyDescent="0.25"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238"/>
      <c r="Q61" s="178"/>
      <c r="R61" s="178"/>
      <c r="AG61" s="181"/>
    </row>
    <row r="62" spans="2:47" ht="5.0999999999999996" customHeight="1" outlineLevel="1" x14ac:dyDescent="0.25"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238"/>
      <c r="Q62" s="178"/>
      <c r="R62" s="178"/>
    </row>
    <row r="63" spans="2:47" x14ac:dyDescent="0.25">
      <c r="C63" s="159" t="s">
        <v>22</v>
      </c>
      <c r="D63" s="189">
        <f t="shared" ref="D63:O63" si="49">SUMIF($B$39:$B$60,"T1",D$39:D$60)</f>
        <v>460836.94637352997</v>
      </c>
      <c r="E63" s="189">
        <f t="shared" si="49"/>
        <v>424363.27494376904</v>
      </c>
      <c r="F63" s="189">
        <f>SUMIF($B$39:$B$60,"T1",F$39:F$60)</f>
        <v>399047.47882058803</v>
      </c>
      <c r="G63" s="189">
        <f t="shared" si="49"/>
        <v>408021.37757745502</v>
      </c>
      <c r="H63" s="189">
        <f t="shared" si="49"/>
        <v>389776.22851912101</v>
      </c>
      <c r="I63" s="189">
        <f t="shared" si="49"/>
        <v>378626.10490023496</v>
      </c>
      <c r="J63" s="189">
        <f t="shared" si="49"/>
        <v>326550.33712670702</v>
      </c>
      <c r="K63" s="189">
        <f t="shared" si="49"/>
        <v>329972.52381898899</v>
      </c>
      <c r="L63" s="189">
        <f t="shared" si="49"/>
        <v>397636.54880420497</v>
      </c>
      <c r="M63" s="189">
        <f t="shared" si="49"/>
        <v>403153.81257826195</v>
      </c>
      <c r="N63" s="189">
        <f t="shared" si="49"/>
        <v>396849.16887615202</v>
      </c>
      <c r="O63" s="189">
        <f t="shared" si="49"/>
        <v>448452.98306246498</v>
      </c>
      <c r="P63" s="239">
        <f>SUM(D63:O63)</f>
        <v>4763286.7854014775</v>
      </c>
      <c r="Q63" s="190"/>
      <c r="S63" s="171" t="s">
        <v>22</v>
      </c>
      <c r="T63" s="172">
        <f>T46+T56+T57+T58</f>
        <v>468956</v>
      </c>
      <c r="U63" s="172">
        <f>U46+U56+U57+U58</f>
        <v>420834</v>
      </c>
      <c r="V63" s="172">
        <f t="shared" ref="V63:AE63" si="50">V46+V56+V57+V58</f>
        <v>413419</v>
      </c>
      <c r="W63" s="172">
        <f t="shared" si="50"/>
        <v>430827</v>
      </c>
      <c r="X63" s="172">
        <f t="shared" si="50"/>
        <v>404161</v>
      </c>
      <c r="Y63" s="172">
        <f t="shared" si="50"/>
        <v>402109</v>
      </c>
      <c r="Z63" s="172">
        <f t="shared" si="50"/>
        <v>346022</v>
      </c>
      <c r="AA63" s="172">
        <f t="shared" si="50"/>
        <v>333083</v>
      </c>
      <c r="AB63" s="172">
        <f t="shared" si="50"/>
        <v>404600</v>
      </c>
      <c r="AC63" s="172">
        <f t="shared" si="50"/>
        <v>399110</v>
      </c>
      <c r="AD63" s="172">
        <f>AD46+AD56+AD57+AD58</f>
        <v>421087</v>
      </c>
      <c r="AE63" s="172">
        <f t="shared" si="50"/>
        <v>463262</v>
      </c>
      <c r="AF63" s="172">
        <f>SUM(T63:AE63)</f>
        <v>4907470</v>
      </c>
      <c r="AH63" s="171" t="s">
        <v>22</v>
      </c>
      <c r="AI63" s="191">
        <f>T63-D63</f>
        <v>8119.0536264700349</v>
      </c>
      <c r="AJ63" s="191">
        <f>U63-E63</f>
        <v>-3529.2749437690363</v>
      </c>
      <c r="AK63" s="191">
        <f t="shared" ref="AK63:AT63" si="51">V63-F63</f>
        <v>14371.521179411968</v>
      </c>
      <c r="AL63" s="191">
        <f t="shared" si="51"/>
        <v>22805.622422544984</v>
      </c>
      <c r="AM63" s="191">
        <f t="shared" si="51"/>
        <v>14384.77148087899</v>
      </c>
      <c r="AN63" s="191">
        <f t="shared" si="51"/>
        <v>23482.895099765039</v>
      </c>
      <c r="AO63" s="191">
        <f t="shared" si="51"/>
        <v>19471.662873292982</v>
      </c>
      <c r="AP63" s="191">
        <f t="shared" si="51"/>
        <v>3110.4761810110067</v>
      </c>
      <c r="AQ63" s="191">
        <f t="shared" si="51"/>
        <v>6963.4511957950308</v>
      </c>
      <c r="AR63" s="191">
        <f t="shared" si="51"/>
        <v>-4043.8125782619463</v>
      </c>
      <c r="AS63" s="191">
        <f t="shared" si="51"/>
        <v>24237.83112384798</v>
      </c>
      <c r="AT63" s="191">
        <f t="shared" si="51"/>
        <v>14809.016937535023</v>
      </c>
      <c r="AU63" s="191">
        <f>AF63-P63</f>
        <v>144183.21459852252</v>
      </c>
    </row>
    <row r="64" spans="2:47" x14ac:dyDescent="0.25">
      <c r="C64" s="163" t="s">
        <v>23</v>
      </c>
      <c r="D64" s="192">
        <f>D63/$P63</f>
        <v>9.6747680149325277E-2</v>
      </c>
      <c r="E64" s="192">
        <f>E63/$P63</f>
        <v>8.9090431473569404E-2</v>
      </c>
      <c r="F64" s="192">
        <f t="shared" ref="F64:P64" si="52">F63/$P63</f>
        <v>8.3775656767841239E-2</v>
      </c>
      <c r="G64" s="192">
        <f t="shared" si="52"/>
        <v>8.5659628731144008E-2</v>
      </c>
      <c r="H64" s="192">
        <f t="shared" si="52"/>
        <v>8.1829259097669138E-2</v>
      </c>
      <c r="I64" s="192">
        <f t="shared" si="52"/>
        <v>7.9488412509750278E-2</v>
      </c>
      <c r="J64" s="192">
        <f t="shared" si="52"/>
        <v>6.8555674230558319E-2</v>
      </c>
      <c r="K64" s="192">
        <f t="shared" si="52"/>
        <v>6.927412492363233E-2</v>
      </c>
      <c r="L64" s="192">
        <f t="shared" si="52"/>
        <v>8.3479447431735909E-2</v>
      </c>
      <c r="M64" s="192">
        <f t="shared" si="52"/>
        <v>8.4637736659872731E-2</v>
      </c>
      <c r="N64" s="192">
        <f t="shared" si="52"/>
        <v>8.3314145621551788E-2</v>
      </c>
      <c r="O64" s="192">
        <f t="shared" si="52"/>
        <v>9.4147802403349676E-2</v>
      </c>
      <c r="P64" s="232">
        <f t="shared" si="52"/>
        <v>1</v>
      </c>
      <c r="Q64" s="193"/>
      <c r="S64" s="163" t="s">
        <v>23</v>
      </c>
      <c r="T64" s="164">
        <f>T63/$AF$63</f>
        <v>9.5559626447028714E-2</v>
      </c>
      <c r="U64" s="164">
        <f t="shared" ref="U64:AF64" si="53">U63/$AF$63</f>
        <v>8.5753759065261739E-2</v>
      </c>
      <c r="V64" s="164">
        <f t="shared" si="53"/>
        <v>8.4242797205077158E-2</v>
      </c>
      <c r="W64" s="164">
        <f t="shared" si="53"/>
        <v>8.7790042527004744E-2</v>
      </c>
      <c r="X64" s="164">
        <f t="shared" si="53"/>
        <v>8.2356285417944486E-2</v>
      </c>
      <c r="Y64" s="164">
        <f t="shared" si="53"/>
        <v>8.1938147354950724E-2</v>
      </c>
      <c r="Z64" s="164">
        <f t="shared" si="53"/>
        <v>7.0509244070773733E-2</v>
      </c>
      <c r="AA64" s="164">
        <f t="shared" si="53"/>
        <v>6.7872651284674179E-2</v>
      </c>
      <c r="AB64" s="164">
        <f t="shared" si="53"/>
        <v>8.2445740880738957E-2</v>
      </c>
      <c r="AC64" s="164">
        <f t="shared" si="53"/>
        <v>8.1327038168343357E-2</v>
      </c>
      <c r="AD64" s="164">
        <f t="shared" si="53"/>
        <v>8.5805313124685423E-2</v>
      </c>
      <c r="AE64" s="164">
        <f t="shared" si="53"/>
        <v>9.4399354453516784E-2</v>
      </c>
      <c r="AF64" s="164">
        <f t="shared" si="53"/>
        <v>1</v>
      </c>
      <c r="AH64" s="163" t="s">
        <v>23</v>
      </c>
      <c r="AI64" s="164">
        <f>AI63/$AU$63</f>
        <v>5.6310671454215401E-2</v>
      </c>
      <c r="AJ64" s="164">
        <f>AJ63/$AU$63</f>
        <v>-2.4477710207781715E-2</v>
      </c>
      <c r="AK64" s="164">
        <f t="shared" ref="AK64:AU64" si="54">AK63/$AU$63</f>
        <v>9.9675411034699152E-2</v>
      </c>
      <c r="AL64" s="164">
        <f t="shared" si="54"/>
        <v>0.15817113306876346</v>
      </c>
      <c r="AM64" s="164">
        <f t="shared" si="54"/>
        <v>9.9767310091769826E-2</v>
      </c>
      <c r="AN64" s="164">
        <f t="shared" si="54"/>
        <v>0.16286843905619006</v>
      </c>
      <c r="AO64" s="164">
        <f t="shared" si="54"/>
        <v>0.13504805623533733</v>
      </c>
      <c r="AP64" s="164">
        <f t="shared" si="54"/>
        <v>2.1573081094578957E-2</v>
      </c>
      <c r="AQ64" s="164">
        <f t="shared" si="54"/>
        <v>4.8295852018452545E-2</v>
      </c>
      <c r="AR64" s="164">
        <f t="shared" si="54"/>
        <v>-2.8046347763308811E-2</v>
      </c>
      <c r="AS64" s="164">
        <f t="shared" si="54"/>
        <v>0.16810438851247772</v>
      </c>
      <c r="AT64" s="164">
        <f t="shared" si="54"/>
        <v>0.10270971540460282</v>
      </c>
      <c r="AU64" s="164">
        <f t="shared" si="54"/>
        <v>1</v>
      </c>
    </row>
    <row r="65" spans="3:48" x14ac:dyDescent="0.25">
      <c r="C65" s="194" t="s">
        <v>51</v>
      </c>
      <c r="D65" s="195">
        <f>SUM(D10:D11)/D63</f>
        <v>0.80222108132312675</v>
      </c>
      <c r="E65" s="195">
        <f t="shared" ref="E65:P65" si="55">SUM(E10:E11)/E63</f>
        <v>0.81409489811649072</v>
      </c>
      <c r="F65" s="195">
        <f t="shared" si="55"/>
        <v>6.5687945675572745</v>
      </c>
      <c r="G65" s="195">
        <f t="shared" si="55"/>
        <v>6.8841246995212773</v>
      </c>
      <c r="H65" s="195">
        <f t="shared" si="55"/>
        <v>6.5621362950986262</v>
      </c>
      <c r="I65" s="195">
        <f t="shared" si="55"/>
        <v>6.4684302080450395</v>
      </c>
      <c r="J65" s="195">
        <f t="shared" si="55"/>
        <v>6.5611912264439303</v>
      </c>
      <c r="K65" s="195">
        <f t="shared" si="55"/>
        <v>6.4033246935310322</v>
      </c>
      <c r="L65" s="195">
        <f t="shared" si="55"/>
        <v>6.7668751308391473</v>
      </c>
      <c r="M65" s="195">
        <f t="shared" si="55"/>
        <v>6.6956958086952678</v>
      </c>
      <c r="N65" s="195">
        <f t="shared" si="55"/>
        <v>6.8557816837922267</v>
      </c>
      <c r="O65" s="195">
        <f t="shared" si="55"/>
        <v>6.5513927053701995</v>
      </c>
      <c r="P65" s="240">
        <f t="shared" si="55"/>
        <v>5.5542556969306931</v>
      </c>
      <c r="Q65" s="195"/>
      <c r="S65" s="194" t="s">
        <v>51</v>
      </c>
      <c r="T65" s="196">
        <f>SUM(T10:T11)/T63</f>
        <v>0.74882931447726442</v>
      </c>
      <c r="U65" s="196">
        <f t="shared" ref="U65:AF65" si="56">SUM(U10:U11)/U63</f>
        <v>1.0762153248074062</v>
      </c>
      <c r="V65" s="196">
        <f t="shared" si="56"/>
        <v>0.92800524407441365</v>
      </c>
      <c r="W65" s="196">
        <f t="shared" si="56"/>
        <v>1.0281690794680927</v>
      </c>
      <c r="X65" s="196">
        <f t="shared" si="56"/>
        <v>0.78821806161405972</v>
      </c>
      <c r="Y65" s="196">
        <f t="shared" si="56"/>
        <v>0.70184949851905831</v>
      </c>
      <c r="Z65" s="196">
        <f t="shared" si="56"/>
        <v>0.74136615590916188</v>
      </c>
      <c r="AA65" s="196">
        <f t="shared" si="56"/>
        <v>0.80457123299597999</v>
      </c>
      <c r="AB65" s="196">
        <f t="shared" si="56"/>
        <v>0.71090459713297083</v>
      </c>
      <c r="AC65" s="196">
        <f t="shared" si="56"/>
        <v>0.7136679111022024</v>
      </c>
      <c r="AD65" s="196">
        <f t="shared" si="56"/>
        <v>0.4247483299175705</v>
      </c>
      <c r="AE65" s="196">
        <f t="shared" si="56"/>
        <v>0.51604491626768434</v>
      </c>
      <c r="AF65" s="196">
        <f t="shared" si="56"/>
        <v>0.76340415733565359</v>
      </c>
      <c r="AH65" s="194" t="s">
        <v>51</v>
      </c>
      <c r="AI65" s="195">
        <f>T65-D65</f>
        <v>-5.3391766845862332E-2</v>
      </c>
      <c r="AJ65" s="195">
        <f t="shared" ref="AJ65:AU66" si="57">U65-E65</f>
        <v>0.26212042669091551</v>
      </c>
      <c r="AK65" s="195">
        <f t="shared" si="57"/>
        <v>-5.6407893234828608</v>
      </c>
      <c r="AL65" s="195">
        <f t="shared" si="57"/>
        <v>-5.8559556200531846</v>
      </c>
      <c r="AM65" s="195">
        <f t="shared" si="57"/>
        <v>-5.7739182334845669</v>
      </c>
      <c r="AN65" s="195">
        <f t="shared" si="57"/>
        <v>-5.7665807095259813</v>
      </c>
      <c r="AO65" s="195">
        <f t="shared" si="57"/>
        <v>-5.8198250705347681</v>
      </c>
      <c r="AP65" s="195">
        <f t="shared" si="57"/>
        <v>-5.5987534605350522</v>
      </c>
      <c r="AQ65" s="195">
        <f t="shared" si="57"/>
        <v>-6.0559705337061764</v>
      </c>
      <c r="AR65" s="195">
        <f t="shared" si="57"/>
        <v>-5.9820278975930652</v>
      </c>
      <c r="AS65" s="195">
        <f t="shared" si="57"/>
        <v>-6.431033353874656</v>
      </c>
      <c r="AT65" s="195">
        <f t="shared" si="57"/>
        <v>-6.0353477891025147</v>
      </c>
      <c r="AU65" s="195">
        <f t="shared" si="57"/>
        <v>-4.7908515395950397</v>
      </c>
    </row>
    <row r="66" spans="3:48" x14ac:dyDescent="0.25">
      <c r="C66" s="194" t="s">
        <v>52</v>
      </c>
      <c r="D66" s="168">
        <f>SUM(D4:D5)/(D63/100)</f>
        <v>0.54987733480684142</v>
      </c>
      <c r="E66" s="168">
        <f t="shared" ref="E66:P66" si="58">SUM(E4:E5)/(E63/100)</f>
        <v>0.59108426826694005</v>
      </c>
      <c r="F66" s="168">
        <f t="shared" si="58"/>
        <v>11.235036977175341</v>
      </c>
      <c r="G66" s="168">
        <f t="shared" si="58"/>
        <v>11.744835520834208</v>
      </c>
      <c r="H66" s="168">
        <f t="shared" si="58"/>
        <v>11.714749332902436</v>
      </c>
      <c r="I66" s="168">
        <f t="shared" si="58"/>
        <v>12.75199789133241</v>
      </c>
      <c r="J66" s="168">
        <f t="shared" si="58"/>
        <v>13.040539263230869</v>
      </c>
      <c r="K66" s="168">
        <f t="shared" si="58"/>
        <v>11.629099868281443</v>
      </c>
      <c r="L66" s="168">
        <f t="shared" si="58"/>
        <v>12.290805299642058</v>
      </c>
      <c r="M66" s="168">
        <f t="shared" si="58"/>
        <v>12.337044151897185</v>
      </c>
      <c r="N66" s="168">
        <f t="shared" si="58"/>
        <v>12.632108116978976</v>
      </c>
      <c r="O66" s="168">
        <f t="shared" si="58"/>
        <v>12.150222842641092</v>
      </c>
      <c r="P66" s="234">
        <f t="shared" si="58"/>
        <v>9.9915433699903549</v>
      </c>
      <c r="Q66" s="168"/>
      <c r="S66" s="194" t="s">
        <v>52</v>
      </c>
      <c r="T66" s="197">
        <f>SUM(T4:T5)/(T63/100)</f>
        <v>0.51369424850092538</v>
      </c>
      <c r="U66" s="197">
        <f t="shared" ref="U66:AF66" si="59">SUM(U4:U5)/(U63/100)</f>
        <v>0.58384065926232198</v>
      </c>
      <c r="V66" s="197">
        <f t="shared" si="59"/>
        <v>0.6455920023027486</v>
      </c>
      <c r="W66" s="197">
        <f t="shared" si="59"/>
        <v>0.68960394775629186</v>
      </c>
      <c r="X66" s="197">
        <f t="shared" si="59"/>
        <v>0.55646141018059636</v>
      </c>
      <c r="Y66" s="197">
        <f t="shared" si="59"/>
        <v>0.50384348522415567</v>
      </c>
      <c r="Z66" s="197">
        <f t="shared" si="59"/>
        <v>0.54938703319442117</v>
      </c>
      <c r="AA66" s="197">
        <f t="shared" si="59"/>
        <v>0.58033583220998974</v>
      </c>
      <c r="AB66" s="197">
        <f t="shared" si="59"/>
        <v>0.50296589223924859</v>
      </c>
      <c r="AC66" s="197">
        <f t="shared" si="59"/>
        <v>0.5279246323068828</v>
      </c>
      <c r="AD66" s="197">
        <f t="shared" si="59"/>
        <v>0.31062464526333039</v>
      </c>
      <c r="AE66" s="197">
        <f t="shared" si="59"/>
        <v>0.37235948556108639</v>
      </c>
      <c r="AF66" s="197">
        <f t="shared" si="59"/>
        <v>0.52552537254430498</v>
      </c>
      <c r="AH66" s="194" t="s">
        <v>52</v>
      </c>
      <c r="AI66" s="156">
        <f>T66-D66</f>
        <v>-3.6183086305916046E-2</v>
      </c>
      <c r="AJ66" s="156">
        <f t="shared" si="57"/>
        <v>-7.2436090046180679E-3</v>
      </c>
      <c r="AK66" s="156">
        <f t="shared" si="57"/>
        <v>-10.589444974872592</v>
      </c>
      <c r="AL66" s="156">
        <f t="shared" si="57"/>
        <v>-11.055231573077917</v>
      </c>
      <c r="AM66" s="156">
        <f t="shared" si="57"/>
        <v>-11.15828792272184</v>
      </c>
      <c r="AN66" s="156">
        <f t="shared" si="57"/>
        <v>-12.248154406108254</v>
      </c>
      <c r="AO66" s="156">
        <f t="shared" si="57"/>
        <v>-12.491152230036448</v>
      </c>
      <c r="AP66" s="156">
        <f t="shared" si="57"/>
        <v>-11.048764036071454</v>
      </c>
      <c r="AQ66" s="156">
        <f t="shared" si="57"/>
        <v>-11.787839407402808</v>
      </c>
      <c r="AR66" s="156">
        <f t="shared" si="57"/>
        <v>-11.809119519590302</v>
      </c>
      <c r="AS66" s="156">
        <f t="shared" si="57"/>
        <v>-12.321483471715647</v>
      </c>
      <c r="AT66" s="156">
        <f t="shared" si="57"/>
        <v>-11.777863357080006</v>
      </c>
      <c r="AU66" s="156">
        <f t="shared" si="57"/>
        <v>-9.4660179974460501</v>
      </c>
    </row>
    <row r="67" spans="3:48" x14ac:dyDescent="0.25">
      <c r="C67" s="134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  <c r="S67" s="134"/>
      <c r="AH67" s="134"/>
    </row>
    <row r="68" spans="3:48" x14ac:dyDescent="0.25">
      <c r="C68" s="159" t="s">
        <v>24</v>
      </c>
      <c r="D68" s="198">
        <f t="shared" ref="D68:O68" si="60">SUMIF($B$39:$B$60,"T2",D$39:D$60)</f>
        <v>751618.99182355311</v>
      </c>
      <c r="E68" s="198">
        <f>SUMIF($B$39:$B$60,"T2",E$39:E$60)</f>
        <v>687791.22697303398</v>
      </c>
      <c r="F68" s="198">
        <f t="shared" si="60"/>
        <v>610781.715959972</v>
      </c>
      <c r="G68" s="198">
        <f t="shared" si="60"/>
        <v>682281.64204864367</v>
      </c>
      <c r="H68" s="198">
        <f t="shared" si="60"/>
        <v>627627.89562443784</v>
      </c>
      <c r="I68" s="198">
        <f t="shared" si="60"/>
        <v>642237.79800253909</v>
      </c>
      <c r="J68" s="198">
        <f t="shared" si="60"/>
        <v>528745.09031457093</v>
      </c>
      <c r="K68" s="198">
        <f t="shared" si="60"/>
        <v>525246.28996656195</v>
      </c>
      <c r="L68" s="198">
        <f t="shared" si="60"/>
        <v>624958.41940287</v>
      </c>
      <c r="M68" s="198">
        <f t="shared" si="60"/>
        <v>647049.033181065</v>
      </c>
      <c r="N68" s="198">
        <f t="shared" si="60"/>
        <v>661633.390265316</v>
      </c>
      <c r="O68" s="198">
        <f t="shared" si="60"/>
        <v>718613.52335510193</v>
      </c>
      <c r="P68" s="241">
        <f>SUM(D68:O68)</f>
        <v>7708585.0169176655</v>
      </c>
      <c r="Q68" s="134"/>
      <c r="S68" s="159" t="s">
        <v>24</v>
      </c>
      <c r="T68" s="172">
        <f>T39+T40+T41+T42+T43+T44+T45+T47+T48+T49+T50+T51+T52+T53+T54+T55+T59+T60</f>
        <v>695635</v>
      </c>
      <c r="U68" s="172">
        <f t="shared" ref="U68:AF68" si="61">U39+U40+U41+U42+U43+U44+U45+U47+U48+U49+U50+U51+U52+U53+U54+U55+U59+U60</f>
        <v>660131</v>
      </c>
      <c r="V68" s="172">
        <f t="shared" si="61"/>
        <v>596150</v>
      </c>
      <c r="W68" s="172">
        <f t="shared" si="61"/>
        <v>636928</v>
      </c>
      <c r="X68" s="172">
        <f t="shared" si="61"/>
        <v>609007</v>
      </c>
      <c r="Y68" s="172">
        <f t="shared" si="61"/>
        <v>620492</v>
      </c>
      <c r="Z68" s="172">
        <f t="shared" si="61"/>
        <v>511986</v>
      </c>
      <c r="AA68" s="172">
        <f t="shared" si="61"/>
        <v>530975</v>
      </c>
      <c r="AB68" s="172">
        <f t="shared" si="61"/>
        <v>641655</v>
      </c>
      <c r="AC68" s="172">
        <f t="shared" si="61"/>
        <v>645784</v>
      </c>
      <c r="AD68" s="172">
        <f t="shared" si="61"/>
        <v>681934</v>
      </c>
      <c r="AE68" s="172">
        <f t="shared" si="61"/>
        <v>728967</v>
      </c>
      <c r="AF68" s="172">
        <f t="shared" si="61"/>
        <v>7559644</v>
      </c>
      <c r="AH68" s="159" t="s">
        <v>24</v>
      </c>
      <c r="AI68" s="187">
        <f>T68-D68</f>
        <v>-55983.991823553108</v>
      </c>
      <c r="AJ68" s="187">
        <f t="shared" ref="AJ68:AU68" si="62">U68-E68</f>
        <v>-27660.226973033976</v>
      </c>
      <c r="AK68" s="187">
        <f t="shared" si="62"/>
        <v>-14631.715959972003</v>
      </c>
      <c r="AL68" s="187">
        <f t="shared" si="62"/>
        <v>-45353.642048643669</v>
      </c>
      <c r="AM68" s="187">
        <f t="shared" si="62"/>
        <v>-18620.895624437835</v>
      </c>
      <c r="AN68" s="187">
        <f t="shared" si="62"/>
        <v>-21745.798002539086</v>
      </c>
      <c r="AO68" s="187">
        <f t="shared" si="62"/>
        <v>-16759.090314570931</v>
      </c>
      <c r="AP68" s="187">
        <f t="shared" si="62"/>
        <v>5728.7100334380521</v>
      </c>
      <c r="AQ68" s="187">
        <f t="shared" si="62"/>
        <v>16696.58059713</v>
      </c>
      <c r="AR68" s="187">
        <f t="shared" si="62"/>
        <v>-1265.033181064995</v>
      </c>
      <c r="AS68" s="187">
        <f t="shared" si="62"/>
        <v>20300.609734683996</v>
      </c>
      <c r="AT68" s="187">
        <f t="shared" si="62"/>
        <v>10353.476644898066</v>
      </c>
      <c r="AU68" s="187">
        <f t="shared" si="62"/>
        <v>-148941.01691766549</v>
      </c>
    </row>
    <row r="69" spans="3:48" x14ac:dyDescent="0.25">
      <c r="C69" s="163" t="s">
        <v>23</v>
      </c>
      <c r="D69" s="192">
        <f>D68/$P68</f>
        <v>9.7504145076432389E-2</v>
      </c>
      <c r="E69" s="192">
        <f t="shared" ref="E69:P69" si="63">E68/$P68</f>
        <v>8.9224056744989025E-2</v>
      </c>
      <c r="F69" s="192">
        <f t="shared" si="63"/>
        <v>7.9233959879733876E-2</v>
      </c>
      <c r="G69" s="192">
        <f t="shared" si="63"/>
        <v>8.8509323118480573E-2</v>
      </c>
      <c r="H69" s="192">
        <f t="shared" si="63"/>
        <v>8.1419338860116694E-2</v>
      </c>
      <c r="I69" s="192">
        <f t="shared" si="63"/>
        <v>8.3314615664619424E-2</v>
      </c>
      <c r="J69" s="192">
        <f>J68/$P68</f>
        <v>6.8591718084986958E-2</v>
      </c>
      <c r="K69" s="192">
        <f t="shared" si="63"/>
        <v>6.8137834481143925E-2</v>
      </c>
      <c r="L69" s="192">
        <f t="shared" si="63"/>
        <v>8.1073039738331146E-2</v>
      </c>
      <c r="M69" s="192">
        <f t="shared" si="63"/>
        <v>8.3938755525302916E-2</v>
      </c>
      <c r="N69" s="192">
        <f t="shared" si="63"/>
        <v>8.5830718453939428E-2</v>
      </c>
      <c r="O69" s="192">
        <f t="shared" si="63"/>
        <v>9.3222494371923634E-2</v>
      </c>
      <c r="P69" s="232">
        <f t="shared" si="63"/>
        <v>1</v>
      </c>
      <c r="Q69" s="193"/>
      <c r="S69" s="163" t="s">
        <v>23</v>
      </c>
      <c r="T69" s="164">
        <f>T68/$AF$68</f>
        <v>9.2019544835709191E-2</v>
      </c>
      <c r="U69" s="164">
        <f t="shared" ref="U69:AF69" si="64">U68/$AF$68</f>
        <v>8.7323027380654436E-2</v>
      </c>
      <c r="V69" s="164">
        <f t="shared" si="64"/>
        <v>7.8859533597084724E-2</v>
      </c>
      <c r="W69" s="164">
        <f t="shared" si="64"/>
        <v>8.4253702952149595E-2</v>
      </c>
      <c r="X69" s="164">
        <f t="shared" si="64"/>
        <v>8.0560275060571632E-2</v>
      </c>
      <c r="Y69" s="164">
        <f t="shared" si="64"/>
        <v>8.2079526496221245E-2</v>
      </c>
      <c r="Z69" s="164">
        <f t="shared" si="64"/>
        <v>6.7726205096430472E-2</v>
      </c>
      <c r="AA69" s="164">
        <f t="shared" si="64"/>
        <v>7.0238095868006487E-2</v>
      </c>
      <c r="AB69" s="164">
        <f t="shared" si="64"/>
        <v>8.4878996947475305E-2</v>
      </c>
      <c r="AC69" s="164">
        <f t="shared" si="64"/>
        <v>8.5425186688685345E-2</v>
      </c>
      <c r="AD69" s="164">
        <f t="shared" si="64"/>
        <v>9.0207157903202856E-2</v>
      </c>
      <c r="AE69" s="164">
        <f t="shared" si="64"/>
        <v>9.6428747173808713E-2</v>
      </c>
      <c r="AF69" s="164">
        <f t="shared" si="64"/>
        <v>1</v>
      </c>
      <c r="AH69" s="163" t="s">
        <v>23</v>
      </c>
      <c r="AI69" s="164">
        <f>AI68/$AU$68</f>
        <v>0.37588028457265754</v>
      </c>
      <c r="AJ69" s="164">
        <f t="shared" ref="AJ69:AU69" si="65">AJ68/$AU$68</f>
        <v>0.18571262332876734</v>
      </c>
      <c r="AK69" s="164">
        <f t="shared" si="65"/>
        <v>9.823832455810616E-2</v>
      </c>
      <c r="AL69" s="164">
        <f t="shared" si="65"/>
        <v>0.30450740156900591</v>
      </c>
      <c r="AM69" s="164">
        <f t="shared" si="65"/>
        <v>0.12502194499404726</v>
      </c>
      <c r="AN69" s="164">
        <f t="shared" si="65"/>
        <v>0.14600274962913776</v>
      </c>
      <c r="AO69" s="164">
        <f t="shared" si="65"/>
        <v>0.11252165898555229</v>
      </c>
      <c r="AP69" s="164">
        <f t="shared" si="65"/>
        <v>-3.8462944271455322E-2</v>
      </c>
      <c r="AQ69" s="164">
        <f t="shared" si="65"/>
        <v>-0.11210196454049901</v>
      </c>
      <c r="AR69" s="164">
        <f t="shared" si="65"/>
        <v>8.4935178182938328E-3</v>
      </c>
      <c r="AS69" s="164">
        <f t="shared" si="65"/>
        <v>-0.13629965844738498</v>
      </c>
      <c r="AT69" s="164">
        <f t="shared" si="65"/>
        <v>-6.9513938196228794E-2</v>
      </c>
      <c r="AU69" s="164">
        <f t="shared" si="65"/>
        <v>1</v>
      </c>
    </row>
    <row r="70" spans="3:48" x14ac:dyDescent="0.25">
      <c r="C70" s="194" t="s">
        <v>51</v>
      </c>
      <c r="D70" s="195">
        <f>SUM(D12:D13)/D68</f>
        <v>5.5509303168610611</v>
      </c>
      <c r="E70" s="195">
        <f t="shared" ref="E70:P70" si="66">SUM(E12:E13)/E68</f>
        <v>5.8180314641229538</v>
      </c>
      <c r="F70" s="195">
        <f t="shared" si="66"/>
        <v>4.2675681189827337</v>
      </c>
      <c r="G70" s="195">
        <f t="shared" si="66"/>
        <v>4.115342818121527</v>
      </c>
      <c r="H70" s="195">
        <f t="shared" si="66"/>
        <v>4.059735905695705</v>
      </c>
      <c r="I70" s="195">
        <f t="shared" si="66"/>
        <v>3.7615382511214968</v>
      </c>
      <c r="J70" s="195">
        <f t="shared" si="66"/>
        <v>4.0821235713643276</v>
      </c>
      <c r="K70" s="195">
        <f t="shared" si="66"/>
        <v>4.0908987811270148</v>
      </c>
      <c r="L70" s="195">
        <f t="shared" si="66"/>
        <v>4.270159604715551</v>
      </c>
      <c r="M70" s="195">
        <f t="shared" si="66"/>
        <v>4.1368362043054301</v>
      </c>
      <c r="N70" s="195">
        <f t="shared" si="66"/>
        <v>4.0775845913060778</v>
      </c>
      <c r="O70" s="195">
        <f t="shared" si="66"/>
        <v>4.0765590817525963</v>
      </c>
      <c r="P70" s="240">
        <f t="shared" si="66"/>
        <v>4.388851316297937</v>
      </c>
      <c r="Q70" s="195"/>
      <c r="S70" s="194" t="s">
        <v>51</v>
      </c>
      <c r="T70" s="196">
        <f>SUM(T12:T13)/T68</f>
        <v>5.7179943504855277</v>
      </c>
      <c r="U70" s="196">
        <f t="shared" ref="U70:AF70" si="67">SUM(U12:U13)/U68</f>
        <v>5.8942452331431188</v>
      </c>
      <c r="V70" s="196">
        <f t="shared" si="67"/>
        <v>6.2105728424054352</v>
      </c>
      <c r="W70" s="196">
        <f t="shared" si="67"/>
        <v>6.120275761153537</v>
      </c>
      <c r="X70" s="196">
        <f t="shared" si="67"/>
        <v>5.8108314025947161</v>
      </c>
      <c r="Y70" s="196">
        <f t="shared" si="67"/>
        <v>5.1534943238591309</v>
      </c>
      <c r="Z70" s="196">
        <f t="shared" si="67"/>
        <v>6.2440789396585066</v>
      </c>
      <c r="AA70" s="196">
        <f t="shared" si="67"/>
        <v>5.9808898724045392</v>
      </c>
      <c r="AB70" s="196">
        <f t="shared" si="67"/>
        <v>5.9741184904660605</v>
      </c>
      <c r="AC70" s="196">
        <f t="shared" si="67"/>
        <v>5.8654317852408857</v>
      </c>
      <c r="AD70" s="196">
        <f t="shared" si="67"/>
        <v>5.7561699519308318</v>
      </c>
      <c r="AE70" s="196">
        <f t="shared" si="67"/>
        <v>5.3980262481017656</v>
      </c>
      <c r="AF70" s="196">
        <f t="shared" si="67"/>
        <v>5.828287416709041</v>
      </c>
      <c r="AH70" s="194" t="s">
        <v>51</v>
      </c>
      <c r="AI70" s="196">
        <f>T70-D70</f>
        <v>0.16706403362446665</v>
      </c>
      <c r="AJ70" s="196">
        <f t="shared" ref="AJ70:AU71" si="68">U70-E70</f>
        <v>7.6213769020164968E-2</v>
      </c>
      <c r="AK70" s="196">
        <f t="shared" si="68"/>
        <v>1.9430047234227015</v>
      </c>
      <c r="AL70" s="196">
        <f t="shared" si="68"/>
        <v>2.00493294303201</v>
      </c>
      <c r="AM70" s="196">
        <f t="shared" si="68"/>
        <v>1.7510954968990111</v>
      </c>
      <c r="AN70" s="196">
        <f t="shared" si="68"/>
        <v>1.3919560727376341</v>
      </c>
      <c r="AO70" s="196">
        <f t="shared" si="68"/>
        <v>2.161955368294179</v>
      </c>
      <c r="AP70" s="196">
        <f t="shared" si="68"/>
        <v>1.8899910912775244</v>
      </c>
      <c r="AQ70" s="196">
        <f t="shared" si="68"/>
        <v>1.7039588857505095</v>
      </c>
      <c r="AR70" s="196">
        <f t="shared" si="68"/>
        <v>1.7285955809354556</v>
      </c>
      <c r="AS70" s="196">
        <f t="shared" si="68"/>
        <v>1.6785853606247541</v>
      </c>
      <c r="AT70" s="196">
        <f t="shared" si="68"/>
        <v>1.3214671663491693</v>
      </c>
      <c r="AU70" s="196">
        <f t="shared" si="68"/>
        <v>1.439436100411104</v>
      </c>
    </row>
    <row r="71" spans="3:48" x14ac:dyDescent="0.25">
      <c r="C71" s="194" t="s">
        <v>52</v>
      </c>
      <c r="D71" s="156">
        <f>SUM(D6:D7)/(D68/100)</f>
        <v>11.28213288571505</v>
      </c>
      <c r="E71" s="156">
        <f t="shared" ref="E71:P71" si="69">SUM(E6:E7)/(E68/100)</f>
        <v>11.285818955239353</v>
      </c>
      <c r="F71" s="156">
        <f t="shared" si="69"/>
        <v>7.2633986314875862</v>
      </c>
      <c r="G71" s="156">
        <f t="shared" si="69"/>
        <v>6.942362150299946</v>
      </c>
      <c r="H71" s="156">
        <f t="shared" si="69"/>
        <v>7.2083412415705945</v>
      </c>
      <c r="I71" s="156">
        <f t="shared" si="69"/>
        <v>7.4310234912837254</v>
      </c>
      <c r="J71" s="156">
        <f t="shared" si="69"/>
        <v>8.0155950197285559</v>
      </c>
      <c r="K71" s="156">
        <f t="shared" si="69"/>
        <v>7.294095018013361</v>
      </c>
      <c r="L71" s="156">
        <f t="shared" si="69"/>
        <v>7.7432481100802288</v>
      </c>
      <c r="M71" s="156">
        <f t="shared" si="69"/>
        <v>7.6105121913680422</v>
      </c>
      <c r="N71" s="156">
        <f t="shared" si="69"/>
        <v>7.5015869066538627</v>
      </c>
      <c r="O71" s="156">
        <f t="shared" si="69"/>
        <v>7.5060547272812528</v>
      </c>
      <c r="P71" s="242">
        <f t="shared" si="69"/>
        <v>8.1599967226001269</v>
      </c>
      <c r="Q71" s="156"/>
      <c r="S71" s="194" t="s">
        <v>52</v>
      </c>
      <c r="T71" s="197">
        <f>SUM(T6:T7)/(T68/100)</f>
        <v>11.071898337490206</v>
      </c>
      <c r="U71" s="197">
        <f t="shared" ref="U71:AF71" si="70">SUM(U6:U7)/(U68/100)</f>
        <v>10.829365686507677</v>
      </c>
      <c r="V71" s="197">
        <f t="shared" si="70"/>
        <v>10.21454331963432</v>
      </c>
      <c r="W71" s="197">
        <f t="shared" si="70"/>
        <v>10.035043207395498</v>
      </c>
      <c r="X71" s="197">
        <f t="shared" si="70"/>
        <v>10.104317355958143</v>
      </c>
      <c r="Y71" s="197">
        <f t="shared" si="70"/>
        <v>10.484583201717347</v>
      </c>
      <c r="Z71" s="197">
        <f t="shared" si="70"/>
        <v>11.702077791189604</v>
      </c>
      <c r="AA71" s="197">
        <f t="shared" si="70"/>
        <v>10.130420452940346</v>
      </c>
      <c r="AB71" s="197">
        <f t="shared" si="70"/>
        <v>10.513126212684385</v>
      </c>
      <c r="AC71" s="197">
        <f t="shared" si="70"/>
        <v>9.7925931890539246</v>
      </c>
      <c r="AD71" s="197">
        <f t="shared" si="70"/>
        <v>9.8411283203359847</v>
      </c>
      <c r="AE71" s="197">
        <f t="shared" si="70"/>
        <v>10.221175992877592</v>
      </c>
      <c r="AF71" s="197">
        <f t="shared" si="70"/>
        <v>10.396375808172976</v>
      </c>
      <c r="AH71" s="194" t="s">
        <v>52</v>
      </c>
      <c r="AI71" s="156">
        <f>T71-D71</f>
        <v>-0.21023454822484489</v>
      </c>
      <c r="AJ71" s="156">
        <f t="shared" si="68"/>
        <v>-0.45645326873167669</v>
      </c>
      <c r="AK71" s="156">
        <f t="shared" si="68"/>
        <v>2.9511446881467336</v>
      </c>
      <c r="AL71" s="156">
        <f t="shared" si="68"/>
        <v>3.0926810570955521</v>
      </c>
      <c r="AM71" s="156">
        <f t="shared" si="68"/>
        <v>2.8959761143875484</v>
      </c>
      <c r="AN71" s="156">
        <f t="shared" si="68"/>
        <v>3.0535597104336221</v>
      </c>
      <c r="AO71" s="156">
        <f t="shared" si="68"/>
        <v>3.6864827714610477</v>
      </c>
      <c r="AP71" s="156">
        <f t="shared" si="68"/>
        <v>2.8363254349269846</v>
      </c>
      <c r="AQ71" s="156">
        <f t="shared" si="68"/>
        <v>2.7698781026041566</v>
      </c>
      <c r="AR71" s="156">
        <f t="shared" si="68"/>
        <v>2.1820809976858824</v>
      </c>
      <c r="AS71" s="156">
        <f t="shared" si="68"/>
        <v>2.339541413682122</v>
      </c>
      <c r="AT71" s="156">
        <f t="shared" si="68"/>
        <v>2.7151212655963395</v>
      </c>
      <c r="AU71" s="156">
        <f t="shared" si="68"/>
        <v>2.2363790855728496</v>
      </c>
    </row>
    <row r="73" spans="3:48" x14ac:dyDescent="0.25">
      <c r="C73" s="159" t="s">
        <v>25</v>
      </c>
      <c r="D73" s="198">
        <f>SUM(D39:D60)</f>
        <v>1212455.9381970831</v>
      </c>
      <c r="E73" s="198">
        <f>SUM(E39:E60)</f>
        <v>1112154.501916803</v>
      </c>
      <c r="F73" s="198">
        <f t="shared" ref="F73:O73" si="71">SUM(F39:F60)</f>
        <v>1009829.1947805601</v>
      </c>
      <c r="G73" s="198">
        <f t="shared" si="71"/>
        <v>1090303.0196260989</v>
      </c>
      <c r="H73" s="198">
        <f t="shared" si="71"/>
        <v>1017404.124143559</v>
      </c>
      <c r="I73" s="198">
        <f t="shared" si="71"/>
        <v>1020863.902902774</v>
      </c>
      <c r="J73" s="198">
        <f t="shared" si="71"/>
        <v>855295.42744127789</v>
      </c>
      <c r="K73" s="198">
        <f t="shared" si="71"/>
        <v>855218.813785551</v>
      </c>
      <c r="L73" s="198">
        <f t="shared" si="71"/>
        <v>1022594.968207075</v>
      </c>
      <c r="M73" s="198">
        <f t="shared" si="71"/>
        <v>1050202.8457593273</v>
      </c>
      <c r="N73" s="198">
        <f t="shared" si="71"/>
        <v>1058482.5591414678</v>
      </c>
      <c r="O73" s="198">
        <f t="shared" si="71"/>
        <v>1167066.5064175669</v>
      </c>
      <c r="P73" s="241">
        <f>SUM(D73:O73)</f>
        <v>12471871.802319145</v>
      </c>
      <c r="Q73" s="134"/>
      <c r="S73" s="159" t="s">
        <v>25</v>
      </c>
      <c r="T73" s="172">
        <f>SUM(T39:T60)</f>
        <v>1164591</v>
      </c>
      <c r="U73" s="172">
        <f t="shared" ref="U73:AE73" si="72">SUM(U39:U60)</f>
        <v>1080965</v>
      </c>
      <c r="V73" s="172">
        <f t="shared" si="72"/>
        <v>1009569</v>
      </c>
      <c r="W73" s="172">
        <f t="shared" si="72"/>
        <v>1067755</v>
      </c>
      <c r="X73" s="172">
        <f t="shared" si="72"/>
        <v>1013168</v>
      </c>
      <c r="Y73" s="172">
        <f t="shared" si="72"/>
        <v>1022601</v>
      </c>
      <c r="Z73" s="172">
        <f t="shared" si="72"/>
        <v>858008</v>
      </c>
      <c r="AA73" s="172">
        <f t="shared" si="72"/>
        <v>864058</v>
      </c>
      <c r="AB73" s="172">
        <f t="shared" si="72"/>
        <v>1046255</v>
      </c>
      <c r="AC73" s="172">
        <f t="shared" si="72"/>
        <v>1044894</v>
      </c>
      <c r="AD73" s="172">
        <f t="shared" si="72"/>
        <v>1103021</v>
      </c>
      <c r="AE73" s="172">
        <f t="shared" si="72"/>
        <v>1192229</v>
      </c>
      <c r="AF73" s="172">
        <f>SUM(AF39:AF60)</f>
        <v>12467114</v>
      </c>
      <c r="AH73" s="159" t="s">
        <v>25</v>
      </c>
      <c r="AI73" s="187">
        <f>T73-D73</f>
        <v>-47864.938197083073</v>
      </c>
      <c r="AJ73" s="187">
        <f t="shared" ref="AJ73:AT73" si="73">U73-E73</f>
        <v>-31189.501916802954</v>
      </c>
      <c r="AK73" s="187">
        <f t="shared" si="73"/>
        <v>-260.19478056009393</v>
      </c>
      <c r="AL73" s="187">
        <f t="shared" si="73"/>
        <v>-22548.019626098918</v>
      </c>
      <c r="AM73" s="187">
        <f t="shared" si="73"/>
        <v>-4236.12414355902</v>
      </c>
      <c r="AN73" s="187">
        <f t="shared" si="73"/>
        <v>1737.0970972259529</v>
      </c>
      <c r="AO73" s="187">
        <f t="shared" si="73"/>
        <v>2712.5725587221095</v>
      </c>
      <c r="AP73" s="187">
        <f t="shared" si="73"/>
        <v>8839.1862144490005</v>
      </c>
      <c r="AQ73" s="187">
        <f t="shared" si="73"/>
        <v>23660.031792924972</v>
      </c>
      <c r="AR73" s="187">
        <f t="shared" si="73"/>
        <v>-5308.8457593272906</v>
      </c>
      <c r="AS73" s="187">
        <f t="shared" si="73"/>
        <v>44538.440858532209</v>
      </c>
      <c r="AT73" s="187">
        <f t="shared" si="73"/>
        <v>25162.49358243309</v>
      </c>
      <c r="AU73" s="187">
        <f>AF73-P73</f>
        <v>-4757.8023191448301</v>
      </c>
    </row>
    <row r="74" spans="3:48" x14ac:dyDescent="0.25">
      <c r="C74" s="163" t="s">
        <v>23</v>
      </c>
      <c r="D74" s="192">
        <f>D73/$P73</f>
        <v>9.7215234201784115E-2</v>
      </c>
      <c r="E74" s="192">
        <f t="shared" ref="E74:P74" si="74">E73/$P73</f>
        <v>8.9173022265190208E-2</v>
      </c>
      <c r="F74" s="192">
        <f t="shared" si="74"/>
        <v>8.0968535500243216E-2</v>
      </c>
      <c r="G74" s="192">
        <f t="shared" si="74"/>
        <v>8.7420961096100827E-2</v>
      </c>
      <c r="H74" s="192">
        <f t="shared" si="74"/>
        <v>8.1575896567055217E-2</v>
      </c>
      <c r="I74" s="192">
        <f t="shared" si="74"/>
        <v>8.1853303103463934E-2</v>
      </c>
      <c r="J74" s="192">
        <f t="shared" si="74"/>
        <v>6.857795213082897E-2</v>
      </c>
      <c r="K74" s="192">
        <f t="shared" si="74"/>
        <v>6.8571809215239296E-2</v>
      </c>
      <c r="L74" s="192">
        <f t="shared" si="74"/>
        <v>8.199210065781172E-2</v>
      </c>
      <c r="M74" s="192">
        <f t="shared" si="74"/>
        <v>8.4205712053906936E-2</v>
      </c>
      <c r="N74" s="192">
        <f t="shared" si="74"/>
        <v>8.4869583003943552E-2</v>
      </c>
      <c r="O74" s="192">
        <f t="shared" si="74"/>
        <v>9.3575890204431939E-2</v>
      </c>
      <c r="P74" s="232">
        <f t="shared" si="74"/>
        <v>1</v>
      </c>
      <c r="Q74" s="193"/>
      <c r="S74" s="163" t="s">
        <v>23</v>
      </c>
      <c r="T74" s="164">
        <f>T73/$AF$73</f>
        <v>9.3413038494714981E-2</v>
      </c>
      <c r="U74" s="164">
        <f t="shared" ref="U74:AF74" si="75">U73/$AF$73</f>
        <v>8.6705311269312205E-2</v>
      </c>
      <c r="V74" s="164">
        <f t="shared" si="75"/>
        <v>8.0978564886789353E-2</v>
      </c>
      <c r="W74" s="164">
        <f t="shared" si="75"/>
        <v>8.564572362136097E-2</v>
      </c>
      <c r="X74" s="164">
        <f t="shared" si="75"/>
        <v>8.1267244367862521E-2</v>
      </c>
      <c r="Y74" s="164">
        <f t="shared" si="75"/>
        <v>8.2023874972186828E-2</v>
      </c>
      <c r="Z74" s="164">
        <f t="shared" si="75"/>
        <v>6.8821701638406452E-2</v>
      </c>
      <c r="AA74" s="164">
        <f t="shared" si="75"/>
        <v>6.9306978343183515E-2</v>
      </c>
      <c r="AB74" s="164">
        <f t="shared" si="75"/>
        <v>8.3921186571326772E-2</v>
      </c>
      <c r="AC74" s="164">
        <f t="shared" si="75"/>
        <v>8.3812019365508333E-2</v>
      </c>
      <c r="AD74" s="164">
        <f t="shared" si="75"/>
        <v>8.8474445649570549E-2</v>
      </c>
      <c r="AE74" s="164">
        <f t="shared" si="75"/>
        <v>9.5629910819777536E-2</v>
      </c>
      <c r="AF74" s="164">
        <f t="shared" si="75"/>
        <v>1</v>
      </c>
      <c r="AH74" s="163" t="s">
        <v>23</v>
      </c>
      <c r="AI74" s="164">
        <f>AI73/$AU$73</f>
        <v>10.060304103951578</v>
      </c>
      <c r="AJ74" s="164">
        <f t="shared" ref="AJ74:AU74" si="76">AJ73/$AU$73</f>
        <v>6.5554430017615717</v>
      </c>
      <c r="AK74" s="164">
        <f t="shared" si="76"/>
        <v>5.4688018355260604E-2</v>
      </c>
      <c r="AL74" s="164">
        <f t="shared" si="76"/>
        <v>4.7391669753424539</v>
      </c>
      <c r="AM74" s="164">
        <f t="shared" si="76"/>
        <v>0.8903531209174792</v>
      </c>
      <c r="AN74" s="164">
        <f t="shared" si="76"/>
        <v>-0.3651049330561888</v>
      </c>
      <c r="AO74" s="164">
        <f t="shared" si="76"/>
        <v>-0.57013141294396374</v>
      </c>
      <c r="AP74" s="164">
        <f t="shared" si="76"/>
        <v>-1.8578296493910997</v>
      </c>
      <c r="AQ74" s="164">
        <f t="shared" si="76"/>
        <v>-4.9728908865590782</v>
      </c>
      <c r="AR74" s="164">
        <f t="shared" si="76"/>
        <v>1.1158189019256071</v>
      </c>
      <c r="AS74" s="164">
        <f t="shared" si="76"/>
        <v>-9.3611373215980045</v>
      </c>
      <c r="AT74" s="164">
        <f t="shared" si="76"/>
        <v>-5.288679918705788</v>
      </c>
      <c r="AU74" s="164">
        <f t="shared" si="76"/>
        <v>1</v>
      </c>
    </row>
    <row r="75" spans="3:48" x14ac:dyDescent="0.25">
      <c r="C75" s="199" t="s">
        <v>51</v>
      </c>
      <c r="D75" s="195">
        <f>D14/D73</f>
        <v>3.7460146952878817</v>
      </c>
      <c r="E75" s="195">
        <f t="shared" ref="E75:P75" si="77">E14/E73</f>
        <v>3.90868622018289</v>
      </c>
      <c r="F75" s="195">
        <f t="shared" si="77"/>
        <v>5.1769284516461953</v>
      </c>
      <c r="G75" s="195">
        <f t="shared" si="77"/>
        <v>5.1514971505635687</v>
      </c>
      <c r="H75" s="195">
        <f t="shared" si="77"/>
        <v>5.0184269143913021</v>
      </c>
      <c r="I75" s="195">
        <f t="shared" si="77"/>
        <v>4.7654918193899833</v>
      </c>
      <c r="J75" s="195">
        <f t="shared" si="77"/>
        <v>5.0286273787657052</v>
      </c>
      <c r="K75" s="195">
        <f t="shared" si="77"/>
        <v>4.983111396379087</v>
      </c>
      <c r="L75" s="195">
        <f t="shared" si="77"/>
        <v>5.2410086466332135</v>
      </c>
      <c r="M75" s="195">
        <f t="shared" si="77"/>
        <v>5.1191359662303535</v>
      </c>
      <c r="N75" s="195">
        <f t="shared" si="77"/>
        <v>5.1191938248314042</v>
      </c>
      <c r="O75" s="195">
        <f t="shared" si="77"/>
        <v>5.0275301832208346</v>
      </c>
      <c r="P75" s="240">
        <f t="shared" si="77"/>
        <v>4.8339453145288003</v>
      </c>
      <c r="Q75" s="195"/>
      <c r="S75" s="199" t="s">
        <v>51</v>
      </c>
      <c r="T75" s="196">
        <f>T14/T73</f>
        <v>3.7170173906547448</v>
      </c>
      <c r="U75" s="196">
        <f t="shared" ref="U75:AF75" si="78">U14/U73</f>
        <v>4.0185223388361324</v>
      </c>
      <c r="V75" s="196">
        <f t="shared" si="78"/>
        <v>4.0473588234187066</v>
      </c>
      <c r="W75" s="196">
        <f t="shared" si="78"/>
        <v>4.0656686224836225</v>
      </c>
      <c r="X75" s="196">
        <f t="shared" si="78"/>
        <v>3.8072698703472674</v>
      </c>
      <c r="Y75" s="196">
        <f t="shared" si="78"/>
        <v>3.4030105583702737</v>
      </c>
      <c r="Z75" s="196">
        <f t="shared" si="78"/>
        <v>4.0249158516004515</v>
      </c>
      <c r="AA75" s="196">
        <f t="shared" si="78"/>
        <v>3.985487085357696</v>
      </c>
      <c r="AB75" s="196">
        <f t="shared" si="78"/>
        <v>3.9387673177189115</v>
      </c>
      <c r="AC75" s="196">
        <f t="shared" si="78"/>
        <v>3.8976527762624724</v>
      </c>
      <c r="AD75" s="196">
        <f t="shared" si="78"/>
        <v>3.7208575358039422</v>
      </c>
      <c r="AE75" s="196">
        <f t="shared" si="78"/>
        <v>3.5010446818522278</v>
      </c>
      <c r="AF75" s="196">
        <f t="shared" si="78"/>
        <v>3.8345812029953366</v>
      </c>
      <c r="AH75" s="199" t="s">
        <v>51</v>
      </c>
      <c r="AI75" s="196">
        <f>T75-D75</f>
        <v>-2.8997304633136878E-2</v>
      </c>
      <c r="AJ75" s="196">
        <f t="shared" ref="AJ75:AU76" si="79">U75-E75</f>
        <v>0.10983611865324239</v>
      </c>
      <c r="AK75" s="196">
        <f t="shared" si="79"/>
        <v>-1.1295696282274887</v>
      </c>
      <c r="AL75" s="196">
        <f t="shared" si="79"/>
        <v>-1.0858285280799462</v>
      </c>
      <c r="AM75" s="196">
        <f t="shared" si="79"/>
        <v>-1.2111570440440347</v>
      </c>
      <c r="AN75" s="196">
        <f t="shared" si="79"/>
        <v>-1.3624812610197097</v>
      </c>
      <c r="AO75" s="196">
        <f t="shared" si="79"/>
        <v>-1.0037115271652537</v>
      </c>
      <c r="AP75" s="196">
        <f t="shared" si="79"/>
        <v>-0.99762431102139093</v>
      </c>
      <c r="AQ75" s="196">
        <f t="shared" si="79"/>
        <v>-1.302241328914302</v>
      </c>
      <c r="AR75" s="196">
        <f t="shared" si="79"/>
        <v>-1.2214831899678811</v>
      </c>
      <c r="AS75" s="196">
        <f t="shared" si="79"/>
        <v>-1.398336289027462</v>
      </c>
      <c r="AT75" s="196">
        <f t="shared" si="79"/>
        <v>-1.5264855013686067</v>
      </c>
      <c r="AU75" s="196">
        <f t="shared" si="79"/>
        <v>-0.99936411153346372</v>
      </c>
    </row>
    <row r="76" spans="3:48" x14ac:dyDescent="0.25">
      <c r="C76" s="199" t="s">
        <v>52</v>
      </c>
      <c r="D76" s="168">
        <f>D8/(D73/100)</f>
        <v>7.2029579483269597</v>
      </c>
      <c r="E76" s="168">
        <f t="shared" ref="E76:P76" si="80">E8/(E73/100)</f>
        <v>7.205043641560998</v>
      </c>
      <c r="F76" s="168">
        <f t="shared" si="80"/>
        <v>8.8328445108754057</v>
      </c>
      <c r="G76" s="168">
        <f t="shared" si="80"/>
        <v>8.7395797725133679</v>
      </c>
      <c r="H76" s="168">
        <f t="shared" si="80"/>
        <v>8.9347847543546326</v>
      </c>
      <c r="I76" s="168">
        <f t="shared" si="80"/>
        <v>9.404508698896235</v>
      </c>
      <c r="J76" s="168">
        <f t="shared" si="80"/>
        <v>9.9341101714669833</v>
      </c>
      <c r="K76" s="168">
        <f t="shared" si="80"/>
        <v>8.9666874214462702</v>
      </c>
      <c r="L76" s="168">
        <f t="shared" si="80"/>
        <v>9.5115679263978077</v>
      </c>
      <c r="M76" s="168">
        <f t="shared" si="80"/>
        <v>9.4249420301890208</v>
      </c>
      <c r="N76" s="168">
        <f t="shared" si="80"/>
        <v>9.4251359161626471</v>
      </c>
      <c r="O76" s="168">
        <f t="shared" si="80"/>
        <v>9.2906068789574618</v>
      </c>
      <c r="P76" s="234">
        <f t="shared" si="80"/>
        <v>8.8595053513480551</v>
      </c>
      <c r="Q76" s="168"/>
      <c r="S76" s="199" t="s">
        <v>52</v>
      </c>
      <c r="T76" s="197">
        <f>T8/(T73/100)</f>
        <v>6.8203343491405999</v>
      </c>
      <c r="U76" s="197">
        <f t="shared" ref="U76:AF76" si="81">U8/(U73/100)</f>
        <v>6.8406470144731797</v>
      </c>
      <c r="V76" s="197">
        <f t="shared" si="81"/>
        <v>6.2960530681904849</v>
      </c>
      <c r="W76" s="197">
        <f t="shared" si="81"/>
        <v>6.2642647423800408</v>
      </c>
      <c r="X76" s="197">
        <f t="shared" si="81"/>
        <v>6.2955995451889519</v>
      </c>
      <c r="Y76" s="197">
        <f t="shared" si="81"/>
        <v>6.5599388226688609</v>
      </c>
      <c r="Z76" s="197">
        <f t="shared" si="81"/>
        <v>7.204361730892952</v>
      </c>
      <c r="AA76" s="197">
        <f t="shared" si="81"/>
        <v>6.448988378094989</v>
      </c>
      <c r="AB76" s="197">
        <f t="shared" si="81"/>
        <v>6.6420710056343824</v>
      </c>
      <c r="AC76" s="197">
        <f t="shared" si="81"/>
        <v>6.2538401024410133</v>
      </c>
      <c r="AD76" s="197">
        <f t="shared" si="81"/>
        <v>6.2027830839122737</v>
      </c>
      <c r="AE76" s="197">
        <f t="shared" si="81"/>
        <v>6.394241374769444</v>
      </c>
      <c r="AF76" s="197">
        <f t="shared" si="81"/>
        <v>6.5108813475195619</v>
      </c>
      <c r="AH76" s="199" t="s">
        <v>52</v>
      </c>
      <c r="AI76" s="156">
        <f>T76-D76</f>
        <v>-0.3826235991863598</v>
      </c>
      <c r="AJ76" s="156">
        <f t="shared" si="79"/>
        <v>-0.36439662708781828</v>
      </c>
      <c r="AK76" s="156">
        <f t="shared" si="79"/>
        <v>-2.5367914426849207</v>
      </c>
      <c r="AL76" s="156">
        <f t="shared" si="79"/>
        <v>-2.4753150301333271</v>
      </c>
      <c r="AM76" s="156">
        <f t="shared" si="79"/>
        <v>-2.6391852091656807</v>
      </c>
      <c r="AN76" s="156">
        <f t="shared" si="79"/>
        <v>-2.8445698762273741</v>
      </c>
      <c r="AO76" s="156">
        <f t="shared" si="79"/>
        <v>-2.7297484405740313</v>
      </c>
      <c r="AP76" s="156">
        <f t="shared" si="79"/>
        <v>-2.5176990433512811</v>
      </c>
      <c r="AQ76" s="156">
        <f t="shared" si="79"/>
        <v>-2.8694969207634253</v>
      </c>
      <c r="AR76" s="156">
        <f t="shared" si="79"/>
        <v>-3.1711019277480075</v>
      </c>
      <c r="AS76" s="156">
        <f t="shared" si="79"/>
        <v>-3.2223528322503734</v>
      </c>
      <c r="AT76" s="156">
        <f t="shared" si="79"/>
        <v>-2.8963655041880179</v>
      </c>
      <c r="AU76" s="156">
        <f t="shared" si="79"/>
        <v>-2.3486240038284931</v>
      </c>
      <c r="AV76" s="156"/>
    </row>
    <row r="77" spans="3:48" ht="5.0999999999999996" customHeight="1" x14ac:dyDescent="0.25"/>
    <row r="78" spans="3:48" x14ac:dyDescent="0.25">
      <c r="C78" s="213" t="s">
        <v>128</v>
      </c>
      <c r="D78" s="214" t="s">
        <v>1</v>
      </c>
      <c r="E78" s="214" t="s">
        <v>2</v>
      </c>
      <c r="F78" s="214" t="s">
        <v>3</v>
      </c>
      <c r="G78" s="214" t="s">
        <v>4</v>
      </c>
      <c r="H78" s="214" t="s">
        <v>5</v>
      </c>
      <c r="I78" s="214" t="s">
        <v>6</v>
      </c>
      <c r="J78" s="214" t="s">
        <v>7</v>
      </c>
      <c r="K78" s="214" t="s">
        <v>8</v>
      </c>
      <c r="L78" s="214" t="s">
        <v>9</v>
      </c>
      <c r="M78" s="214" t="s">
        <v>10</v>
      </c>
      <c r="N78" s="214" t="s">
        <v>11</v>
      </c>
      <c r="O78" s="214" t="s">
        <v>12</v>
      </c>
      <c r="P78" s="229" t="s">
        <v>13</v>
      </c>
      <c r="Q78" s="220"/>
      <c r="S78" s="157" t="s">
        <v>53</v>
      </c>
      <c r="T78" s="200"/>
      <c r="U78" s="200"/>
      <c r="V78" s="200"/>
      <c r="W78" s="200"/>
      <c r="X78" s="200"/>
      <c r="Y78" s="200"/>
      <c r="Z78" s="200"/>
      <c r="AA78" s="200"/>
      <c r="AB78" s="200"/>
      <c r="AC78" s="200"/>
      <c r="AD78" s="200"/>
      <c r="AE78" s="200"/>
      <c r="AF78" s="200"/>
      <c r="AH78" s="157" t="s">
        <v>53</v>
      </c>
      <c r="AI78" s="200"/>
      <c r="AJ78" s="200"/>
      <c r="AK78" s="200"/>
      <c r="AL78" s="200"/>
      <c r="AM78" s="200"/>
      <c r="AN78" s="200"/>
      <c r="AO78" s="200"/>
      <c r="AP78" s="200"/>
      <c r="AQ78" s="200"/>
      <c r="AR78" s="200"/>
      <c r="AS78" s="200"/>
      <c r="AT78" s="200"/>
      <c r="AU78" s="200"/>
    </row>
    <row r="79" spans="3:48" ht="5.0999999999999996" customHeight="1" x14ac:dyDescent="0.25">
      <c r="C79" s="201"/>
      <c r="D79" s="202"/>
      <c r="E79" s="202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43"/>
      <c r="Q79" s="202"/>
    </row>
    <row r="80" spans="3:48" x14ac:dyDescent="0.25">
      <c r="C80" s="159" t="s">
        <v>22</v>
      </c>
      <c r="D80" s="203">
        <f>D20/D22</f>
        <v>145.89091612676262</v>
      </c>
      <c r="E80" s="203">
        <f t="shared" ref="E80:P80" si="82">E20/E22</f>
        <v>137.72907550109872</v>
      </c>
      <c r="F80" s="203">
        <f t="shared" si="82"/>
        <v>58.4670489371969</v>
      </c>
      <c r="G80" s="203">
        <f t="shared" si="82"/>
        <v>58.614057960279666</v>
      </c>
      <c r="H80" s="203">
        <f t="shared" si="82"/>
        <v>56.016019708317536</v>
      </c>
      <c r="I80" s="203">
        <f t="shared" si="82"/>
        <v>50.724837497359218</v>
      </c>
      <c r="J80" s="203">
        <f t="shared" si="82"/>
        <v>50.313802934084777</v>
      </c>
      <c r="K80" s="203">
        <f t="shared" si="82"/>
        <v>55.06294353010248</v>
      </c>
      <c r="L80" s="203">
        <f t="shared" si="82"/>
        <v>55.056401642260319</v>
      </c>
      <c r="M80" s="203">
        <f t="shared" si="82"/>
        <v>54.273095939805053</v>
      </c>
      <c r="N80" s="203">
        <f t="shared" si="82"/>
        <v>54.272664707304749</v>
      </c>
      <c r="O80" s="203">
        <f t="shared" si="82"/>
        <v>53.919938672878899</v>
      </c>
      <c r="P80" s="244">
        <f t="shared" si="82"/>
        <v>55.589567009366384</v>
      </c>
      <c r="Q80" s="204"/>
      <c r="S80" s="171" t="s">
        <v>22</v>
      </c>
      <c r="T80" s="205">
        <f>T20/T22</f>
        <v>145.77334993773351</v>
      </c>
      <c r="U80" s="205">
        <f t="shared" ref="U80:AF80" si="83">U20/U22</f>
        <v>184.33374033374034</v>
      </c>
      <c r="V80" s="205">
        <f t="shared" si="83"/>
        <v>143.74484825777444</v>
      </c>
      <c r="W80" s="205">
        <f t="shared" si="83"/>
        <v>149.09559071019859</v>
      </c>
      <c r="X80" s="205">
        <f t="shared" si="83"/>
        <v>141.64828812805692</v>
      </c>
      <c r="Y80" s="205">
        <f t="shared" si="83"/>
        <v>139.29911154985192</v>
      </c>
      <c r="Z80" s="205">
        <f t="shared" si="83"/>
        <v>134.94423987375066</v>
      </c>
      <c r="AA80" s="205">
        <f t="shared" si="83"/>
        <v>138.63890325918263</v>
      </c>
      <c r="AB80" s="205">
        <f t="shared" si="83"/>
        <v>141.34250614250615</v>
      </c>
      <c r="AC80" s="205">
        <f t="shared" si="83"/>
        <v>135.18367346938774</v>
      </c>
      <c r="AD80" s="205">
        <f t="shared" si="83"/>
        <v>136.74006116207951</v>
      </c>
      <c r="AE80" s="205">
        <f t="shared" si="83"/>
        <v>138.58782608695651</v>
      </c>
      <c r="AF80" s="205">
        <f t="shared" si="83"/>
        <v>145.26494765412951</v>
      </c>
      <c r="AH80" s="171" t="s">
        <v>22</v>
      </c>
      <c r="AI80" s="206">
        <f>T80-D80</f>
        <v>-0.11756618902910532</v>
      </c>
      <c r="AJ80" s="206">
        <f t="shared" ref="AJ80:AU86" si="84">U80-E80</f>
        <v>46.604664832641618</v>
      </c>
      <c r="AK80" s="206">
        <f t="shared" si="84"/>
        <v>85.277799320577543</v>
      </c>
      <c r="AL80" s="206">
        <f t="shared" si="84"/>
        <v>90.481532749918927</v>
      </c>
      <c r="AM80" s="206">
        <f t="shared" si="84"/>
        <v>85.632268419739376</v>
      </c>
      <c r="AN80" s="206">
        <f t="shared" si="84"/>
        <v>88.574274052492697</v>
      </c>
      <c r="AO80" s="206">
        <f t="shared" si="84"/>
        <v>84.630436939665884</v>
      </c>
      <c r="AP80" s="206">
        <f t="shared" si="84"/>
        <v>83.575959729080154</v>
      </c>
      <c r="AQ80" s="206">
        <f t="shared" si="84"/>
        <v>86.286104500245841</v>
      </c>
      <c r="AR80" s="206">
        <f t="shared" si="84"/>
        <v>80.910577529582696</v>
      </c>
      <c r="AS80" s="206">
        <f t="shared" si="84"/>
        <v>82.467396454774757</v>
      </c>
      <c r="AT80" s="206">
        <f t="shared" si="84"/>
        <v>84.667887414077612</v>
      </c>
      <c r="AU80" s="206">
        <f t="shared" si="84"/>
        <v>89.675380644763123</v>
      </c>
    </row>
    <row r="81" spans="3:47" x14ac:dyDescent="0.25">
      <c r="C81" s="207" t="s">
        <v>54</v>
      </c>
      <c r="D81" s="145">
        <f>D10/D4</f>
        <v>145.89091612676262</v>
      </c>
      <c r="E81" s="145">
        <f t="shared" ref="E81:P81" si="85">E10/E4</f>
        <v>137.72907550109872</v>
      </c>
      <c r="F81" s="145">
        <f t="shared" si="85"/>
        <v>144.16200137503648</v>
      </c>
      <c r="G81" s="145">
        <f t="shared" si="85"/>
        <v>140.8584231983769</v>
      </c>
      <c r="H81" s="145">
        <f t="shared" si="85"/>
        <v>146.91422468013485</v>
      </c>
      <c r="I81" s="145">
        <f t="shared" si="85"/>
        <v>147.7605722446668</v>
      </c>
      <c r="J81" s="145">
        <f t="shared" si="85"/>
        <v>133.89537473389501</v>
      </c>
      <c r="K81" s="145">
        <f t="shared" si="85"/>
        <v>139.97806537063158</v>
      </c>
      <c r="L81" s="145">
        <f t="shared" si="85"/>
        <v>144.13453727685172</v>
      </c>
      <c r="M81" s="145">
        <f t="shared" si="85"/>
        <v>144.13565381389745</v>
      </c>
      <c r="N81" s="145">
        <f t="shared" si="85"/>
        <v>144.13784109341157</v>
      </c>
      <c r="O81" s="145">
        <f t="shared" si="85"/>
        <v>143.85704526657668</v>
      </c>
      <c r="P81" s="231">
        <f t="shared" si="85"/>
        <v>142.88165583204812</v>
      </c>
      <c r="Q81" s="145"/>
      <c r="S81" s="207" t="s">
        <v>54</v>
      </c>
      <c r="T81" s="196">
        <f>T10/T4</f>
        <v>145.77334993773351</v>
      </c>
      <c r="U81" s="196">
        <f t="shared" ref="U81:AF81" si="86">U10/U4</f>
        <v>184.33374033374034</v>
      </c>
      <c r="V81" s="196">
        <f t="shared" si="86"/>
        <v>143.74484825777444</v>
      </c>
      <c r="W81" s="196">
        <f t="shared" si="86"/>
        <v>149.09559071019859</v>
      </c>
      <c r="X81" s="196">
        <f t="shared" si="86"/>
        <v>141.64828812805692</v>
      </c>
      <c r="Y81" s="196">
        <f t="shared" si="86"/>
        <v>139.29911154985192</v>
      </c>
      <c r="Z81" s="196">
        <f t="shared" si="86"/>
        <v>134.94423987375066</v>
      </c>
      <c r="AA81" s="196">
        <f t="shared" si="86"/>
        <v>138.63890325918263</v>
      </c>
      <c r="AB81" s="196">
        <f t="shared" si="86"/>
        <v>141.34250614250615</v>
      </c>
      <c r="AC81" s="196">
        <f t="shared" si="86"/>
        <v>135.18367346938774</v>
      </c>
      <c r="AD81" s="196">
        <f t="shared" si="86"/>
        <v>136.69931140015302</v>
      </c>
      <c r="AE81" s="196">
        <f t="shared" si="86"/>
        <v>138.31781140861466</v>
      </c>
      <c r="AF81" s="196">
        <f t="shared" si="86"/>
        <v>145.24703281359089</v>
      </c>
      <c r="AH81" s="207" t="s">
        <v>54</v>
      </c>
      <c r="AI81" s="196">
        <f t="shared" ref="AI81:AI86" si="87">T81-D81</f>
        <v>-0.11756618902910532</v>
      </c>
      <c r="AJ81" s="196">
        <f t="shared" si="84"/>
        <v>46.604664832641618</v>
      </c>
      <c r="AK81" s="196">
        <f t="shared" si="84"/>
        <v>-0.41715311726204618</v>
      </c>
      <c r="AL81" s="196">
        <f t="shared" si="84"/>
        <v>8.2371675118216956</v>
      </c>
      <c r="AM81" s="196">
        <f t="shared" si="84"/>
        <v>-5.2659365520779318</v>
      </c>
      <c r="AN81" s="196">
        <f t="shared" si="84"/>
        <v>-8.4614606948148889</v>
      </c>
      <c r="AO81" s="196">
        <f t="shared" si="84"/>
        <v>1.0488651398556499</v>
      </c>
      <c r="AP81" s="196">
        <f t="shared" si="84"/>
        <v>-1.3391621114489567</v>
      </c>
      <c r="AQ81" s="196">
        <f t="shared" si="84"/>
        <v>-2.7920311343455637</v>
      </c>
      <c r="AR81" s="196">
        <f t="shared" si="84"/>
        <v>-8.9519803445097068</v>
      </c>
      <c r="AS81" s="196">
        <f t="shared" si="84"/>
        <v>-7.4385296932585447</v>
      </c>
      <c r="AT81" s="196">
        <f t="shared" si="84"/>
        <v>-5.5392338579620173</v>
      </c>
      <c r="AU81" s="196">
        <f t="shared" si="84"/>
        <v>2.3653769815427665</v>
      </c>
    </row>
    <row r="82" spans="3:47" x14ac:dyDescent="0.25">
      <c r="C82" s="207" t="s">
        <v>55</v>
      </c>
      <c r="D82" s="145">
        <f>IFERROR(D11/D5,0)</f>
        <v>0</v>
      </c>
      <c r="E82" s="145">
        <f t="shared" ref="E82:P82" si="88">IFERROR(E11/E5,0)</f>
        <v>0</v>
      </c>
      <c r="F82" s="145">
        <f t="shared" si="88"/>
        <v>55.141303652530013</v>
      </c>
      <c r="G82" s="145">
        <f t="shared" si="88"/>
        <v>55.338526219233081</v>
      </c>
      <c r="H82" s="145">
        <f>IFERROR(H11/H5,0)</f>
        <v>52.951514486047529</v>
      </c>
      <c r="I82" s="145">
        <f t="shared" si="88"/>
        <v>47.950179763738625</v>
      </c>
      <c r="J82" s="145">
        <f t="shared" si="88"/>
        <v>48.068632654415367</v>
      </c>
      <c r="K82" s="145">
        <f t="shared" si="88"/>
        <v>52.475288573042931</v>
      </c>
      <c r="L82" s="145">
        <f t="shared" si="88"/>
        <v>52.162063031807882</v>
      </c>
      <c r="M82" s="145">
        <f t="shared" si="88"/>
        <v>51.325811631423214</v>
      </c>
      <c r="N82" s="145">
        <f t="shared" si="88"/>
        <v>51.325378125922896</v>
      </c>
      <c r="O82" s="145">
        <f t="shared" si="88"/>
        <v>50.926246630173203</v>
      </c>
      <c r="P82" s="231">
        <f t="shared" si="88"/>
        <v>51.740834974519046</v>
      </c>
      <c r="Q82" s="145"/>
      <c r="S82" s="207" t="s">
        <v>55</v>
      </c>
      <c r="T82" s="195">
        <f>IFERROR(T11/T5,0)</f>
        <v>0</v>
      </c>
      <c r="U82" s="195">
        <f t="shared" ref="U82:AF82" si="89">IFERROR(U11/U5,0)</f>
        <v>0</v>
      </c>
      <c r="V82" s="195">
        <f t="shared" si="89"/>
        <v>0</v>
      </c>
      <c r="W82" s="195">
        <f t="shared" si="89"/>
        <v>0</v>
      </c>
      <c r="X82" s="195">
        <f t="shared" si="89"/>
        <v>0</v>
      </c>
      <c r="Y82" s="195">
        <f t="shared" si="89"/>
        <v>0</v>
      </c>
      <c r="Z82" s="195">
        <f t="shared" si="89"/>
        <v>0</v>
      </c>
      <c r="AA82" s="195">
        <f t="shared" si="89"/>
        <v>0</v>
      </c>
      <c r="AB82" s="195">
        <f t="shared" si="89"/>
        <v>0</v>
      </c>
      <c r="AC82" s="195">
        <f t="shared" si="89"/>
        <v>0</v>
      </c>
      <c r="AD82" s="195">
        <f t="shared" si="89"/>
        <v>190</v>
      </c>
      <c r="AE82" s="195">
        <f t="shared" si="89"/>
        <v>204.85714285714286</v>
      </c>
      <c r="AF82" s="195">
        <f t="shared" si="89"/>
        <v>203</v>
      </c>
      <c r="AH82" s="207" t="s">
        <v>55</v>
      </c>
      <c r="AI82" s="196">
        <f t="shared" si="87"/>
        <v>0</v>
      </c>
      <c r="AJ82" s="196">
        <f t="shared" si="84"/>
        <v>0</v>
      </c>
      <c r="AK82" s="196">
        <f t="shared" si="84"/>
        <v>-55.141303652530013</v>
      </c>
      <c r="AL82" s="196">
        <f t="shared" si="84"/>
        <v>-55.338526219233081</v>
      </c>
      <c r="AM82" s="196">
        <f t="shared" si="84"/>
        <v>-52.951514486047529</v>
      </c>
      <c r="AN82" s="196">
        <f t="shared" si="84"/>
        <v>-47.950179763738625</v>
      </c>
      <c r="AO82" s="196">
        <f t="shared" si="84"/>
        <v>-48.068632654415367</v>
      </c>
      <c r="AP82" s="196">
        <f t="shared" si="84"/>
        <v>-52.475288573042931</v>
      </c>
      <c r="AQ82" s="196">
        <f t="shared" si="84"/>
        <v>-52.162063031807882</v>
      </c>
      <c r="AR82" s="196">
        <f t="shared" si="84"/>
        <v>-51.325811631423214</v>
      </c>
      <c r="AS82" s="196">
        <f t="shared" si="84"/>
        <v>138.6746218740771</v>
      </c>
      <c r="AT82" s="196">
        <f t="shared" si="84"/>
        <v>153.93089622696965</v>
      </c>
      <c r="AU82" s="196">
        <f t="shared" si="84"/>
        <v>151.25916502548097</v>
      </c>
    </row>
    <row r="83" spans="3:47" ht="5.0999999999999996" customHeight="1" x14ac:dyDescent="0.25">
      <c r="D83" s="145"/>
      <c r="E83" s="145"/>
      <c r="F83" s="145"/>
      <c r="G83" s="145"/>
      <c r="H83" s="145"/>
      <c r="I83" s="145"/>
      <c r="J83" s="145"/>
      <c r="K83" s="145"/>
      <c r="L83" s="145"/>
      <c r="M83" s="145"/>
      <c r="N83" s="145"/>
      <c r="O83" s="145"/>
      <c r="P83" s="231"/>
      <c r="Q83" s="145"/>
      <c r="AI83" s="196">
        <f t="shared" si="87"/>
        <v>0</v>
      </c>
      <c r="AJ83" s="196">
        <f t="shared" si="84"/>
        <v>0</v>
      </c>
      <c r="AK83" s="196">
        <f t="shared" si="84"/>
        <v>0</v>
      </c>
      <c r="AL83" s="196">
        <f t="shared" si="84"/>
        <v>0</v>
      </c>
      <c r="AM83" s="196">
        <f t="shared" si="84"/>
        <v>0</v>
      </c>
      <c r="AN83" s="196">
        <f t="shared" si="84"/>
        <v>0</v>
      </c>
      <c r="AO83" s="196">
        <f t="shared" si="84"/>
        <v>0</v>
      </c>
      <c r="AP83" s="196">
        <f t="shared" si="84"/>
        <v>0</v>
      </c>
      <c r="AQ83" s="196">
        <f t="shared" si="84"/>
        <v>0</v>
      </c>
      <c r="AR83" s="196">
        <f t="shared" si="84"/>
        <v>0</v>
      </c>
      <c r="AS83" s="196">
        <f t="shared" si="84"/>
        <v>0</v>
      </c>
      <c r="AT83" s="196">
        <f t="shared" si="84"/>
        <v>0</v>
      </c>
      <c r="AU83" s="196">
        <f t="shared" si="84"/>
        <v>0</v>
      </c>
    </row>
    <row r="84" spans="3:47" x14ac:dyDescent="0.25">
      <c r="C84" s="159" t="s">
        <v>24</v>
      </c>
      <c r="D84" s="203">
        <f t="shared" ref="D84:P84" si="90">D26/D28</f>
        <v>49.201071934628686</v>
      </c>
      <c r="E84" s="203">
        <f t="shared" si="90"/>
        <v>51.551699413200119</v>
      </c>
      <c r="F84" s="203">
        <f t="shared" si="90"/>
        <v>58.754425242232792</v>
      </c>
      <c r="G84" s="203">
        <f t="shared" si="90"/>
        <v>59.278711323691503</v>
      </c>
      <c r="H84" s="203">
        <f t="shared" si="90"/>
        <v>56.319973897505811</v>
      </c>
      <c r="I84" s="203">
        <f t="shared" si="90"/>
        <v>50.619383124459524</v>
      </c>
      <c r="J84" s="203">
        <f t="shared" si="90"/>
        <v>50.927268173069031</v>
      </c>
      <c r="K84" s="203">
        <f t="shared" si="90"/>
        <v>56.085076641094034</v>
      </c>
      <c r="L84" s="203">
        <f t="shared" si="90"/>
        <v>55.146878209373391</v>
      </c>
      <c r="M84" s="203">
        <f t="shared" si="90"/>
        <v>54.356869817480771</v>
      </c>
      <c r="N84" s="203">
        <f t="shared" si="90"/>
        <v>54.356293435583403</v>
      </c>
      <c r="O84" s="203">
        <f t="shared" si="90"/>
        <v>54.310276568275903</v>
      </c>
      <c r="P84" s="244">
        <f t="shared" si="90"/>
        <v>53.784964203998598</v>
      </c>
      <c r="Q84" s="204"/>
      <c r="S84" s="171" t="s">
        <v>24</v>
      </c>
      <c r="T84" s="205">
        <f>T26/T28</f>
        <v>51.644209296286682</v>
      </c>
      <c r="U84" s="205">
        <f t="shared" ref="U84:AF84" si="91">U26/U28</f>
        <v>54.428351611459263</v>
      </c>
      <c r="V84" s="205">
        <f t="shared" si="91"/>
        <v>60.801277629979964</v>
      </c>
      <c r="W84" s="205">
        <f t="shared" si="91"/>
        <v>60.98903248013017</v>
      </c>
      <c r="X84" s="205">
        <f t="shared" si="91"/>
        <v>57.508401586063442</v>
      </c>
      <c r="Y84" s="205">
        <f t="shared" si="91"/>
        <v>49.153068125922282</v>
      </c>
      <c r="Z84" s="205">
        <f t="shared" si="91"/>
        <v>53.358720144209101</v>
      </c>
      <c r="AA84" s="205">
        <f t="shared" si="91"/>
        <v>59.038910578174381</v>
      </c>
      <c r="AB84" s="205">
        <f t="shared" si="91"/>
        <v>56.825328352456346</v>
      </c>
      <c r="AC84" s="205">
        <f t="shared" si="91"/>
        <v>59.896614430968235</v>
      </c>
      <c r="AD84" s="205">
        <f t="shared" si="91"/>
        <v>58.490955148264042</v>
      </c>
      <c r="AE84" s="205">
        <f t="shared" si="91"/>
        <v>52.812183763035335</v>
      </c>
      <c r="AF84" s="205">
        <f t="shared" si="91"/>
        <v>56.060761213799211</v>
      </c>
      <c r="AH84" s="171" t="s">
        <v>24</v>
      </c>
      <c r="AI84" s="206">
        <f t="shared" si="87"/>
        <v>2.4431373616579961</v>
      </c>
      <c r="AJ84" s="206">
        <f t="shared" si="84"/>
        <v>2.8766521982591442</v>
      </c>
      <c r="AK84" s="206">
        <f t="shared" si="84"/>
        <v>2.0468523877471725</v>
      </c>
      <c r="AL84" s="206">
        <f t="shared" si="84"/>
        <v>1.7103211564386669</v>
      </c>
      <c r="AM84" s="206">
        <f t="shared" si="84"/>
        <v>1.1884276885576313</v>
      </c>
      <c r="AN84" s="206">
        <f t="shared" si="84"/>
        <v>-1.4663149985372428</v>
      </c>
      <c r="AO84" s="206">
        <f t="shared" si="84"/>
        <v>2.4314519711400706</v>
      </c>
      <c r="AP84" s="206">
        <f t="shared" si="84"/>
        <v>2.953833937080347</v>
      </c>
      <c r="AQ84" s="206">
        <f t="shared" si="84"/>
        <v>1.678450143082955</v>
      </c>
      <c r="AR84" s="206">
        <f t="shared" si="84"/>
        <v>5.5397446134874642</v>
      </c>
      <c r="AS84" s="206">
        <f t="shared" si="84"/>
        <v>4.1346617126806393</v>
      </c>
      <c r="AT84" s="206">
        <f t="shared" si="84"/>
        <v>-1.4980928052405673</v>
      </c>
      <c r="AU84" s="206">
        <f t="shared" si="84"/>
        <v>2.2757970098006126</v>
      </c>
    </row>
    <row r="85" spans="3:47" x14ac:dyDescent="0.25">
      <c r="C85" s="207" t="s">
        <v>54</v>
      </c>
      <c r="D85" s="145">
        <f>D12/D6</f>
        <v>206.72507515223162</v>
      </c>
      <c r="E85" s="145">
        <f t="shared" ref="E85:P86" si="92">E12/E6</f>
        <v>202.22241034201193</v>
      </c>
      <c r="F85" s="145">
        <f t="shared" si="92"/>
        <v>188.12840555809555</v>
      </c>
      <c r="G85" s="145">
        <f t="shared" si="92"/>
        <v>201.09049784762317</v>
      </c>
      <c r="H85" s="145">
        <f t="shared" si="92"/>
        <v>195.44901859094122</v>
      </c>
      <c r="I85" s="145">
        <f t="shared" si="92"/>
        <v>210.29632394033803</v>
      </c>
      <c r="J85" s="145">
        <f t="shared" si="92"/>
        <v>180.89827184144508</v>
      </c>
      <c r="K85" s="145">
        <f t="shared" si="92"/>
        <v>181.25635765214375</v>
      </c>
      <c r="L85" s="145">
        <f t="shared" si="92"/>
        <v>188.76864988709835</v>
      </c>
      <c r="M85" s="145">
        <f t="shared" si="92"/>
        <v>188.77336582234918</v>
      </c>
      <c r="N85" s="145">
        <f t="shared" si="92"/>
        <v>188.77107723389784</v>
      </c>
      <c r="O85" s="145">
        <f t="shared" si="92"/>
        <v>202.18289402103895</v>
      </c>
      <c r="P85" s="231">
        <f t="shared" si="92"/>
        <v>194.52400059355406</v>
      </c>
      <c r="Q85" s="145"/>
      <c r="S85" s="207" t="s">
        <v>54</v>
      </c>
      <c r="T85" s="196">
        <f>T12/T6</f>
        <v>212.7076923076923</v>
      </c>
      <c r="U85" s="196">
        <f t="shared" ref="U85:AF85" si="93">U12/U6</f>
        <v>205.29424538545061</v>
      </c>
      <c r="V85" s="196">
        <f t="shared" si="93"/>
        <v>186.64231096006796</v>
      </c>
      <c r="W85" s="196">
        <f t="shared" si="93"/>
        <v>200.26192468619246</v>
      </c>
      <c r="X85" s="196">
        <f t="shared" si="93"/>
        <v>222.34555984555985</v>
      </c>
      <c r="Y85" s="196">
        <f t="shared" si="93"/>
        <v>197.07251908396947</v>
      </c>
      <c r="Z85" s="196">
        <f t="shared" si="93"/>
        <v>169.11515151515152</v>
      </c>
      <c r="AA85" s="196">
        <f t="shared" si="93"/>
        <v>181.34148550724638</v>
      </c>
      <c r="AB85" s="196">
        <f t="shared" si="93"/>
        <v>194.33885017421602</v>
      </c>
      <c r="AC85" s="196">
        <f t="shared" si="93"/>
        <v>185.85959885386819</v>
      </c>
      <c r="AD85" s="196">
        <f t="shared" si="93"/>
        <v>187.97433155080213</v>
      </c>
      <c r="AE85" s="196">
        <f t="shared" si="93"/>
        <v>195.76411120471778</v>
      </c>
      <c r="AF85" s="196">
        <f t="shared" si="93"/>
        <v>194.4762645914397</v>
      </c>
      <c r="AH85" s="207" t="s">
        <v>54</v>
      </c>
      <c r="AI85" s="196">
        <f t="shared" si="87"/>
        <v>5.9826171554606731</v>
      </c>
      <c r="AJ85" s="196">
        <f t="shared" si="84"/>
        <v>3.0718350434386821</v>
      </c>
      <c r="AK85" s="196">
        <f t="shared" si="84"/>
        <v>-1.4860945980275915</v>
      </c>
      <c r="AL85" s="196">
        <f t="shared" si="84"/>
        <v>-0.82857316143071102</v>
      </c>
      <c r="AM85" s="196">
        <f t="shared" si="84"/>
        <v>26.896541254618626</v>
      </c>
      <c r="AN85" s="196">
        <f t="shared" si="84"/>
        <v>-13.22380485636856</v>
      </c>
      <c r="AO85" s="196">
        <f t="shared" si="84"/>
        <v>-11.783120326293556</v>
      </c>
      <c r="AP85" s="196">
        <f t="shared" si="84"/>
        <v>8.5127855102626881E-2</v>
      </c>
      <c r="AQ85" s="196">
        <f t="shared" si="84"/>
        <v>5.5702002871176717</v>
      </c>
      <c r="AR85" s="196">
        <f t="shared" si="84"/>
        <v>-2.913766968480985</v>
      </c>
      <c r="AS85" s="196">
        <f t="shared" si="84"/>
        <v>-0.79674568309570759</v>
      </c>
      <c r="AT85" s="196">
        <f t="shared" si="84"/>
        <v>-6.4187828163211691</v>
      </c>
      <c r="AU85" s="196">
        <f t="shared" si="84"/>
        <v>-4.7736002114362464E-2</v>
      </c>
    </row>
    <row r="86" spans="3:47" x14ac:dyDescent="0.25">
      <c r="C86" s="207" t="s">
        <v>55</v>
      </c>
      <c r="D86" s="145">
        <f>D13/D7</f>
        <v>46.978971089917387</v>
      </c>
      <c r="E86" s="145">
        <f t="shared" si="92"/>
        <v>49.60980586955948</v>
      </c>
      <c r="F86" s="145">
        <f t="shared" si="92"/>
        <v>55.141303652530013</v>
      </c>
      <c r="G86" s="145">
        <f t="shared" si="92"/>
        <v>55.338526219233081</v>
      </c>
      <c r="H86" s="145">
        <f t="shared" si="92"/>
        <v>52.951514486047529</v>
      </c>
      <c r="I86" s="145">
        <f t="shared" si="92"/>
        <v>47.950179763738625</v>
      </c>
      <c r="J86" s="145">
        <f t="shared" si="92"/>
        <v>48.068632654415367</v>
      </c>
      <c r="K86" s="145">
        <f t="shared" si="92"/>
        <v>52.475288573042931</v>
      </c>
      <c r="L86" s="145">
        <f t="shared" si="92"/>
        <v>52.162063031807882</v>
      </c>
      <c r="M86" s="145">
        <f t="shared" si="92"/>
        <v>51.325811631423214</v>
      </c>
      <c r="N86" s="145">
        <f t="shared" si="92"/>
        <v>51.325378125922896</v>
      </c>
      <c r="O86" s="145">
        <f t="shared" si="92"/>
        <v>50.926246630173203</v>
      </c>
      <c r="P86" s="231">
        <f t="shared" si="92"/>
        <v>50.829440046784072</v>
      </c>
      <c r="Q86" s="145"/>
      <c r="S86" s="207" t="s">
        <v>55</v>
      </c>
      <c r="T86" s="196">
        <f>T13/T7</f>
        <v>49.579157078045895</v>
      </c>
      <c r="U86" s="196">
        <f t="shared" ref="U86:AF86" si="94">U13/U7</f>
        <v>52.459336517068884</v>
      </c>
      <c r="V86" s="196">
        <f t="shared" si="94"/>
        <v>58.320997370932901</v>
      </c>
      <c r="W86" s="196">
        <f t="shared" si="94"/>
        <v>58.335517609731987</v>
      </c>
      <c r="X86" s="196">
        <f t="shared" si="94"/>
        <v>54.685735537190084</v>
      </c>
      <c r="Y86" s="196">
        <f t="shared" si="94"/>
        <v>47.344064104558889</v>
      </c>
      <c r="Z86" s="196">
        <f t="shared" si="94"/>
        <v>51.413828216485925</v>
      </c>
      <c r="AA86" s="196">
        <f t="shared" si="94"/>
        <v>56.476141669513723</v>
      </c>
      <c r="AB86" s="196">
        <f t="shared" si="94"/>
        <v>54.444608656311267</v>
      </c>
      <c r="AC86" s="196">
        <f t="shared" si="94"/>
        <v>57.053215400287826</v>
      </c>
      <c r="AD86" s="196">
        <f t="shared" si="94"/>
        <v>56.661458254627881</v>
      </c>
      <c r="AE86" s="196">
        <f t="shared" si="94"/>
        <v>50.497954229289981</v>
      </c>
      <c r="AF86" s="196">
        <f t="shared" si="94"/>
        <v>53.760040047653604</v>
      </c>
      <c r="AH86" s="207" t="s">
        <v>55</v>
      </c>
      <c r="AI86" s="196">
        <f t="shared" si="87"/>
        <v>2.6001859881285085</v>
      </c>
      <c r="AJ86" s="196">
        <f t="shared" si="84"/>
        <v>2.849530647509404</v>
      </c>
      <c r="AK86" s="196">
        <f t="shared" si="84"/>
        <v>3.1796937184028877</v>
      </c>
      <c r="AL86" s="196">
        <f t="shared" si="84"/>
        <v>2.9969913904989056</v>
      </c>
      <c r="AM86" s="196">
        <f t="shared" si="84"/>
        <v>1.7342210511425549</v>
      </c>
      <c r="AN86" s="196">
        <f t="shared" si="84"/>
        <v>-0.60611565917973564</v>
      </c>
      <c r="AO86" s="196">
        <f t="shared" si="84"/>
        <v>3.3451955620705576</v>
      </c>
      <c r="AP86" s="196">
        <f t="shared" si="84"/>
        <v>4.0008530964707916</v>
      </c>
      <c r="AQ86" s="196">
        <f t="shared" si="84"/>
        <v>2.2825456245033848</v>
      </c>
      <c r="AR86" s="196">
        <f t="shared" si="84"/>
        <v>5.7274037688646118</v>
      </c>
      <c r="AS86" s="196">
        <f t="shared" si="84"/>
        <v>5.3360801287049853</v>
      </c>
      <c r="AT86" s="196">
        <f t="shared" si="84"/>
        <v>-0.42829240088322251</v>
      </c>
      <c r="AU86" s="196">
        <f t="shared" si="84"/>
        <v>2.9306000008695321</v>
      </c>
    </row>
    <row r="87" spans="3:47" x14ac:dyDescent="0.25"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</row>
  </sheetData>
  <mergeCells count="1">
    <mergeCell ref="C1:P1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1E282-9734-4052-9C16-DA447A733F8E}">
  <dimension ref="A1:U48"/>
  <sheetViews>
    <sheetView topLeftCell="D17" workbookViewId="0">
      <selection activeCell="Q36" sqref="Q36"/>
    </sheetView>
  </sheetViews>
  <sheetFormatPr defaultRowHeight="15" x14ac:dyDescent="0.25"/>
  <cols>
    <col min="1" max="1" width="23.140625" bestFit="1" customWidth="1"/>
    <col min="2" max="2" width="15.5703125" bestFit="1" customWidth="1"/>
    <col min="3" max="3" width="10.140625" bestFit="1" customWidth="1"/>
    <col min="8" max="8" width="24.5703125" bestFit="1" customWidth="1"/>
    <col min="9" max="9" width="16.85546875" bestFit="1" customWidth="1"/>
    <col min="10" max="10" width="8" bestFit="1" customWidth="1"/>
    <col min="11" max="11" width="11" bestFit="1" customWidth="1"/>
    <col min="12" max="12" width="9.85546875" bestFit="1" customWidth="1"/>
    <col min="13" max="14" width="8" bestFit="1" customWidth="1"/>
    <col min="15" max="15" width="11" bestFit="1" customWidth="1"/>
    <col min="16" max="16" width="9.85546875" bestFit="1" customWidth="1"/>
    <col min="17" max="17" width="11.28515625" bestFit="1" customWidth="1"/>
  </cols>
  <sheetData>
    <row r="1" spans="1:17" x14ac:dyDescent="0.25">
      <c r="A1" t="s">
        <v>58</v>
      </c>
      <c r="B1" t="s">
        <v>59</v>
      </c>
      <c r="C1" t="s">
        <v>168</v>
      </c>
      <c r="D1" t="s">
        <v>169</v>
      </c>
      <c r="E1" t="s">
        <v>57</v>
      </c>
    </row>
    <row r="2" spans="1:17" x14ac:dyDescent="0.25">
      <c r="A2" t="s">
        <v>74</v>
      </c>
      <c r="B2" s="65">
        <v>6549</v>
      </c>
      <c r="C2">
        <v>2025</v>
      </c>
      <c r="D2">
        <v>1</v>
      </c>
      <c r="E2" t="s">
        <v>60</v>
      </c>
      <c r="H2" s="66" t="s">
        <v>83</v>
      </c>
      <c r="I2" s="66" t="s">
        <v>80</v>
      </c>
    </row>
    <row r="3" spans="1:17" x14ac:dyDescent="0.25">
      <c r="A3" t="s">
        <v>74</v>
      </c>
      <c r="B3" s="65">
        <v>164446</v>
      </c>
      <c r="C3">
        <v>2025</v>
      </c>
      <c r="D3">
        <v>1</v>
      </c>
      <c r="E3" t="s">
        <v>64</v>
      </c>
      <c r="I3">
        <v>2024</v>
      </c>
      <c r="L3" t="s">
        <v>82</v>
      </c>
      <c r="M3">
        <v>2025</v>
      </c>
      <c r="P3" t="s">
        <v>181</v>
      </c>
      <c r="Q3" t="s">
        <v>79</v>
      </c>
    </row>
    <row r="4" spans="1:17" x14ac:dyDescent="0.25">
      <c r="A4" t="s">
        <v>74</v>
      </c>
      <c r="B4" s="65">
        <v>1110141</v>
      </c>
      <c r="C4">
        <v>2025</v>
      </c>
      <c r="D4">
        <v>1</v>
      </c>
      <c r="E4" t="s">
        <v>65</v>
      </c>
      <c r="H4" s="66" t="s">
        <v>78</v>
      </c>
      <c r="I4" t="s">
        <v>60</v>
      </c>
      <c r="J4" t="s">
        <v>64</v>
      </c>
      <c r="K4" t="s">
        <v>65</v>
      </c>
      <c r="M4" t="s">
        <v>60</v>
      </c>
      <c r="N4" t="s">
        <v>64</v>
      </c>
      <c r="O4" t="s">
        <v>65</v>
      </c>
    </row>
    <row r="5" spans="1:17" x14ac:dyDescent="0.25">
      <c r="A5" t="s">
        <v>61</v>
      </c>
      <c r="B5" s="65">
        <v>351168</v>
      </c>
      <c r="C5">
        <v>2024</v>
      </c>
      <c r="D5">
        <v>1</v>
      </c>
      <c r="E5" t="s">
        <v>60</v>
      </c>
      <c r="H5" s="67" t="s">
        <v>74</v>
      </c>
      <c r="M5">
        <v>6549</v>
      </c>
      <c r="N5">
        <v>164446</v>
      </c>
      <c r="O5">
        <v>1110141</v>
      </c>
      <c r="P5">
        <v>1281136</v>
      </c>
      <c r="Q5">
        <v>1281136</v>
      </c>
    </row>
    <row r="6" spans="1:17" x14ac:dyDescent="0.25">
      <c r="A6" t="s">
        <v>61</v>
      </c>
      <c r="B6" s="65">
        <v>452908</v>
      </c>
      <c r="C6">
        <v>2024</v>
      </c>
      <c r="D6">
        <v>1</v>
      </c>
      <c r="E6" t="s">
        <v>64</v>
      </c>
      <c r="H6" s="67" t="s">
        <v>61</v>
      </c>
      <c r="I6">
        <v>351168</v>
      </c>
      <c r="J6">
        <v>452908</v>
      </c>
      <c r="K6">
        <v>383655</v>
      </c>
      <c r="L6">
        <v>1187731</v>
      </c>
      <c r="M6">
        <v>225129</v>
      </c>
      <c r="N6">
        <v>239626</v>
      </c>
      <c r="O6">
        <v>177539</v>
      </c>
      <c r="P6">
        <v>642294</v>
      </c>
      <c r="Q6">
        <v>1830025</v>
      </c>
    </row>
    <row r="7" spans="1:17" x14ac:dyDescent="0.25">
      <c r="A7" t="s">
        <v>61</v>
      </c>
      <c r="B7" s="65">
        <v>383655</v>
      </c>
      <c r="C7">
        <v>2024</v>
      </c>
      <c r="D7">
        <v>1</v>
      </c>
      <c r="E7" t="s">
        <v>65</v>
      </c>
      <c r="H7" s="67" t="s">
        <v>62</v>
      </c>
      <c r="I7">
        <v>3770247</v>
      </c>
      <c r="J7">
        <v>3701898</v>
      </c>
      <c r="K7">
        <v>3482755</v>
      </c>
      <c r="L7">
        <v>10954900</v>
      </c>
      <c r="M7">
        <v>3698265</v>
      </c>
      <c r="N7">
        <v>3463888</v>
      </c>
      <c r="O7">
        <v>2909084</v>
      </c>
      <c r="P7">
        <v>10071237</v>
      </c>
      <c r="Q7">
        <v>21026137</v>
      </c>
    </row>
    <row r="8" spans="1:17" x14ac:dyDescent="0.25">
      <c r="A8" t="s">
        <v>61</v>
      </c>
      <c r="B8" s="65">
        <v>225129</v>
      </c>
      <c r="C8">
        <v>2025</v>
      </c>
      <c r="D8">
        <v>1</v>
      </c>
      <c r="E8" t="s">
        <v>60</v>
      </c>
      <c r="H8" s="67" t="s">
        <v>63</v>
      </c>
      <c r="I8">
        <v>207390</v>
      </c>
      <c r="J8">
        <v>189076</v>
      </c>
      <c r="K8">
        <v>219678</v>
      </c>
      <c r="L8">
        <v>616144</v>
      </c>
      <c r="M8">
        <v>221130</v>
      </c>
      <c r="N8">
        <v>201758</v>
      </c>
      <c r="O8">
        <v>185695</v>
      </c>
      <c r="P8">
        <v>608583</v>
      </c>
      <c r="Q8">
        <v>1224727</v>
      </c>
    </row>
    <row r="9" spans="1:17" x14ac:dyDescent="0.25">
      <c r="A9" t="s">
        <v>61</v>
      </c>
      <c r="B9" s="65">
        <v>239626</v>
      </c>
      <c r="C9">
        <v>2025</v>
      </c>
      <c r="D9">
        <v>1</v>
      </c>
      <c r="E9" t="s">
        <v>64</v>
      </c>
      <c r="H9" s="67" t="s">
        <v>79</v>
      </c>
      <c r="I9">
        <v>4328805</v>
      </c>
      <c r="J9">
        <v>4343882</v>
      </c>
      <c r="K9">
        <v>4086088</v>
      </c>
      <c r="L9">
        <v>12758775</v>
      </c>
      <c r="M9">
        <v>4151073</v>
      </c>
      <c r="N9">
        <v>4069718</v>
      </c>
      <c r="O9">
        <v>4382459</v>
      </c>
      <c r="P9">
        <v>12603250</v>
      </c>
      <c r="Q9">
        <v>25362025</v>
      </c>
    </row>
    <row r="10" spans="1:17" x14ac:dyDescent="0.25">
      <c r="A10" t="s">
        <v>61</v>
      </c>
      <c r="B10" s="65">
        <v>177539</v>
      </c>
      <c r="C10">
        <v>2025</v>
      </c>
      <c r="D10">
        <v>1</v>
      </c>
      <c r="E10" t="s">
        <v>65</v>
      </c>
    </row>
    <row r="11" spans="1:17" x14ac:dyDescent="0.25">
      <c r="A11" t="s">
        <v>62</v>
      </c>
      <c r="B11" s="65">
        <v>3770247</v>
      </c>
      <c r="C11">
        <v>2024</v>
      </c>
      <c r="D11">
        <v>1</v>
      </c>
      <c r="E11" t="s">
        <v>60</v>
      </c>
    </row>
    <row r="12" spans="1:17" x14ac:dyDescent="0.25">
      <c r="A12" t="s">
        <v>62</v>
      </c>
      <c r="B12" s="65">
        <v>3701898</v>
      </c>
      <c r="C12">
        <v>2024</v>
      </c>
      <c r="D12">
        <v>1</v>
      </c>
      <c r="E12" t="s">
        <v>64</v>
      </c>
    </row>
    <row r="13" spans="1:17" x14ac:dyDescent="0.25">
      <c r="A13" t="s">
        <v>62</v>
      </c>
      <c r="B13" s="65">
        <v>3482755</v>
      </c>
      <c r="C13">
        <v>2024</v>
      </c>
      <c r="D13">
        <v>1</v>
      </c>
      <c r="E13" t="s">
        <v>65</v>
      </c>
    </row>
    <row r="14" spans="1:17" x14ac:dyDescent="0.25">
      <c r="A14" t="s">
        <v>62</v>
      </c>
      <c r="B14" s="65">
        <v>3698265</v>
      </c>
      <c r="C14">
        <v>2025</v>
      </c>
      <c r="D14">
        <v>1</v>
      </c>
      <c r="E14" t="s">
        <v>60</v>
      </c>
    </row>
    <row r="15" spans="1:17" x14ac:dyDescent="0.25">
      <c r="A15" t="s">
        <v>62</v>
      </c>
      <c r="B15" s="65">
        <v>3463888</v>
      </c>
      <c r="C15">
        <v>2025</v>
      </c>
      <c r="D15">
        <v>1</v>
      </c>
      <c r="E15" t="s">
        <v>64</v>
      </c>
    </row>
    <row r="16" spans="1:17" x14ac:dyDescent="0.25">
      <c r="A16" t="s">
        <v>62</v>
      </c>
      <c r="B16" s="65">
        <v>2909084</v>
      </c>
      <c r="C16">
        <v>2025</v>
      </c>
      <c r="D16">
        <v>1</v>
      </c>
      <c r="E16" t="s">
        <v>65</v>
      </c>
    </row>
    <row r="17" spans="1:17" x14ac:dyDescent="0.25">
      <c r="A17" t="s">
        <v>63</v>
      </c>
      <c r="B17" s="65">
        <v>207390</v>
      </c>
      <c r="C17">
        <v>2024</v>
      </c>
      <c r="D17">
        <v>1</v>
      </c>
      <c r="E17" t="s">
        <v>60</v>
      </c>
    </row>
    <row r="18" spans="1:17" x14ac:dyDescent="0.25">
      <c r="A18" t="s">
        <v>63</v>
      </c>
      <c r="B18" s="65">
        <v>189076</v>
      </c>
      <c r="C18">
        <v>2024</v>
      </c>
      <c r="D18">
        <v>1</v>
      </c>
      <c r="E18" t="s">
        <v>64</v>
      </c>
    </row>
    <row r="19" spans="1:17" x14ac:dyDescent="0.25">
      <c r="A19" t="s">
        <v>63</v>
      </c>
      <c r="B19" s="65">
        <v>219678</v>
      </c>
      <c r="C19">
        <v>2024</v>
      </c>
      <c r="D19">
        <v>1</v>
      </c>
      <c r="E19" t="s">
        <v>65</v>
      </c>
    </row>
    <row r="20" spans="1:17" x14ac:dyDescent="0.25">
      <c r="A20" t="s">
        <v>63</v>
      </c>
      <c r="B20" s="65">
        <v>221130</v>
      </c>
      <c r="C20">
        <v>2025</v>
      </c>
      <c r="D20">
        <v>1</v>
      </c>
      <c r="E20" t="s">
        <v>60</v>
      </c>
    </row>
    <row r="21" spans="1:17" x14ac:dyDescent="0.25">
      <c r="A21" t="s">
        <v>63</v>
      </c>
      <c r="B21" s="65">
        <v>201758</v>
      </c>
      <c r="C21">
        <v>2025</v>
      </c>
      <c r="D21">
        <v>1</v>
      </c>
      <c r="E21" t="s">
        <v>64</v>
      </c>
    </row>
    <row r="22" spans="1:17" x14ac:dyDescent="0.25">
      <c r="A22" t="s">
        <v>63</v>
      </c>
      <c r="B22" s="65">
        <v>185695</v>
      </c>
      <c r="C22">
        <v>2025</v>
      </c>
      <c r="D22">
        <v>1</v>
      </c>
      <c r="E22" t="s">
        <v>65</v>
      </c>
    </row>
    <row r="27" spans="1:17" x14ac:dyDescent="0.25">
      <c r="A27" t="s">
        <v>58</v>
      </c>
      <c r="B27" t="s">
        <v>76</v>
      </c>
      <c r="C27" t="s">
        <v>168</v>
      </c>
      <c r="D27" t="s">
        <v>169</v>
      </c>
      <c r="E27" t="s">
        <v>57</v>
      </c>
      <c r="H27" s="66" t="s">
        <v>84</v>
      </c>
      <c r="I27" s="66" t="s">
        <v>80</v>
      </c>
    </row>
    <row r="28" spans="1:17" x14ac:dyDescent="0.25">
      <c r="A28" t="s">
        <v>74</v>
      </c>
      <c r="B28">
        <v>75</v>
      </c>
      <c r="C28">
        <v>2025</v>
      </c>
      <c r="D28">
        <v>1</v>
      </c>
      <c r="E28" t="s">
        <v>60</v>
      </c>
      <c r="I28">
        <v>2024</v>
      </c>
      <c r="L28" t="s">
        <v>82</v>
      </c>
      <c r="M28">
        <v>2025</v>
      </c>
      <c r="P28" t="s">
        <v>181</v>
      </c>
      <c r="Q28" t="s">
        <v>79</v>
      </c>
    </row>
    <row r="29" spans="1:17" x14ac:dyDescent="0.25">
      <c r="A29" t="s">
        <v>74</v>
      </c>
      <c r="B29">
        <v>2611</v>
      </c>
      <c r="C29">
        <v>2025</v>
      </c>
      <c r="D29">
        <v>1</v>
      </c>
      <c r="E29" t="s">
        <v>64</v>
      </c>
      <c r="H29" s="66" t="s">
        <v>78</v>
      </c>
      <c r="I29" t="s">
        <v>60</v>
      </c>
      <c r="J29" t="s">
        <v>64</v>
      </c>
      <c r="K29" t="s">
        <v>65</v>
      </c>
      <c r="M29" t="s">
        <v>60</v>
      </c>
      <c r="N29" t="s">
        <v>64</v>
      </c>
      <c r="O29" t="s">
        <v>65</v>
      </c>
    </row>
    <row r="30" spans="1:17" x14ac:dyDescent="0.25">
      <c r="A30" t="s">
        <v>74</v>
      </c>
      <c r="B30">
        <v>17739</v>
      </c>
      <c r="C30">
        <v>2025</v>
      </c>
      <c r="D30">
        <v>1</v>
      </c>
      <c r="E30" t="s">
        <v>65</v>
      </c>
      <c r="H30" s="67" t="s">
        <v>74</v>
      </c>
      <c r="M30">
        <v>75</v>
      </c>
      <c r="N30">
        <v>2611</v>
      </c>
      <c r="O30">
        <v>17739</v>
      </c>
      <c r="P30">
        <v>20425</v>
      </c>
      <c r="Q30">
        <v>20425</v>
      </c>
    </row>
    <row r="31" spans="1:17" x14ac:dyDescent="0.25">
      <c r="A31" t="s">
        <v>61</v>
      </c>
      <c r="B31">
        <v>2409</v>
      </c>
      <c r="C31">
        <v>2024</v>
      </c>
      <c r="D31">
        <v>1</v>
      </c>
      <c r="E31" t="s">
        <v>60</v>
      </c>
      <c r="H31" s="67" t="s">
        <v>61</v>
      </c>
      <c r="I31">
        <v>2409</v>
      </c>
      <c r="J31">
        <v>2457</v>
      </c>
      <c r="K31">
        <v>2669</v>
      </c>
      <c r="L31">
        <v>7535</v>
      </c>
      <c r="M31">
        <v>1682</v>
      </c>
      <c r="N31">
        <v>1764</v>
      </c>
      <c r="O31">
        <v>1259</v>
      </c>
      <c r="P31">
        <v>4705</v>
      </c>
      <c r="Q31">
        <v>12240</v>
      </c>
    </row>
    <row r="32" spans="1:17" x14ac:dyDescent="0.25">
      <c r="A32" t="s">
        <v>61</v>
      </c>
      <c r="B32">
        <v>2457</v>
      </c>
      <c r="C32">
        <v>2024</v>
      </c>
      <c r="D32">
        <v>1</v>
      </c>
      <c r="E32" t="s">
        <v>64</v>
      </c>
      <c r="H32" s="67" t="s">
        <v>62</v>
      </c>
      <c r="I32">
        <v>76045</v>
      </c>
      <c r="J32">
        <v>70567</v>
      </c>
      <c r="K32">
        <v>59717</v>
      </c>
      <c r="L32">
        <v>206329</v>
      </c>
      <c r="M32">
        <v>75404</v>
      </c>
      <c r="N32">
        <v>63866</v>
      </c>
      <c r="O32">
        <v>48936</v>
      </c>
      <c r="P32">
        <v>188206</v>
      </c>
      <c r="Q32">
        <v>394535</v>
      </c>
    </row>
    <row r="33" spans="1:21" x14ac:dyDescent="0.25">
      <c r="A33" t="s">
        <v>61</v>
      </c>
      <c r="B33">
        <v>2669</v>
      </c>
      <c r="C33">
        <v>2024</v>
      </c>
      <c r="D33">
        <v>1</v>
      </c>
      <c r="E33" t="s">
        <v>65</v>
      </c>
      <c r="H33" s="67" t="s">
        <v>63</v>
      </c>
      <c r="I33">
        <v>975</v>
      </c>
      <c r="J33">
        <v>921</v>
      </c>
      <c r="K33">
        <v>1177</v>
      </c>
      <c r="L33">
        <v>3073</v>
      </c>
      <c r="M33">
        <v>1188</v>
      </c>
      <c r="N33">
        <v>1072</v>
      </c>
      <c r="O33">
        <v>1004</v>
      </c>
      <c r="P33">
        <v>3264</v>
      </c>
      <c r="Q33">
        <v>6337</v>
      </c>
    </row>
    <row r="34" spans="1:21" x14ac:dyDescent="0.25">
      <c r="A34" t="s">
        <v>61</v>
      </c>
      <c r="B34">
        <v>1682</v>
      </c>
      <c r="C34">
        <v>2025</v>
      </c>
      <c r="D34">
        <v>1</v>
      </c>
      <c r="E34" t="s">
        <v>60</v>
      </c>
      <c r="H34" s="67" t="s">
        <v>79</v>
      </c>
      <c r="I34">
        <v>79429</v>
      </c>
      <c r="J34">
        <v>73945</v>
      </c>
      <c r="K34">
        <v>63563</v>
      </c>
      <c r="L34">
        <v>216937</v>
      </c>
      <c r="M34">
        <v>78349</v>
      </c>
      <c r="N34">
        <v>69313</v>
      </c>
      <c r="O34">
        <v>68938</v>
      </c>
      <c r="P34">
        <v>216600</v>
      </c>
      <c r="Q34">
        <v>433537</v>
      </c>
    </row>
    <row r="35" spans="1:21" x14ac:dyDescent="0.25">
      <c r="A35" t="s">
        <v>61</v>
      </c>
      <c r="B35">
        <v>1764</v>
      </c>
      <c r="C35">
        <v>2025</v>
      </c>
      <c r="D35">
        <v>1</v>
      </c>
      <c r="E35" t="s">
        <v>64</v>
      </c>
    </row>
    <row r="36" spans="1:21" x14ac:dyDescent="0.25">
      <c r="A36" t="s">
        <v>61</v>
      </c>
      <c r="B36">
        <v>1259</v>
      </c>
      <c r="C36">
        <v>2025</v>
      </c>
      <c r="D36">
        <v>1</v>
      </c>
      <c r="E36" t="s">
        <v>65</v>
      </c>
      <c r="O36">
        <v>17739</v>
      </c>
      <c r="P36">
        <v>18439</v>
      </c>
      <c r="Q36">
        <f>P36*1.04</f>
        <v>19176.560000000001</v>
      </c>
      <c r="R36">
        <f>Q36*1.04</f>
        <v>19943.622400000004</v>
      </c>
      <c r="S36">
        <f t="shared" ref="S36:U36" si="0">R36*1.04</f>
        <v>20741.367296000004</v>
      </c>
      <c r="T36">
        <f t="shared" si="0"/>
        <v>21571.021987840006</v>
      </c>
      <c r="U36">
        <f t="shared" si="0"/>
        <v>22433.862867353608</v>
      </c>
    </row>
    <row r="37" spans="1:21" x14ac:dyDescent="0.25">
      <c r="A37" t="s">
        <v>62</v>
      </c>
      <c r="B37">
        <v>76045</v>
      </c>
      <c r="C37">
        <v>2024</v>
      </c>
      <c r="D37">
        <v>1</v>
      </c>
      <c r="E37" t="s">
        <v>60</v>
      </c>
    </row>
    <row r="38" spans="1:21" x14ac:dyDescent="0.25">
      <c r="A38" t="s">
        <v>62</v>
      </c>
      <c r="B38">
        <v>70567</v>
      </c>
      <c r="C38">
        <v>2024</v>
      </c>
      <c r="D38">
        <v>1</v>
      </c>
      <c r="E38" t="s">
        <v>64</v>
      </c>
      <c r="P38" s="85">
        <f>(P36-O36)/O36</f>
        <v>3.9461074468684819E-2</v>
      </c>
    </row>
    <row r="39" spans="1:21" x14ac:dyDescent="0.25">
      <c r="A39" t="s">
        <v>62</v>
      </c>
      <c r="B39">
        <v>59717</v>
      </c>
      <c r="C39">
        <v>2024</v>
      </c>
      <c r="D39">
        <v>1</v>
      </c>
      <c r="E39" t="s">
        <v>65</v>
      </c>
    </row>
    <row r="40" spans="1:21" x14ac:dyDescent="0.25">
      <c r="A40" t="s">
        <v>62</v>
      </c>
      <c r="B40">
        <v>75404</v>
      </c>
      <c r="C40">
        <v>2025</v>
      </c>
      <c r="D40">
        <v>1</v>
      </c>
      <c r="E40" t="s">
        <v>60</v>
      </c>
    </row>
    <row r="41" spans="1:21" x14ac:dyDescent="0.25">
      <c r="A41" t="s">
        <v>62</v>
      </c>
      <c r="B41">
        <v>63866</v>
      </c>
      <c r="C41">
        <v>2025</v>
      </c>
      <c r="D41">
        <v>1</v>
      </c>
      <c r="E41" t="s">
        <v>64</v>
      </c>
    </row>
    <row r="42" spans="1:21" x14ac:dyDescent="0.25">
      <c r="A42" t="s">
        <v>62</v>
      </c>
      <c r="B42">
        <v>48936</v>
      </c>
      <c r="C42">
        <v>2025</v>
      </c>
      <c r="D42">
        <v>1</v>
      </c>
      <c r="E42" t="s">
        <v>65</v>
      </c>
    </row>
    <row r="43" spans="1:21" x14ac:dyDescent="0.25">
      <c r="A43" t="s">
        <v>63</v>
      </c>
      <c r="B43">
        <v>975</v>
      </c>
      <c r="C43">
        <v>2024</v>
      </c>
      <c r="D43">
        <v>1</v>
      </c>
      <c r="E43" t="s">
        <v>60</v>
      </c>
    </row>
    <row r="44" spans="1:21" x14ac:dyDescent="0.25">
      <c r="A44" t="s">
        <v>63</v>
      </c>
      <c r="B44">
        <v>921</v>
      </c>
      <c r="C44">
        <v>2024</v>
      </c>
      <c r="D44">
        <v>1</v>
      </c>
      <c r="E44" t="s">
        <v>64</v>
      </c>
    </row>
    <row r="45" spans="1:21" x14ac:dyDescent="0.25">
      <c r="A45" t="s">
        <v>63</v>
      </c>
      <c r="B45">
        <v>1177</v>
      </c>
      <c r="C45">
        <v>2024</v>
      </c>
      <c r="D45">
        <v>1</v>
      </c>
      <c r="E45" t="s">
        <v>65</v>
      </c>
    </row>
    <row r="46" spans="1:21" x14ac:dyDescent="0.25">
      <c r="A46" t="s">
        <v>63</v>
      </c>
      <c r="B46">
        <v>1188</v>
      </c>
      <c r="C46">
        <v>2025</v>
      </c>
      <c r="D46">
        <v>1</v>
      </c>
      <c r="E46" t="s">
        <v>60</v>
      </c>
    </row>
    <row r="47" spans="1:21" x14ac:dyDescent="0.25">
      <c r="A47" t="s">
        <v>63</v>
      </c>
      <c r="B47">
        <v>1072</v>
      </c>
      <c r="C47">
        <v>2025</v>
      </c>
      <c r="D47">
        <v>1</v>
      </c>
      <c r="E47" t="s">
        <v>64</v>
      </c>
    </row>
    <row r="48" spans="1:21" x14ac:dyDescent="0.25">
      <c r="A48" t="s">
        <v>63</v>
      </c>
      <c r="B48">
        <v>1004</v>
      </c>
      <c r="C48">
        <v>2025</v>
      </c>
      <c r="D48">
        <v>1</v>
      </c>
      <c r="E48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4EF60-7599-45AB-9D0F-F5033B58C789}">
  <sheetPr>
    <tabColor rgb="FFFFFF00"/>
  </sheetPr>
  <dimension ref="B1:AV86"/>
  <sheetViews>
    <sheetView showGridLines="0" zoomScale="90" zoomScaleNormal="90" workbookViewId="0">
      <selection activeCell="C1" sqref="C1:C1048576"/>
    </sheetView>
  </sheetViews>
  <sheetFormatPr defaultRowHeight="15" outlineLevelRow="1" x14ac:dyDescent="0.25"/>
  <cols>
    <col min="1" max="2" width="2.7109375" customWidth="1"/>
    <col min="3" max="3" width="55" bestFit="1" customWidth="1"/>
    <col min="4" max="15" width="13.42578125" bestFit="1" customWidth="1"/>
    <col min="16" max="16" width="13.28515625" bestFit="1" customWidth="1"/>
    <col min="17" max="17" width="13.28515625" customWidth="1"/>
    <col min="18" max="18" width="4.85546875" bestFit="1" customWidth="1"/>
    <col min="19" max="19" width="25.5703125" bestFit="1" customWidth="1"/>
    <col min="20" max="31" width="14.42578125" bestFit="1" customWidth="1"/>
    <col min="32" max="32" width="15.140625" bestFit="1" customWidth="1"/>
    <col min="34" max="34" width="29.85546875" bestFit="1" customWidth="1"/>
    <col min="35" max="35" width="14.28515625" bestFit="1" customWidth="1"/>
    <col min="36" max="36" width="14.5703125" bestFit="1" customWidth="1"/>
    <col min="37" max="46" width="17" bestFit="1" customWidth="1"/>
    <col min="47" max="47" width="18" bestFit="1" customWidth="1"/>
  </cols>
  <sheetData>
    <row r="1" spans="3:48" ht="16.5" outlineLevel="1" thickBot="1" x14ac:dyDescent="0.3">
      <c r="C1" s="12" t="s">
        <v>0</v>
      </c>
      <c r="D1" s="13" t="s">
        <v>1</v>
      </c>
      <c r="E1" s="13" t="s">
        <v>2</v>
      </c>
      <c r="F1" s="13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5" t="s">
        <v>13</v>
      </c>
      <c r="Q1" s="104"/>
      <c r="R1" s="88" t="s">
        <v>88</v>
      </c>
      <c r="S1" s="68" t="s">
        <v>86</v>
      </c>
      <c r="T1" s="69" t="s">
        <v>1</v>
      </c>
      <c r="U1" s="69" t="s">
        <v>2</v>
      </c>
      <c r="V1" s="69" t="s">
        <v>3</v>
      </c>
      <c r="W1" s="70" t="s">
        <v>4</v>
      </c>
      <c r="X1" s="70" t="s">
        <v>5</v>
      </c>
      <c r="Y1" s="70" t="s">
        <v>6</v>
      </c>
      <c r="Z1" s="70" t="s">
        <v>7</v>
      </c>
      <c r="AA1" s="70" t="s">
        <v>8</v>
      </c>
      <c r="AB1" s="70" t="s">
        <v>9</v>
      </c>
      <c r="AC1" s="70" t="s">
        <v>10</v>
      </c>
      <c r="AD1" s="70" t="s">
        <v>11</v>
      </c>
      <c r="AE1" s="70" t="s">
        <v>12</v>
      </c>
      <c r="AF1" s="71" t="s">
        <v>13</v>
      </c>
      <c r="AH1" s="68" t="s">
        <v>89</v>
      </c>
      <c r="AI1" s="69" t="s">
        <v>1</v>
      </c>
      <c r="AJ1" s="69" t="s">
        <v>2</v>
      </c>
      <c r="AK1" s="69" t="s">
        <v>3</v>
      </c>
      <c r="AL1" s="70" t="s">
        <v>4</v>
      </c>
      <c r="AM1" s="70" t="s">
        <v>5</v>
      </c>
      <c r="AN1" s="70" t="s">
        <v>6</v>
      </c>
      <c r="AO1" s="70" t="s">
        <v>7</v>
      </c>
      <c r="AP1" s="70" t="s">
        <v>8</v>
      </c>
      <c r="AQ1" s="70" t="s">
        <v>9</v>
      </c>
      <c r="AR1" s="70" t="s">
        <v>10</v>
      </c>
      <c r="AS1" s="70" t="s">
        <v>11</v>
      </c>
      <c r="AT1" s="70" t="s">
        <v>12</v>
      </c>
      <c r="AU1" s="71" t="s">
        <v>13</v>
      </c>
    </row>
    <row r="2" spans="3:48" ht="15.75" outlineLevel="1" x14ac:dyDescent="0.25">
      <c r="C2" s="26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6"/>
      <c r="Q2" s="105"/>
      <c r="S2" s="72" t="s">
        <v>14</v>
      </c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4"/>
      <c r="AH2" s="72" t="s">
        <v>14</v>
      </c>
      <c r="AU2" s="91"/>
    </row>
    <row r="3" spans="3:48" ht="15.75" outlineLevel="1" x14ac:dyDescent="0.25">
      <c r="C3" s="2" t="s">
        <v>15</v>
      </c>
      <c r="D3" s="3">
        <v>2534.0379185239999</v>
      </c>
      <c r="E3" s="9">
        <v>2508.344558495</v>
      </c>
      <c r="F3" s="9">
        <v>1674.9315664999999</v>
      </c>
      <c r="G3" s="9">
        <v>1835.458206965</v>
      </c>
      <c r="H3" s="9">
        <v>1489.2005236099999</v>
      </c>
      <c r="I3" s="9">
        <v>1342.2160915669999</v>
      </c>
      <c r="J3" s="9">
        <v>1113.9670494510001</v>
      </c>
      <c r="K3" s="9">
        <v>1134.7714736800001</v>
      </c>
      <c r="L3" s="9">
        <v>1538.006259106</v>
      </c>
      <c r="M3" s="9">
        <v>1579.464568228</v>
      </c>
      <c r="N3" s="9">
        <v>1591.9058485180001</v>
      </c>
      <c r="O3" s="9">
        <v>1755.2889305169999</v>
      </c>
      <c r="P3" s="17">
        <v>20097.592995161001</v>
      </c>
      <c r="Q3" s="105"/>
      <c r="S3" s="73" t="s">
        <v>61</v>
      </c>
      <c r="T3" s="73">
        <v>2409</v>
      </c>
      <c r="U3" s="73">
        <v>2457</v>
      </c>
      <c r="V3" s="73">
        <v>2669</v>
      </c>
      <c r="W3" s="73">
        <v>2971</v>
      </c>
      <c r="X3" s="73">
        <v>2249</v>
      </c>
      <c r="Y3" s="73">
        <v>2026</v>
      </c>
      <c r="Z3" s="73">
        <v>1901</v>
      </c>
      <c r="AA3" s="73">
        <v>1933</v>
      </c>
      <c r="AB3" s="73">
        <v>2035</v>
      </c>
      <c r="AC3" s="73">
        <v>2107</v>
      </c>
      <c r="AD3" s="73">
        <v>1307</v>
      </c>
      <c r="AE3" s="73">
        <v>1718</v>
      </c>
      <c r="AF3" s="74">
        <f>SUM(T3:AE3)</f>
        <v>25782</v>
      </c>
      <c r="AH3" s="73" t="s">
        <v>61</v>
      </c>
      <c r="AI3" s="28">
        <f t="shared" ref="AI3:AU6" si="0">T3-D3</f>
        <v>-125.03791852399991</v>
      </c>
      <c r="AJ3" s="28">
        <f t="shared" si="0"/>
        <v>-51.344558495000001</v>
      </c>
      <c r="AK3" s="28">
        <f t="shared" si="0"/>
        <v>994.06843350000008</v>
      </c>
      <c r="AL3" s="28">
        <f t="shared" si="0"/>
        <v>1135.541793035</v>
      </c>
      <c r="AM3" s="28">
        <f t="shared" si="0"/>
        <v>759.79947639000011</v>
      </c>
      <c r="AN3" s="28">
        <f t="shared" si="0"/>
        <v>683.78390843300008</v>
      </c>
      <c r="AO3" s="28">
        <f t="shared" si="0"/>
        <v>787.03295054899991</v>
      </c>
      <c r="AP3" s="28">
        <f t="shared" si="0"/>
        <v>798.2285263199999</v>
      </c>
      <c r="AQ3" s="28">
        <f t="shared" si="0"/>
        <v>496.99374089399998</v>
      </c>
      <c r="AR3" s="28">
        <f t="shared" si="0"/>
        <v>527.53543177200004</v>
      </c>
      <c r="AS3" s="28">
        <f t="shared" si="0"/>
        <v>-284.90584851800008</v>
      </c>
      <c r="AT3" s="28">
        <f t="shared" si="0"/>
        <v>-37.288930516999926</v>
      </c>
      <c r="AU3" s="92">
        <f t="shared" si="0"/>
        <v>5684.4070048389985</v>
      </c>
    </row>
    <row r="4" spans="3:48" ht="15.75" outlineLevel="1" x14ac:dyDescent="0.25">
      <c r="C4" s="2" t="s">
        <v>16</v>
      </c>
      <c r="D4" s="3"/>
      <c r="E4" s="9"/>
      <c r="F4" s="9">
        <v>43158.200235479002</v>
      </c>
      <c r="G4" s="9">
        <v>46085.981479349</v>
      </c>
      <c r="H4" s="9">
        <v>44172.107606646001</v>
      </c>
      <c r="I4" s="9">
        <v>46940.176821344998</v>
      </c>
      <c r="J4" s="9">
        <v>41469.957877770001</v>
      </c>
      <c r="K4" s="9">
        <v>37238.062859119003</v>
      </c>
      <c r="L4" s="9">
        <v>47334.727754635001</v>
      </c>
      <c r="M4" s="9">
        <v>48157.799289609</v>
      </c>
      <c r="N4" s="9">
        <v>48538.51022525</v>
      </c>
      <c r="O4" s="9">
        <v>52732.747856043999</v>
      </c>
      <c r="P4" s="17">
        <v>455828.27200524701</v>
      </c>
      <c r="Q4" s="105"/>
      <c r="S4" s="73" t="s">
        <v>74</v>
      </c>
      <c r="T4" s="73"/>
      <c r="U4" s="73"/>
      <c r="V4" s="73"/>
      <c r="W4" s="73"/>
      <c r="X4" s="73"/>
      <c r="Y4" s="73"/>
      <c r="Z4" s="73"/>
      <c r="AA4" s="73"/>
      <c r="AB4" s="73"/>
      <c r="AC4" s="73"/>
      <c r="AD4" s="73">
        <v>1</v>
      </c>
      <c r="AE4" s="73">
        <v>7</v>
      </c>
      <c r="AF4" s="74">
        <f t="shared" ref="AF4:AF6" si="1">SUM(T4:AE4)</f>
        <v>8</v>
      </c>
      <c r="AH4" s="73" t="s">
        <v>74</v>
      </c>
      <c r="AI4" s="28">
        <f>T4-D4</f>
        <v>0</v>
      </c>
      <c r="AJ4" s="28">
        <f t="shared" si="0"/>
        <v>0</v>
      </c>
      <c r="AK4" s="28">
        <f t="shared" si="0"/>
        <v>-43158.200235479002</v>
      </c>
      <c r="AL4" s="28">
        <f t="shared" si="0"/>
        <v>-46085.981479349</v>
      </c>
      <c r="AM4" s="28">
        <f t="shared" si="0"/>
        <v>-44172.107606646001</v>
      </c>
      <c r="AN4" s="28">
        <f t="shared" si="0"/>
        <v>-46940.176821344998</v>
      </c>
      <c r="AO4" s="28">
        <f t="shared" si="0"/>
        <v>-41469.957877770001</v>
      </c>
      <c r="AP4" s="28">
        <f t="shared" si="0"/>
        <v>-37238.062859119003</v>
      </c>
      <c r="AQ4" s="28">
        <f t="shared" si="0"/>
        <v>-47334.727754635001</v>
      </c>
      <c r="AR4" s="28">
        <f t="shared" si="0"/>
        <v>-48157.799289609</v>
      </c>
      <c r="AS4" s="28">
        <f t="shared" si="0"/>
        <v>-48537.51022525</v>
      </c>
      <c r="AT4" s="28">
        <f t="shared" si="0"/>
        <v>-52725.747856043999</v>
      </c>
      <c r="AU4" s="92">
        <f t="shared" si="0"/>
        <v>-455820.27200524701</v>
      </c>
    </row>
    <row r="5" spans="3:48" ht="15.75" outlineLevel="1" x14ac:dyDescent="0.25">
      <c r="C5" s="2" t="s">
        <v>17</v>
      </c>
      <c r="D5" s="3">
        <v>1179.5665413669999</v>
      </c>
      <c r="E5" s="9">
        <v>987.69925190900005</v>
      </c>
      <c r="F5" s="9">
        <v>1205.310562934</v>
      </c>
      <c r="G5" s="9">
        <v>1280.4809966810001</v>
      </c>
      <c r="H5" s="9">
        <v>1069.4528372520001</v>
      </c>
      <c r="I5" s="9">
        <v>784.66481812699999</v>
      </c>
      <c r="J5" s="9">
        <v>912.10724854399996</v>
      </c>
      <c r="K5" s="9">
        <v>1073.9006096319999</v>
      </c>
      <c r="L5" s="9">
        <v>1057.3532445650001</v>
      </c>
      <c r="M5" s="9">
        <v>1085.946264765</v>
      </c>
      <c r="N5" s="9">
        <v>1094.493548943</v>
      </c>
      <c r="O5" s="9">
        <v>1206.7764846340001</v>
      </c>
      <c r="P5" s="17">
        <v>12937.752409354</v>
      </c>
      <c r="Q5" s="105"/>
      <c r="S5" s="73" t="s">
        <v>63</v>
      </c>
      <c r="T5" s="73">
        <v>975</v>
      </c>
      <c r="U5" s="73">
        <v>921</v>
      </c>
      <c r="V5" s="73">
        <v>1177</v>
      </c>
      <c r="W5" s="73">
        <v>1195</v>
      </c>
      <c r="X5" s="73">
        <v>1036</v>
      </c>
      <c r="Y5" s="73">
        <v>786</v>
      </c>
      <c r="Z5" s="73">
        <v>990</v>
      </c>
      <c r="AA5" s="73">
        <v>1104</v>
      </c>
      <c r="AB5" s="73">
        <v>1148</v>
      </c>
      <c r="AC5" s="73">
        <v>1396</v>
      </c>
      <c r="AD5" s="73">
        <v>935</v>
      </c>
      <c r="AE5" s="73">
        <v>1187</v>
      </c>
      <c r="AF5" s="74">
        <f t="shared" si="1"/>
        <v>12850</v>
      </c>
      <c r="AH5" s="73" t="s">
        <v>63</v>
      </c>
      <c r="AI5" s="28">
        <f>T5-D5</f>
        <v>-204.5665413669999</v>
      </c>
      <c r="AJ5" s="28">
        <f t="shared" si="0"/>
        <v>-66.699251909000054</v>
      </c>
      <c r="AK5" s="28">
        <f t="shared" si="0"/>
        <v>-28.310562934000018</v>
      </c>
      <c r="AL5" s="28">
        <f t="shared" si="0"/>
        <v>-85.480996681000079</v>
      </c>
      <c r="AM5" s="28">
        <f t="shared" si="0"/>
        <v>-33.452837252000108</v>
      </c>
      <c r="AN5" s="28">
        <f t="shared" si="0"/>
        <v>1.3351818730000105</v>
      </c>
      <c r="AO5" s="28">
        <f t="shared" si="0"/>
        <v>77.892751456000042</v>
      </c>
      <c r="AP5" s="28">
        <f t="shared" si="0"/>
        <v>30.099390368000059</v>
      </c>
      <c r="AQ5" s="28">
        <f t="shared" si="0"/>
        <v>90.646755434999932</v>
      </c>
      <c r="AR5" s="28">
        <f t="shared" si="0"/>
        <v>310.05373523499998</v>
      </c>
      <c r="AS5" s="28">
        <f t="shared" si="0"/>
        <v>-159.49354894299995</v>
      </c>
      <c r="AT5" s="28">
        <f t="shared" si="0"/>
        <v>-19.776484634000099</v>
      </c>
      <c r="AU5" s="92">
        <f t="shared" si="0"/>
        <v>-87.75240935399961</v>
      </c>
    </row>
    <row r="6" spans="3:48" ht="15.75" outlineLevel="1" x14ac:dyDescent="0.25">
      <c r="C6" s="2" t="s">
        <v>18</v>
      </c>
      <c r="D6" s="3">
        <v>83619.086910437996</v>
      </c>
      <c r="E6" s="9">
        <v>76635.173414286997</v>
      </c>
      <c r="F6" s="9">
        <v>43158.200235479002</v>
      </c>
      <c r="G6" s="9">
        <v>46085.981479349</v>
      </c>
      <c r="H6" s="9">
        <v>44172.107606646001</v>
      </c>
      <c r="I6" s="9">
        <v>46940.176821344998</v>
      </c>
      <c r="J6" s="9">
        <v>41469.957877770001</v>
      </c>
      <c r="K6" s="9">
        <v>37238.062859119003</v>
      </c>
      <c r="L6" s="9">
        <v>47334.727754635001</v>
      </c>
      <c r="M6" s="9">
        <v>48157.799289609</v>
      </c>
      <c r="N6" s="9">
        <v>48538.51022525</v>
      </c>
      <c r="O6" s="9">
        <v>52732.747856043999</v>
      </c>
      <c r="P6" s="17">
        <v>616082.53232997202</v>
      </c>
      <c r="Q6" s="105"/>
      <c r="S6" s="73" t="s">
        <v>62</v>
      </c>
      <c r="T6" s="73">
        <v>76045</v>
      </c>
      <c r="U6" s="73">
        <v>70567</v>
      </c>
      <c r="V6" s="73">
        <v>59717</v>
      </c>
      <c r="W6" s="73">
        <v>62721</v>
      </c>
      <c r="X6" s="73">
        <v>60500</v>
      </c>
      <c r="Y6" s="73">
        <v>64270</v>
      </c>
      <c r="Z6" s="73">
        <v>58923</v>
      </c>
      <c r="AA6" s="73">
        <v>52686</v>
      </c>
      <c r="AB6" s="73">
        <v>66310</v>
      </c>
      <c r="AC6" s="73">
        <v>61843</v>
      </c>
      <c r="AD6" s="73">
        <v>66175</v>
      </c>
      <c r="AE6" s="73">
        <v>73322</v>
      </c>
      <c r="AF6" s="74">
        <f t="shared" si="1"/>
        <v>773079</v>
      </c>
      <c r="AH6" s="73" t="s">
        <v>62</v>
      </c>
      <c r="AI6" s="28">
        <f>T6-D6</f>
        <v>-7574.0869104379963</v>
      </c>
      <c r="AJ6" s="28">
        <f t="shared" si="0"/>
        <v>-6068.1734142869973</v>
      </c>
      <c r="AK6" s="28">
        <f t="shared" si="0"/>
        <v>16558.799764520998</v>
      </c>
      <c r="AL6" s="28">
        <f t="shared" si="0"/>
        <v>16635.018520651</v>
      </c>
      <c r="AM6" s="28">
        <f t="shared" si="0"/>
        <v>16327.892393353999</v>
      </c>
      <c r="AN6" s="28">
        <f t="shared" si="0"/>
        <v>17329.823178655002</v>
      </c>
      <c r="AO6" s="28">
        <f t="shared" si="0"/>
        <v>17453.042122229999</v>
      </c>
      <c r="AP6" s="28">
        <f t="shared" si="0"/>
        <v>15447.937140880997</v>
      </c>
      <c r="AQ6" s="28">
        <f t="shared" si="0"/>
        <v>18975.272245364999</v>
      </c>
      <c r="AR6" s="28">
        <f t="shared" si="0"/>
        <v>13685.200710391</v>
      </c>
      <c r="AS6" s="28">
        <f t="shared" si="0"/>
        <v>17636.48977475</v>
      </c>
      <c r="AT6" s="28">
        <f t="shared" si="0"/>
        <v>20589.252143956001</v>
      </c>
      <c r="AU6" s="92">
        <f t="shared" si="0"/>
        <v>156996.46767002798</v>
      </c>
    </row>
    <row r="7" spans="3:48" ht="16.5" outlineLevel="1" thickBot="1" x14ac:dyDescent="0.3">
      <c r="C7" s="2" t="s">
        <v>19</v>
      </c>
      <c r="D7" s="4">
        <v>87332.691370329005</v>
      </c>
      <c r="E7" s="10">
        <v>80131.217224691005</v>
      </c>
      <c r="F7" s="10">
        <v>89196.642600392006</v>
      </c>
      <c r="G7" s="10">
        <v>95287.902162344995</v>
      </c>
      <c r="H7" s="10">
        <v>90902.868574153996</v>
      </c>
      <c r="I7" s="10">
        <v>96007.234552383001</v>
      </c>
      <c r="J7" s="10">
        <v>84965.990053536007</v>
      </c>
      <c r="K7" s="10">
        <v>76684.797801551002</v>
      </c>
      <c r="L7" s="10">
        <v>97264.815012941996</v>
      </c>
      <c r="M7" s="10">
        <v>98981.009412212006</v>
      </c>
      <c r="N7" s="10">
        <v>99763.419847960002</v>
      </c>
      <c r="O7" s="10">
        <v>108427.56112723899</v>
      </c>
      <c r="P7" s="18">
        <v>1104946.1497397339</v>
      </c>
      <c r="Q7" s="106"/>
      <c r="S7" s="75" t="s">
        <v>85</v>
      </c>
      <c r="T7" s="75">
        <f>SUM(T3:T6)</f>
        <v>79429</v>
      </c>
      <c r="U7" s="75">
        <f t="shared" ref="U7:AE7" si="2">SUM(U3:U6)</f>
        <v>73945</v>
      </c>
      <c r="V7" s="75">
        <f t="shared" si="2"/>
        <v>63563</v>
      </c>
      <c r="W7" s="75">
        <f t="shared" si="2"/>
        <v>66887</v>
      </c>
      <c r="X7" s="75">
        <f t="shared" si="2"/>
        <v>63785</v>
      </c>
      <c r="Y7" s="75">
        <f t="shared" si="2"/>
        <v>67082</v>
      </c>
      <c r="Z7" s="75">
        <f t="shared" si="2"/>
        <v>61814</v>
      </c>
      <c r="AA7" s="75">
        <f t="shared" si="2"/>
        <v>55723</v>
      </c>
      <c r="AB7" s="75">
        <f t="shared" si="2"/>
        <v>69493</v>
      </c>
      <c r="AC7" s="75">
        <f t="shared" si="2"/>
        <v>65346</v>
      </c>
      <c r="AD7" s="75">
        <f t="shared" si="2"/>
        <v>68418</v>
      </c>
      <c r="AE7" s="75">
        <f t="shared" si="2"/>
        <v>76234</v>
      </c>
      <c r="AF7" s="76">
        <f>SUM(T7:AE7)</f>
        <v>811719</v>
      </c>
      <c r="AH7" s="75" t="s">
        <v>85</v>
      </c>
      <c r="AI7" s="89">
        <f>SUM(AI3:AI6)</f>
        <v>-7903.6913703289956</v>
      </c>
      <c r="AJ7" s="89">
        <f t="shared" ref="AJ7:AU7" si="3">SUM(AJ3:AJ6)</f>
        <v>-6186.2172246909977</v>
      </c>
      <c r="AK7" s="89">
        <f t="shared" si="3"/>
        <v>-25633.642600392006</v>
      </c>
      <c r="AL7" s="89">
        <f t="shared" si="3"/>
        <v>-28400.902162343998</v>
      </c>
      <c r="AM7" s="89">
        <f t="shared" si="3"/>
        <v>-27117.868574154003</v>
      </c>
      <c r="AN7" s="89">
        <f t="shared" si="3"/>
        <v>-28925.234552383998</v>
      </c>
      <c r="AO7" s="89">
        <f t="shared" si="3"/>
        <v>-23151.990053535003</v>
      </c>
      <c r="AP7" s="89">
        <f t="shared" si="3"/>
        <v>-20961.797801550005</v>
      </c>
      <c r="AQ7" s="89">
        <f t="shared" si="3"/>
        <v>-27771.815012940999</v>
      </c>
      <c r="AR7" s="89">
        <f t="shared" si="3"/>
        <v>-33635.009412211002</v>
      </c>
      <c r="AS7" s="89">
        <f t="shared" si="3"/>
        <v>-31345.419847960999</v>
      </c>
      <c r="AT7" s="89">
        <f t="shared" si="3"/>
        <v>-32193.561127239002</v>
      </c>
      <c r="AU7" s="93">
        <f t="shared" si="3"/>
        <v>-293227.14973973407</v>
      </c>
    </row>
    <row r="8" spans="3:48" ht="15.75" outlineLevel="1" x14ac:dyDescent="0.25">
      <c r="C8" s="25" t="s">
        <v>20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19"/>
      <c r="Q8" s="107"/>
      <c r="S8" s="77" t="s">
        <v>20</v>
      </c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8"/>
      <c r="AH8" s="77" t="s">
        <v>20</v>
      </c>
      <c r="AU8" s="94"/>
    </row>
    <row r="9" spans="3:48" ht="15.75" outlineLevel="1" x14ac:dyDescent="0.25">
      <c r="C9" s="6" t="s">
        <v>15</v>
      </c>
      <c r="D9" s="7">
        <v>369693.11343342101</v>
      </c>
      <c r="E9" s="11">
        <v>345471.97707972798</v>
      </c>
      <c r="F9" s="11">
        <v>241461.48679286501</v>
      </c>
      <c r="G9" s="11">
        <v>258539.74887961001</v>
      </c>
      <c r="H9" s="11">
        <v>218784.74031941401</v>
      </c>
      <c r="I9" s="11">
        <v>198326.61776594</v>
      </c>
      <c r="J9" s="11">
        <v>149155.035527453</v>
      </c>
      <c r="K9" s="11">
        <v>158843.115523507</v>
      </c>
      <c r="L9" s="11">
        <v>221679.820485145</v>
      </c>
      <c r="M9" s="11">
        <v>227657.15821742799</v>
      </c>
      <c r="N9" s="11">
        <v>229453.87222935999</v>
      </c>
      <c r="O9" s="11">
        <v>252510.67913330501</v>
      </c>
      <c r="P9" s="20">
        <v>2871577.3653871752</v>
      </c>
      <c r="Q9" s="107"/>
      <c r="S9" s="73" t="s">
        <v>61</v>
      </c>
      <c r="T9" s="79">
        <v>351168</v>
      </c>
      <c r="U9" s="79">
        <v>452908</v>
      </c>
      <c r="V9" s="79">
        <v>383655</v>
      </c>
      <c r="W9" s="79">
        <v>442963</v>
      </c>
      <c r="X9" s="79">
        <v>318567</v>
      </c>
      <c r="Y9" s="79">
        <v>282220</v>
      </c>
      <c r="Z9" s="79">
        <v>256529</v>
      </c>
      <c r="AA9" s="79">
        <v>267989</v>
      </c>
      <c r="AB9" s="79">
        <v>287632</v>
      </c>
      <c r="AC9" s="79">
        <v>284832</v>
      </c>
      <c r="AD9" s="79">
        <v>178666</v>
      </c>
      <c r="AE9" s="79">
        <v>237630</v>
      </c>
      <c r="AF9" s="80">
        <f>SUM(T9:AE9)</f>
        <v>3744759</v>
      </c>
      <c r="AH9" s="73" t="s">
        <v>61</v>
      </c>
      <c r="AI9" s="84">
        <f t="shared" ref="AI9:AU12" si="4">T9-D9</f>
        <v>-18525.113433421007</v>
      </c>
      <c r="AJ9" s="84">
        <f t="shared" si="4"/>
        <v>107436.02292027202</v>
      </c>
      <c r="AK9" s="84">
        <f t="shared" si="4"/>
        <v>142193.51320713499</v>
      </c>
      <c r="AL9" s="84">
        <f t="shared" si="4"/>
        <v>184423.25112038999</v>
      </c>
      <c r="AM9" s="84">
        <f t="shared" si="4"/>
        <v>99782.259680585994</v>
      </c>
      <c r="AN9" s="84">
        <f t="shared" si="4"/>
        <v>83893.382234060002</v>
      </c>
      <c r="AO9" s="84">
        <f t="shared" si="4"/>
        <v>107373.964472547</v>
      </c>
      <c r="AP9" s="84">
        <f t="shared" si="4"/>
        <v>109145.884476493</v>
      </c>
      <c r="AQ9" s="84">
        <f t="shared" si="4"/>
        <v>65952.179514855001</v>
      </c>
      <c r="AR9" s="84">
        <f t="shared" si="4"/>
        <v>57174.84178257201</v>
      </c>
      <c r="AS9" s="84">
        <f t="shared" si="4"/>
        <v>-50787.872229359986</v>
      </c>
      <c r="AT9" s="84">
        <f t="shared" si="4"/>
        <v>-14880.679133305006</v>
      </c>
      <c r="AU9" s="95">
        <f t="shared" si="4"/>
        <v>873181.63461282477</v>
      </c>
    </row>
    <row r="10" spans="3:48" ht="15.75" outlineLevel="1" x14ac:dyDescent="0.25">
      <c r="C10" s="6" t="s">
        <v>16</v>
      </c>
      <c r="D10" s="7">
        <v>0</v>
      </c>
      <c r="E10" s="11">
        <v>0</v>
      </c>
      <c r="F10" s="11">
        <v>2379799.42428124</v>
      </c>
      <c r="G10" s="11">
        <v>2550330.294434045</v>
      </c>
      <c r="H10" s="11">
        <v>2338979.995812566</v>
      </c>
      <c r="I10" s="11">
        <v>2250789.9167251699</v>
      </c>
      <c r="J10" s="11">
        <v>1993404.1714206049</v>
      </c>
      <c r="K10" s="11">
        <v>1954078.0944333819</v>
      </c>
      <c r="L10" s="11">
        <v>2469077.0527307368</v>
      </c>
      <c r="M10" s="11">
        <v>2471738.1349223582</v>
      </c>
      <c r="N10" s="11">
        <v>2491257.3909799312</v>
      </c>
      <c r="O10" s="11">
        <v>2685480.9228036338</v>
      </c>
      <c r="P10" s="20">
        <v>23584935.398543667</v>
      </c>
      <c r="Q10" s="107"/>
      <c r="S10" s="79" t="s">
        <v>74</v>
      </c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>
        <v>190</v>
      </c>
      <c r="AE10" s="79">
        <v>1434</v>
      </c>
      <c r="AF10" s="80">
        <f t="shared" ref="AF10:AF13" si="5">SUM(T10:AE10)</f>
        <v>1624</v>
      </c>
      <c r="AH10" s="79" t="s">
        <v>74</v>
      </c>
      <c r="AI10" s="84">
        <f t="shared" si="4"/>
        <v>0</v>
      </c>
      <c r="AJ10" s="84">
        <f t="shared" si="4"/>
        <v>0</v>
      </c>
      <c r="AK10" s="84">
        <f t="shared" si="4"/>
        <v>-2379799.42428124</v>
      </c>
      <c r="AL10" s="84">
        <f t="shared" si="4"/>
        <v>-2550330.294434045</v>
      </c>
      <c r="AM10" s="84">
        <f t="shared" si="4"/>
        <v>-2338979.995812566</v>
      </c>
      <c r="AN10" s="84">
        <f t="shared" si="4"/>
        <v>-2250789.9167251699</v>
      </c>
      <c r="AO10" s="84">
        <f t="shared" si="4"/>
        <v>-1993404.1714206049</v>
      </c>
      <c r="AP10" s="84">
        <f t="shared" si="4"/>
        <v>-1954078.0944333819</v>
      </c>
      <c r="AQ10" s="84">
        <f t="shared" si="4"/>
        <v>-2469077.0527307368</v>
      </c>
      <c r="AR10" s="84">
        <f t="shared" si="4"/>
        <v>-2471738.1349223582</v>
      </c>
      <c r="AS10" s="84">
        <f t="shared" si="4"/>
        <v>-2491067.3909799312</v>
      </c>
      <c r="AT10" s="84">
        <f t="shared" si="4"/>
        <v>-2684046.9228036338</v>
      </c>
      <c r="AU10" s="95">
        <f t="shared" si="4"/>
        <v>-23583311.398543667</v>
      </c>
    </row>
    <row r="11" spans="3:48" ht="15.75" outlineLevel="1" x14ac:dyDescent="0.25">
      <c r="C11" s="6" t="s">
        <v>17</v>
      </c>
      <c r="D11" s="7">
        <v>243845.981911151</v>
      </c>
      <c r="E11" s="11">
        <v>199734.92341404001</v>
      </c>
      <c r="F11" s="11">
        <v>226753.15440710401</v>
      </c>
      <c r="G11" s="11">
        <v>257492.56110700301</v>
      </c>
      <c r="H11" s="11">
        <v>209023.507470201</v>
      </c>
      <c r="I11" s="11">
        <v>165012.126777422</v>
      </c>
      <c r="J11" s="11">
        <v>164998.62499566501</v>
      </c>
      <c r="K11" s="11">
        <v>194651.31298231299</v>
      </c>
      <c r="L11" s="11">
        <v>199595.14443027799</v>
      </c>
      <c r="M11" s="11">
        <v>204997.73150189701</v>
      </c>
      <c r="N11" s="11">
        <v>206608.72625952199</v>
      </c>
      <c r="O11" s="11">
        <v>243989.56209983799</v>
      </c>
      <c r="P11" s="20">
        <v>2516703.3573564328</v>
      </c>
      <c r="Q11" s="107"/>
      <c r="S11" s="79" t="s">
        <v>63</v>
      </c>
      <c r="T11" s="79">
        <v>207390</v>
      </c>
      <c r="U11" s="79">
        <v>189076</v>
      </c>
      <c r="V11" s="79">
        <v>219678</v>
      </c>
      <c r="W11" s="79">
        <v>239313</v>
      </c>
      <c r="X11" s="79">
        <v>230350</v>
      </c>
      <c r="Y11" s="79">
        <v>154899</v>
      </c>
      <c r="Z11" s="79">
        <v>167424</v>
      </c>
      <c r="AA11" s="79">
        <v>200201</v>
      </c>
      <c r="AB11" s="79">
        <v>223101</v>
      </c>
      <c r="AC11" s="79">
        <v>259460</v>
      </c>
      <c r="AD11" s="79">
        <v>175756</v>
      </c>
      <c r="AE11" s="79">
        <v>232372</v>
      </c>
      <c r="AF11" s="80">
        <f t="shared" si="5"/>
        <v>2499020</v>
      </c>
      <c r="AH11" s="79" t="s">
        <v>63</v>
      </c>
      <c r="AI11" s="84">
        <f t="shared" si="4"/>
        <v>-36455.981911151001</v>
      </c>
      <c r="AJ11" s="84">
        <f t="shared" si="4"/>
        <v>-10658.923414040008</v>
      </c>
      <c r="AK11" s="84">
        <f t="shared" si="4"/>
        <v>-7075.1544071040116</v>
      </c>
      <c r="AL11" s="84">
        <f t="shared" si="4"/>
        <v>-18179.561107003014</v>
      </c>
      <c r="AM11" s="84">
        <f t="shared" si="4"/>
        <v>21326.492529798998</v>
      </c>
      <c r="AN11" s="84">
        <f t="shared" si="4"/>
        <v>-10113.126777422003</v>
      </c>
      <c r="AO11" s="84">
        <f t="shared" si="4"/>
        <v>2425.3750043349864</v>
      </c>
      <c r="AP11" s="84">
        <f t="shared" si="4"/>
        <v>5549.6870176870143</v>
      </c>
      <c r="AQ11" s="84">
        <f t="shared" si="4"/>
        <v>23505.855569722014</v>
      </c>
      <c r="AR11" s="84">
        <f t="shared" si="4"/>
        <v>54462.268498102989</v>
      </c>
      <c r="AS11" s="84">
        <f t="shared" si="4"/>
        <v>-30852.726259521995</v>
      </c>
      <c r="AT11" s="84">
        <f t="shared" si="4"/>
        <v>-11617.562099837989</v>
      </c>
      <c r="AU11" s="95">
        <f t="shared" si="4"/>
        <v>-17683.357356432825</v>
      </c>
      <c r="AV11" s="84"/>
    </row>
    <row r="12" spans="3:48" ht="15.75" outlineLevel="1" x14ac:dyDescent="0.25">
      <c r="C12" s="6" t="s">
        <v>18</v>
      </c>
      <c r="D12" s="7">
        <v>3928338.6665307558</v>
      </c>
      <c r="E12" s="11">
        <v>3801856.075862804</v>
      </c>
      <c r="F12" s="11">
        <v>2379799.42428124</v>
      </c>
      <c r="G12" s="11">
        <v>2550330.294434045</v>
      </c>
      <c r="H12" s="11">
        <v>2338979.995812566</v>
      </c>
      <c r="I12" s="11">
        <v>2250789.9167251699</v>
      </c>
      <c r="J12" s="11">
        <v>1993404.1714206049</v>
      </c>
      <c r="K12" s="11">
        <v>1954078.0944333819</v>
      </c>
      <c r="L12" s="11">
        <v>2469077.0527307368</v>
      </c>
      <c r="M12" s="11">
        <v>2471738.1349223582</v>
      </c>
      <c r="N12" s="11">
        <v>2491257.3909799312</v>
      </c>
      <c r="O12" s="11">
        <v>2685480.9228036338</v>
      </c>
      <c r="P12" s="20">
        <v>31315130.140937224</v>
      </c>
      <c r="Q12" s="107"/>
      <c r="S12" s="73" t="s">
        <v>62</v>
      </c>
      <c r="T12" s="79">
        <v>3770247</v>
      </c>
      <c r="U12" s="79">
        <v>3701898</v>
      </c>
      <c r="V12" s="79">
        <v>3482755</v>
      </c>
      <c r="W12" s="79">
        <v>3658862</v>
      </c>
      <c r="X12" s="79">
        <v>3308487</v>
      </c>
      <c r="Y12" s="79">
        <v>3042803</v>
      </c>
      <c r="Z12" s="79">
        <v>3029457</v>
      </c>
      <c r="AA12" s="79">
        <v>2975502</v>
      </c>
      <c r="AB12" s="79">
        <v>3610222</v>
      </c>
      <c r="AC12" s="79">
        <v>3528342</v>
      </c>
      <c r="AD12" s="79">
        <v>3749572</v>
      </c>
      <c r="AE12" s="79">
        <v>3702611</v>
      </c>
      <c r="AF12" s="80">
        <f t="shared" si="5"/>
        <v>41560758</v>
      </c>
      <c r="AH12" s="73" t="s">
        <v>62</v>
      </c>
      <c r="AI12" s="84">
        <f t="shared" si="4"/>
        <v>-158091.66653075581</v>
      </c>
      <c r="AJ12" s="84">
        <f t="shared" si="4"/>
        <v>-99958.075862803962</v>
      </c>
      <c r="AK12" s="84">
        <f t="shared" si="4"/>
        <v>1102955.57571876</v>
      </c>
      <c r="AL12" s="84">
        <f t="shared" si="4"/>
        <v>1108531.705565955</v>
      </c>
      <c r="AM12" s="84">
        <f t="shared" si="4"/>
        <v>969507.00418743398</v>
      </c>
      <c r="AN12" s="84">
        <f t="shared" si="4"/>
        <v>792013.08327483013</v>
      </c>
      <c r="AO12" s="84">
        <f t="shared" si="4"/>
        <v>1036052.8285793951</v>
      </c>
      <c r="AP12" s="84">
        <f t="shared" si="4"/>
        <v>1021423.9055666181</v>
      </c>
      <c r="AQ12" s="84">
        <f t="shared" si="4"/>
        <v>1141144.9472692632</v>
      </c>
      <c r="AR12" s="84">
        <f t="shared" si="4"/>
        <v>1056603.8650776418</v>
      </c>
      <c r="AS12" s="84">
        <f t="shared" si="4"/>
        <v>1258314.6090200688</v>
      </c>
      <c r="AT12" s="84">
        <f t="shared" si="4"/>
        <v>1017130.0771963662</v>
      </c>
      <c r="AU12" s="95">
        <f t="shared" si="4"/>
        <v>10245627.859062776</v>
      </c>
    </row>
    <row r="13" spans="3:48" ht="16.5" outlineLevel="1" thickBot="1" x14ac:dyDescent="0.3">
      <c r="C13" s="21" t="s">
        <v>19</v>
      </c>
      <c r="D13" s="22">
        <v>4541877.7618753286</v>
      </c>
      <c r="E13" s="23">
        <v>4347062.9763565734</v>
      </c>
      <c r="F13" s="23">
        <v>5227813.4897624487</v>
      </c>
      <c r="G13" s="23">
        <v>5616692.8988547036</v>
      </c>
      <c r="H13" s="23">
        <v>5105768.2394147459</v>
      </c>
      <c r="I13" s="23">
        <v>4864918.5779937003</v>
      </c>
      <c r="J13" s="23">
        <v>4300962.0033643264</v>
      </c>
      <c r="K13" s="23">
        <v>4261650.6173725836</v>
      </c>
      <c r="L13" s="23">
        <v>5359429.0703768963</v>
      </c>
      <c r="M13" s="23">
        <v>5376131.1595640406</v>
      </c>
      <c r="N13" s="23">
        <v>5418577.3804487437</v>
      </c>
      <c r="O13" s="23">
        <v>5867462.0868404098</v>
      </c>
      <c r="P13" s="24">
        <v>60288346.262224495</v>
      </c>
      <c r="Q13" s="108"/>
      <c r="S13" s="81" t="s">
        <v>85</v>
      </c>
      <c r="T13" s="82">
        <f>SUM(T9:T12)</f>
        <v>4328805</v>
      </c>
      <c r="U13" s="82">
        <f t="shared" ref="U13:AE13" si="6">SUM(U9:U12)</f>
        <v>4343882</v>
      </c>
      <c r="V13" s="82">
        <f t="shared" si="6"/>
        <v>4086088</v>
      </c>
      <c r="W13" s="82">
        <f t="shared" si="6"/>
        <v>4341138</v>
      </c>
      <c r="X13" s="82">
        <f t="shared" si="6"/>
        <v>3857404</v>
      </c>
      <c r="Y13" s="82">
        <f t="shared" si="6"/>
        <v>3479922</v>
      </c>
      <c r="Z13" s="82">
        <f t="shared" si="6"/>
        <v>3453410</v>
      </c>
      <c r="AA13" s="82">
        <f t="shared" si="6"/>
        <v>3443692</v>
      </c>
      <c r="AB13" s="82">
        <f t="shared" si="6"/>
        <v>4120955</v>
      </c>
      <c r="AC13" s="82">
        <f t="shared" si="6"/>
        <v>4072634</v>
      </c>
      <c r="AD13" s="82">
        <f t="shared" si="6"/>
        <v>4104184</v>
      </c>
      <c r="AE13" s="82">
        <f t="shared" si="6"/>
        <v>4174047</v>
      </c>
      <c r="AF13" s="83">
        <f t="shared" si="5"/>
        <v>47806161</v>
      </c>
      <c r="AH13" s="81" t="s">
        <v>85</v>
      </c>
      <c r="AI13" s="90">
        <f>SUM(AI9:AI12)</f>
        <v>-213072.76187532782</v>
      </c>
      <c r="AJ13" s="90">
        <f t="shared" ref="AJ13:AU13" si="7">SUM(AJ9:AJ12)</f>
        <v>-3180.9763565719477</v>
      </c>
      <c r="AK13" s="90">
        <f t="shared" si="7"/>
        <v>-1141725.4897624492</v>
      </c>
      <c r="AL13" s="90">
        <f t="shared" si="7"/>
        <v>-1275554.8988547032</v>
      </c>
      <c r="AM13" s="90">
        <f t="shared" si="7"/>
        <v>-1248364.2394147469</v>
      </c>
      <c r="AN13" s="90">
        <f t="shared" si="7"/>
        <v>-1384996.5779937017</v>
      </c>
      <c r="AO13" s="90">
        <f t="shared" si="7"/>
        <v>-847552.00336432783</v>
      </c>
      <c r="AP13" s="90">
        <f t="shared" si="7"/>
        <v>-817958.61737258383</v>
      </c>
      <c r="AQ13" s="90">
        <f t="shared" si="7"/>
        <v>-1238474.0703768963</v>
      </c>
      <c r="AR13" s="90">
        <f t="shared" si="7"/>
        <v>-1303497.1595640411</v>
      </c>
      <c r="AS13" s="90">
        <f t="shared" si="7"/>
        <v>-1314393.3804487446</v>
      </c>
      <c r="AT13" s="90">
        <f t="shared" si="7"/>
        <v>-1693415.0868404107</v>
      </c>
      <c r="AU13" s="96">
        <f t="shared" si="7"/>
        <v>-12482185.262224499</v>
      </c>
    </row>
    <row r="14" spans="3:48" outlineLevel="1" x14ac:dyDescent="0.25">
      <c r="C14" s="8" t="s">
        <v>21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3:48" ht="20.25" customHeight="1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3:48" ht="15.75" x14ac:dyDescent="0.25">
      <c r="C16" s="58" t="s">
        <v>20</v>
      </c>
      <c r="D16" s="60" t="s">
        <v>1</v>
      </c>
      <c r="E16" s="60" t="s">
        <v>2</v>
      </c>
      <c r="F16" s="60" t="s">
        <v>3</v>
      </c>
      <c r="G16" s="60" t="s">
        <v>4</v>
      </c>
      <c r="H16" s="60" t="s">
        <v>5</v>
      </c>
      <c r="I16" s="60" t="s">
        <v>6</v>
      </c>
      <c r="J16" s="60" t="s">
        <v>7</v>
      </c>
      <c r="K16" s="60" t="s">
        <v>8</v>
      </c>
      <c r="L16" s="60" t="s">
        <v>9</v>
      </c>
      <c r="M16" s="60" t="s">
        <v>10</v>
      </c>
      <c r="N16" s="60" t="s">
        <v>11</v>
      </c>
      <c r="O16" s="60" t="s">
        <v>12</v>
      </c>
      <c r="P16" s="60" t="s">
        <v>13</v>
      </c>
      <c r="Q16" s="109"/>
      <c r="S16" s="58" t="s">
        <v>87</v>
      </c>
      <c r="T16" s="60" t="s">
        <v>1</v>
      </c>
      <c r="U16" s="60" t="s">
        <v>2</v>
      </c>
      <c r="V16" s="60" t="s">
        <v>3</v>
      </c>
      <c r="W16" s="60" t="s">
        <v>4</v>
      </c>
      <c r="X16" s="60" t="s">
        <v>5</v>
      </c>
      <c r="Y16" s="60" t="s">
        <v>6</v>
      </c>
      <c r="Z16" s="60" t="s">
        <v>7</v>
      </c>
      <c r="AA16" s="60" t="s">
        <v>8</v>
      </c>
      <c r="AB16" s="60" t="s">
        <v>9</v>
      </c>
      <c r="AC16" s="60" t="s">
        <v>10</v>
      </c>
      <c r="AD16" s="60" t="s">
        <v>11</v>
      </c>
      <c r="AE16" s="60" t="s">
        <v>12</v>
      </c>
      <c r="AF16" s="60" t="s">
        <v>13</v>
      </c>
      <c r="AH16" s="58" t="s">
        <v>90</v>
      </c>
      <c r="AI16" s="60" t="s">
        <v>1</v>
      </c>
      <c r="AJ16" s="60" t="s">
        <v>2</v>
      </c>
      <c r="AK16" s="60" t="s">
        <v>3</v>
      </c>
      <c r="AL16" s="60" t="s">
        <v>4</v>
      </c>
      <c r="AM16" s="60" t="s">
        <v>5</v>
      </c>
      <c r="AN16" s="60" t="s">
        <v>6</v>
      </c>
      <c r="AO16" s="60" t="s">
        <v>7</v>
      </c>
      <c r="AP16" s="60" t="s">
        <v>8</v>
      </c>
      <c r="AQ16" s="60" t="s">
        <v>9</v>
      </c>
      <c r="AR16" s="60" t="s">
        <v>10</v>
      </c>
      <c r="AS16" s="60" t="s">
        <v>11</v>
      </c>
      <c r="AT16" s="60" t="s">
        <v>12</v>
      </c>
      <c r="AU16" s="60" t="s">
        <v>13</v>
      </c>
    </row>
    <row r="17" spans="3:47" ht="9.75" customHeight="1" x14ac:dyDescent="0.25"/>
    <row r="18" spans="3:47" x14ac:dyDescent="0.25">
      <c r="C18" s="47" t="s">
        <v>22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6"/>
      <c r="S18" s="47" t="s">
        <v>22</v>
      </c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6"/>
      <c r="AH18" s="47" t="s">
        <v>22</v>
      </c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6"/>
    </row>
    <row r="19" spans="3:47" x14ac:dyDescent="0.25">
      <c r="C19" s="41" t="s">
        <v>20</v>
      </c>
      <c r="D19" s="38">
        <f t="shared" ref="D19:P19" si="8">SUM(D9:D10)</f>
        <v>369693.11343342101</v>
      </c>
      <c r="E19" s="38">
        <f t="shared" si="8"/>
        <v>345471.97707972798</v>
      </c>
      <c r="F19" s="38">
        <f t="shared" si="8"/>
        <v>2621260.9110741052</v>
      </c>
      <c r="G19" s="38">
        <f t="shared" si="8"/>
        <v>2808870.0433136551</v>
      </c>
      <c r="H19" s="38">
        <f t="shared" si="8"/>
        <v>2557764.7361319801</v>
      </c>
      <c r="I19" s="38">
        <f t="shared" si="8"/>
        <v>2449116.5344911097</v>
      </c>
      <c r="J19" s="38">
        <f t="shared" si="8"/>
        <v>2142559.2069480577</v>
      </c>
      <c r="K19" s="38">
        <f t="shared" si="8"/>
        <v>2112921.209956889</v>
      </c>
      <c r="L19" s="38">
        <f t="shared" si="8"/>
        <v>2690756.8732158816</v>
      </c>
      <c r="M19" s="38">
        <f t="shared" si="8"/>
        <v>2699395.293139786</v>
      </c>
      <c r="N19" s="38">
        <f t="shared" si="8"/>
        <v>2720711.2632092913</v>
      </c>
      <c r="O19" s="38">
        <f t="shared" si="8"/>
        <v>2937991.6019369387</v>
      </c>
      <c r="P19" s="38">
        <f t="shared" si="8"/>
        <v>26456512.763930842</v>
      </c>
      <c r="Q19" s="38"/>
      <c r="S19" s="41" t="s">
        <v>20</v>
      </c>
      <c r="T19" s="84">
        <f>T9+T10</f>
        <v>351168</v>
      </c>
      <c r="U19" s="84">
        <f t="shared" ref="U19:AF19" si="9">U9+U10</f>
        <v>452908</v>
      </c>
      <c r="V19" s="84">
        <f t="shared" si="9"/>
        <v>383655</v>
      </c>
      <c r="W19" s="84">
        <f t="shared" si="9"/>
        <v>442963</v>
      </c>
      <c r="X19" s="84">
        <f t="shared" si="9"/>
        <v>318567</v>
      </c>
      <c r="Y19" s="84">
        <f t="shared" si="9"/>
        <v>282220</v>
      </c>
      <c r="Z19" s="84">
        <f t="shared" si="9"/>
        <v>256529</v>
      </c>
      <c r="AA19" s="84">
        <f t="shared" si="9"/>
        <v>267989</v>
      </c>
      <c r="AB19" s="84">
        <f t="shared" si="9"/>
        <v>287632</v>
      </c>
      <c r="AC19" s="84">
        <f t="shared" si="9"/>
        <v>284832</v>
      </c>
      <c r="AD19" s="84">
        <f t="shared" si="9"/>
        <v>178856</v>
      </c>
      <c r="AE19" s="84">
        <f t="shared" si="9"/>
        <v>239064</v>
      </c>
      <c r="AF19" s="84">
        <f t="shared" si="9"/>
        <v>3746383</v>
      </c>
      <c r="AH19" s="41" t="s">
        <v>20</v>
      </c>
      <c r="AI19" s="84">
        <f t="shared" ref="AI19:AU19" si="10">T19-D19</f>
        <v>-18525.113433421007</v>
      </c>
      <c r="AJ19" s="84">
        <f t="shared" si="10"/>
        <v>107436.02292027202</v>
      </c>
      <c r="AK19" s="84">
        <f t="shared" si="10"/>
        <v>-2237605.9110741052</v>
      </c>
      <c r="AL19" s="84">
        <f t="shared" si="10"/>
        <v>-2365907.0433136551</v>
      </c>
      <c r="AM19" s="84">
        <f t="shared" si="10"/>
        <v>-2239197.7361319801</v>
      </c>
      <c r="AN19" s="84">
        <f t="shared" si="10"/>
        <v>-2166896.5344911097</v>
      </c>
      <c r="AO19" s="84">
        <f t="shared" si="10"/>
        <v>-1886030.2069480577</v>
      </c>
      <c r="AP19" s="84">
        <f t="shared" si="10"/>
        <v>-1844932.209956889</v>
      </c>
      <c r="AQ19" s="84">
        <f t="shared" si="10"/>
        <v>-2403124.8732158816</v>
      </c>
      <c r="AR19" s="84">
        <f t="shared" si="10"/>
        <v>-2414563.293139786</v>
      </c>
      <c r="AS19" s="84">
        <f t="shared" si="10"/>
        <v>-2541855.2632092913</v>
      </c>
      <c r="AT19" s="84">
        <f t="shared" si="10"/>
        <v>-2698927.6019369387</v>
      </c>
      <c r="AU19" s="84">
        <f t="shared" si="10"/>
        <v>-22710129.763930842</v>
      </c>
    </row>
    <row r="20" spans="3:47" x14ac:dyDescent="0.25">
      <c r="C20" s="49" t="s">
        <v>23</v>
      </c>
      <c r="D20" s="52">
        <f>D19/$P19</f>
        <v>1.3973614615507359E-2</v>
      </c>
      <c r="E20" s="52">
        <f t="shared" ref="E20:P20" si="11">E19/$P19</f>
        <v>1.3058107096817496E-2</v>
      </c>
      <c r="F20" s="52">
        <f t="shared" si="11"/>
        <v>9.9078095985793285E-2</v>
      </c>
      <c r="G20" s="52">
        <f t="shared" si="11"/>
        <v>0.10616932278176484</v>
      </c>
      <c r="H20" s="52">
        <f t="shared" si="11"/>
        <v>9.667807541208065E-2</v>
      </c>
      <c r="I20" s="52">
        <f t="shared" si="11"/>
        <v>9.2571404113019853E-2</v>
      </c>
      <c r="J20" s="52">
        <f t="shared" si="11"/>
        <v>8.098418813038312E-2</v>
      </c>
      <c r="K20" s="52">
        <f t="shared" si="11"/>
        <v>7.9863934782724424E-2</v>
      </c>
      <c r="L20" s="52">
        <f t="shared" si="11"/>
        <v>0.1017048957746348</v>
      </c>
      <c r="M20" s="52">
        <f t="shared" si="11"/>
        <v>0.10203140970339723</v>
      </c>
      <c r="N20" s="52">
        <f t="shared" si="11"/>
        <v>0.1028371081058929</v>
      </c>
      <c r="O20" s="52">
        <f t="shared" si="11"/>
        <v>0.11104984349798409</v>
      </c>
      <c r="P20" s="42">
        <f t="shared" si="11"/>
        <v>1</v>
      </c>
      <c r="Q20" s="42"/>
      <c r="S20" s="49" t="s">
        <v>23</v>
      </c>
      <c r="T20" s="85">
        <f>T19/$AF$19</f>
        <v>9.3735210735261185E-2</v>
      </c>
      <c r="U20" s="85">
        <f t="shared" ref="U20:AF20" si="12">U19/$AF$19</f>
        <v>0.12089207109897733</v>
      </c>
      <c r="V20" s="85">
        <f t="shared" si="12"/>
        <v>0.10240677474780341</v>
      </c>
      <c r="W20" s="85">
        <f t="shared" si="12"/>
        <v>0.11823751068697461</v>
      </c>
      <c r="X20" s="85">
        <f t="shared" si="12"/>
        <v>8.5033217372596448E-2</v>
      </c>
      <c r="Y20" s="85">
        <f t="shared" si="12"/>
        <v>7.5331326241871166E-2</v>
      </c>
      <c r="Z20" s="85">
        <f t="shared" si="12"/>
        <v>6.8473778575228433E-2</v>
      </c>
      <c r="AA20" s="85">
        <f t="shared" si="12"/>
        <v>7.1532729034911813E-2</v>
      </c>
      <c r="AB20" s="85">
        <f t="shared" si="12"/>
        <v>7.6775919600318487E-2</v>
      </c>
      <c r="AC20" s="85">
        <f t="shared" si="12"/>
        <v>7.6028532053449949E-2</v>
      </c>
      <c r="AD20" s="85">
        <f t="shared" si="12"/>
        <v>4.7740981100971254E-2</v>
      </c>
      <c r="AE20" s="85">
        <f t="shared" si="12"/>
        <v>6.3811948751635914E-2</v>
      </c>
      <c r="AF20" s="85">
        <f t="shared" si="12"/>
        <v>1</v>
      </c>
      <c r="AH20" s="49" t="s">
        <v>23</v>
      </c>
      <c r="AI20" s="85">
        <f>AI19/$AU$19</f>
        <v>8.1572028103702647E-4</v>
      </c>
      <c r="AJ20" s="85">
        <f t="shared" ref="AJ20:AU20" si="13">AJ19/$AU$19</f>
        <v>-4.7307533702826438E-3</v>
      </c>
      <c r="AK20" s="85">
        <f t="shared" si="13"/>
        <v>9.8528979549379878E-2</v>
      </c>
      <c r="AL20" s="85">
        <f t="shared" si="13"/>
        <v>0.10417849073990257</v>
      </c>
      <c r="AM20" s="85">
        <f t="shared" si="13"/>
        <v>9.8599072722533085E-2</v>
      </c>
      <c r="AN20" s="85">
        <f t="shared" si="13"/>
        <v>9.5415418450521733E-2</v>
      </c>
      <c r="AO20" s="85">
        <f t="shared" si="13"/>
        <v>8.3047971392199091E-2</v>
      </c>
      <c r="AP20" s="85">
        <f t="shared" si="13"/>
        <v>8.1238294502706268E-2</v>
      </c>
      <c r="AQ20" s="85">
        <f t="shared" si="13"/>
        <v>0.10581731140227225</v>
      </c>
      <c r="AR20" s="85">
        <f t="shared" si="13"/>
        <v>0.10632098179265775</v>
      </c>
      <c r="AS20" s="85">
        <f t="shared" si="13"/>
        <v>0.11192605632955782</v>
      </c>
      <c r="AT20" s="85">
        <f t="shared" si="13"/>
        <v>0.1188424562075152</v>
      </c>
      <c r="AU20" s="85">
        <f t="shared" si="13"/>
        <v>1</v>
      </c>
    </row>
    <row r="21" spans="3:47" x14ac:dyDescent="0.25">
      <c r="C21" s="41" t="s">
        <v>14</v>
      </c>
      <c r="D21" s="39">
        <f>SUM(D3:D4)</f>
        <v>2534.0379185239999</v>
      </c>
      <c r="E21" s="39">
        <f t="shared" ref="E21:P21" si="14">SUM(E3:E4)</f>
        <v>2508.344558495</v>
      </c>
      <c r="F21" s="39">
        <f t="shared" si="14"/>
        <v>44833.131801979005</v>
      </c>
      <c r="G21" s="39">
        <f t="shared" si="14"/>
        <v>47921.439686313999</v>
      </c>
      <c r="H21" s="39">
        <f t="shared" si="14"/>
        <v>45661.308130256002</v>
      </c>
      <c r="I21" s="39">
        <f t="shared" si="14"/>
        <v>48282.392912912001</v>
      </c>
      <c r="J21" s="39">
        <f t="shared" si="14"/>
        <v>42583.924927221</v>
      </c>
      <c r="K21" s="39">
        <f t="shared" si="14"/>
        <v>38372.834332799001</v>
      </c>
      <c r="L21" s="39">
        <f t="shared" si="14"/>
        <v>48872.734013740999</v>
      </c>
      <c r="M21" s="39">
        <f t="shared" si="14"/>
        <v>49737.263857837002</v>
      </c>
      <c r="N21" s="39">
        <f t="shared" si="14"/>
        <v>50130.416073767999</v>
      </c>
      <c r="O21" s="39">
        <f t="shared" si="14"/>
        <v>54488.036786561002</v>
      </c>
      <c r="P21" s="39">
        <f t="shared" si="14"/>
        <v>475925.86500040803</v>
      </c>
      <c r="Q21" s="39"/>
      <c r="S21" s="41" t="s">
        <v>14</v>
      </c>
      <c r="T21" s="39">
        <f>T3+T4</f>
        <v>2409</v>
      </c>
      <c r="U21" s="39">
        <f t="shared" ref="U21:AF21" si="15">U3+U4</f>
        <v>2457</v>
      </c>
      <c r="V21" s="39">
        <f t="shared" si="15"/>
        <v>2669</v>
      </c>
      <c r="W21" s="39">
        <f t="shared" si="15"/>
        <v>2971</v>
      </c>
      <c r="X21" s="39">
        <f t="shared" si="15"/>
        <v>2249</v>
      </c>
      <c r="Y21" s="39">
        <f t="shared" si="15"/>
        <v>2026</v>
      </c>
      <c r="Z21" s="39">
        <f t="shared" si="15"/>
        <v>1901</v>
      </c>
      <c r="AA21" s="39">
        <f t="shared" si="15"/>
        <v>1933</v>
      </c>
      <c r="AB21" s="39">
        <f t="shared" si="15"/>
        <v>2035</v>
      </c>
      <c r="AC21" s="39">
        <f t="shared" si="15"/>
        <v>2107</v>
      </c>
      <c r="AD21" s="39">
        <f t="shared" si="15"/>
        <v>1308</v>
      </c>
      <c r="AE21" s="39">
        <f t="shared" si="15"/>
        <v>1725</v>
      </c>
      <c r="AF21" s="39">
        <f t="shared" si="15"/>
        <v>25790</v>
      </c>
      <c r="AH21" s="41" t="s">
        <v>14</v>
      </c>
      <c r="AI21" s="97">
        <f t="shared" ref="AI21:AU21" si="16">T21-D21</f>
        <v>-125.03791852399991</v>
      </c>
      <c r="AJ21" s="97">
        <f t="shared" si="16"/>
        <v>-51.344558495000001</v>
      </c>
      <c r="AK21" s="97">
        <f t="shared" si="16"/>
        <v>-42164.131801979005</v>
      </c>
      <c r="AL21" s="97">
        <f t="shared" si="16"/>
        <v>-44950.439686313999</v>
      </c>
      <c r="AM21" s="97">
        <f t="shared" si="16"/>
        <v>-43412.308130256002</v>
      </c>
      <c r="AN21" s="97">
        <f t="shared" si="16"/>
        <v>-46256.392912912001</v>
      </c>
      <c r="AO21" s="97">
        <f t="shared" si="16"/>
        <v>-40682.924927221</v>
      </c>
      <c r="AP21" s="97">
        <f t="shared" si="16"/>
        <v>-36439.834332799001</v>
      </c>
      <c r="AQ21" s="97">
        <f t="shared" si="16"/>
        <v>-46837.734013740999</v>
      </c>
      <c r="AR21" s="97">
        <f t="shared" si="16"/>
        <v>-47630.263857837002</v>
      </c>
      <c r="AS21" s="97">
        <f t="shared" si="16"/>
        <v>-48822.416073767999</v>
      </c>
      <c r="AT21" s="97">
        <f t="shared" si="16"/>
        <v>-52763.036786561002</v>
      </c>
      <c r="AU21" s="97">
        <f t="shared" si="16"/>
        <v>-450135.86500040803</v>
      </c>
    </row>
    <row r="22" spans="3:47" x14ac:dyDescent="0.25">
      <c r="C22" s="49" t="s">
        <v>23</v>
      </c>
      <c r="D22" s="42">
        <f>D21/$P21</f>
        <v>5.3244383314233774E-3</v>
      </c>
      <c r="E22" s="42">
        <f t="shared" ref="E22:P22" si="17">E21/$P21</f>
        <v>5.2704522762024074E-3</v>
      </c>
      <c r="F22" s="42">
        <f t="shared" si="17"/>
        <v>9.4201923238487084E-2</v>
      </c>
      <c r="G22" s="42">
        <f t="shared" si="17"/>
        <v>0.10069097565494348</v>
      </c>
      <c r="H22" s="42">
        <f t="shared" si="17"/>
        <v>9.59420604934276E-2</v>
      </c>
      <c r="I22" s="42">
        <f t="shared" si="17"/>
        <v>0.10144939887406751</v>
      </c>
      <c r="J22" s="42">
        <f t="shared" si="17"/>
        <v>8.9475962663185984E-2</v>
      </c>
      <c r="K22" s="42">
        <f t="shared" si="17"/>
        <v>8.062775561224457E-2</v>
      </c>
      <c r="L22" s="42">
        <f t="shared" si="17"/>
        <v>0.10268980445872404</v>
      </c>
      <c r="M22" s="42">
        <f t="shared" si="17"/>
        <v>0.10450632654267353</v>
      </c>
      <c r="N22" s="42">
        <f t="shared" si="17"/>
        <v>0.10533240523442663</v>
      </c>
      <c r="O22" s="42">
        <f t="shared" si="17"/>
        <v>0.11448849662019166</v>
      </c>
      <c r="P22" s="42">
        <f t="shared" si="17"/>
        <v>1</v>
      </c>
      <c r="Q22" s="42"/>
      <c r="S22" s="49" t="s">
        <v>23</v>
      </c>
      <c r="T22" s="85">
        <f>T21/$AF$21</f>
        <v>9.3408297789841027E-2</v>
      </c>
      <c r="U22" s="85">
        <f t="shared" ref="U22:AF22" si="18">U21/$AF$21</f>
        <v>9.5269484296238854E-2</v>
      </c>
      <c r="V22" s="85">
        <f t="shared" si="18"/>
        <v>0.10348972469949592</v>
      </c>
      <c r="W22" s="85">
        <f t="shared" si="18"/>
        <v>0.11519968980224893</v>
      </c>
      <c r="X22" s="85">
        <f t="shared" si="18"/>
        <v>8.7204342768514923E-2</v>
      </c>
      <c r="Y22" s="85">
        <f t="shared" si="18"/>
        <v>7.8557580457541687E-2</v>
      </c>
      <c r="Z22" s="85">
        <f t="shared" si="18"/>
        <v>7.3710740597130675E-2</v>
      </c>
      <c r="AA22" s="85">
        <f t="shared" si="18"/>
        <v>7.4951531601395893E-2</v>
      </c>
      <c r="AB22" s="85">
        <f t="shared" si="18"/>
        <v>7.8906552927491269E-2</v>
      </c>
      <c r="AC22" s="85">
        <f t="shared" si="18"/>
        <v>8.1698332687088024E-2</v>
      </c>
      <c r="AD22" s="85">
        <f t="shared" si="18"/>
        <v>5.0717332299340827E-2</v>
      </c>
      <c r="AE22" s="85">
        <f t="shared" si="18"/>
        <v>6.6886390073671961E-2</v>
      </c>
      <c r="AF22" s="85">
        <f t="shared" si="18"/>
        <v>1</v>
      </c>
      <c r="AH22" s="49" t="s">
        <v>23</v>
      </c>
      <c r="AI22" s="85">
        <f>AI21/$AU$21</f>
        <v>2.777781737606857E-4</v>
      </c>
      <c r="AJ22" s="85">
        <f t="shared" ref="AJ22:AU22" si="19">AJ21/$AU$21</f>
        <v>1.140645802461296E-4</v>
      </c>
      <c r="AK22" s="85">
        <f t="shared" si="19"/>
        <v>9.3669789679924273E-2</v>
      </c>
      <c r="AL22" s="85">
        <f t="shared" si="19"/>
        <v>9.9859716102100093E-2</v>
      </c>
      <c r="AM22" s="85">
        <f t="shared" si="19"/>
        <v>9.644267765737051E-2</v>
      </c>
      <c r="AN22" s="85">
        <f t="shared" si="19"/>
        <v>0.10276095843389434</v>
      </c>
      <c r="AO22" s="85">
        <f t="shared" si="19"/>
        <v>9.0379212345552878E-2</v>
      </c>
      <c r="AP22" s="85">
        <f t="shared" si="19"/>
        <v>8.0952968128336023E-2</v>
      </c>
      <c r="AQ22" s="85">
        <f t="shared" si="19"/>
        <v>0.1040524376205805</v>
      </c>
      <c r="AR22" s="85">
        <f t="shared" si="19"/>
        <v>0.1058130834737948</v>
      </c>
      <c r="AS22" s="85">
        <f t="shared" si="19"/>
        <v>0.10846151100118126</v>
      </c>
      <c r="AT22" s="85">
        <f t="shared" si="19"/>
        <v>0.11721580280325625</v>
      </c>
      <c r="AU22" s="85">
        <f t="shared" si="19"/>
        <v>1</v>
      </c>
    </row>
    <row r="23" spans="3:47" ht="5.0999999999999996" customHeight="1" x14ac:dyDescent="0.25">
      <c r="C23" s="8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3:47" x14ac:dyDescent="0.25">
      <c r="C24" s="47" t="s">
        <v>24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110"/>
      <c r="S24" s="86" t="s">
        <v>24</v>
      </c>
      <c r="T24" s="87"/>
      <c r="U24" s="87"/>
      <c r="V24" s="87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H24" s="86" t="s">
        <v>24</v>
      </c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</row>
    <row r="25" spans="3:47" x14ac:dyDescent="0.25">
      <c r="C25" s="41" t="s">
        <v>20</v>
      </c>
      <c r="D25" s="38">
        <f>SUM(D11:D12)</f>
        <v>4172184.648441907</v>
      </c>
      <c r="E25" s="38">
        <f t="shared" ref="E25:P25" si="20">SUM(E11:E12)</f>
        <v>4001590.9992768439</v>
      </c>
      <c r="F25" s="38">
        <f t="shared" si="20"/>
        <v>2606552.578688344</v>
      </c>
      <c r="G25" s="38">
        <f t="shared" si="20"/>
        <v>2807822.8555410481</v>
      </c>
      <c r="H25" s="38">
        <f t="shared" si="20"/>
        <v>2548003.5032827668</v>
      </c>
      <c r="I25" s="38">
        <f t="shared" si="20"/>
        <v>2415802.043502592</v>
      </c>
      <c r="J25" s="38">
        <f t="shared" si="20"/>
        <v>2158402.7964162701</v>
      </c>
      <c r="K25" s="38">
        <f t="shared" si="20"/>
        <v>2148729.407415695</v>
      </c>
      <c r="L25" s="38">
        <f t="shared" si="20"/>
        <v>2668672.1971610147</v>
      </c>
      <c r="M25" s="38">
        <f t="shared" si="20"/>
        <v>2676735.8664242551</v>
      </c>
      <c r="N25" s="38">
        <f t="shared" si="20"/>
        <v>2697866.1172394534</v>
      </c>
      <c r="O25" s="38">
        <f t="shared" si="20"/>
        <v>2929470.484903472</v>
      </c>
      <c r="P25" s="38">
        <f t="shared" si="20"/>
        <v>33831833.498293653</v>
      </c>
      <c r="Q25" s="38"/>
      <c r="S25" s="41" t="s">
        <v>20</v>
      </c>
      <c r="T25" s="84">
        <f>T11+T12</f>
        <v>3977637</v>
      </c>
      <c r="U25" s="84">
        <f>U11+U12</f>
        <v>3890974</v>
      </c>
      <c r="V25" s="84">
        <f>SUM(V11:V12)</f>
        <v>3702433</v>
      </c>
      <c r="W25" s="84">
        <f t="shared" ref="W25:AF25" si="21">SUM(W11:W12)</f>
        <v>3898175</v>
      </c>
      <c r="X25" s="84">
        <f t="shared" si="21"/>
        <v>3538837</v>
      </c>
      <c r="Y25" s="84">
        <f t="shared" si="21"/>
        <v>3197702</v>
      </c>
      <c r="Z25" s="84">
        <f t="shared" si="21"/>
        <v>3196881</v>
      </c>
      <c r="AA25" s="84">
        <f t="shared" si="21"/>
        <v>3175703</v>
      </c>
      <c r="AB25" s="84">
        <f t="shared" si="21"/>
        <v>3833323</v>
      </c>
      <c r="AC25" s="84">
        <f t="shared" si="21"/>
        <v>3787802</v>
      </c>
      <c r="AD25" s="84">
        <f t="shared" si="21"/>
        <v>3925328</v>
      </c>
      <c r="AE25" s="84">
        <f t="shared" si="21"/>
        <v>3934983</v>
      </c>
      <c r="AF25" s="84">
        <f t="shared" si="21"/>
        <v>44059778</v>
      </c>
      <c r="AH25" s="41" t="s">
        <v>20</v>
      </c>
      <c r="AI25" s="84">
        <f>T25-D25</f>
        <v>-194547.64844190702</v>
      </c>
      <c r="AJ25" s="84">
        <f t="shared" ref="AJ25:AU25" si="22">U25-E25</f>
        <v>-110616.99927684385</v>
      </c>
      <c r="AK25" s="84">
        <f t="shared" si="22"/>
        <v>1095880.421311656</v>
      </c>
      <c r="AL25" s="84">
        <f t="shared" si="22"/>
        <v>1090352.1444589519</v>
      </c>
      <c r="AM25" s="84">
        <f t="shared" si="22"/>
        <v>990833.49671723321</v>
      </c>
      <c r="AN25" s="84">
        <f t="shared" si="22"/>
        <v>781899.95649740798</v>
      </c>
      <c r="AO25" s="84">
        <f t="shared" si="22"/>
        <v>1038478.2035837299</v>
      </c>
      <c r="AP25" s="84">
        <f t="shared" si="22"/>
        <v>1026973.592584305</v>
      </c>
      <c r="AQ25" s="84">
        <f t="shared" si="22"/>
        <v>1164650.8028389853</v>
      </c>
      <c r="AR25" s="84">
        <f t="shared" si="22"/>
        <v>1111066.1335757449</v>
      </c>
      <c r="AS25" s="84">
        <f t="shared" si="22"/>
        <v>1227461.8827605466</v>
      </c>
      <c r="AT25" s="84">
        <f t="shared" si="22"/>
        <v>1005512.515096528</v>
      </c>
      <c r="AU25" s="84">
        <f t="shared" si="22"/>
        <v>10227944.501706347</v>
      </c>
    </row>
    <row r="26" spans="3:47" x14ac:dyDescent="0.25">
      <c r="C26" s="49" t="s">
        <v>23</v>
      </c>
      <c r="D26" s="52">
        <f>D25/$P25</f>
        <v>0.12332126926116303</v>
      </c>
      <c r="E26" s="52">
        <f t="shared" ref="E26:P26" si="23">E25/$P25</f>
        <v>0.11827886890844</v>
      </c>
      <c r="F26" s="52">
        <f t="shared" si="23"/>
        <v>7.704437830186793E-2</v>
      </c>
      <c r="G26" s="52">
        <f t="shared" si="23"/>
        <v>8.299351720570107E-2</v>
      </c>
      <c r="H26" s="52">
        <f t="shared" si="23"/>
        <v>7.5313787040577576E-2</v>
      </c>
      <c r="I26" s="52">
        <f t="shared" si="23"/>
        <v>7.1406181507261079E-2</v>
      </c>
      <c r="J26" s="52">
        <f t="shared" si="23"/>
        <v>6.3797984715346021E-2</v>
      </c>
      <c r="K26" s="52">
        <f t="shared" si="23"/>
        <v>6.3512059064846971E-2</v>
      </c>
      <c r="L26" s="52">
        <f t="shared" si="23"/>
        <v>7.8880507534290517E-2</v>
      </c>
      <c r="M26" s="52">
        <f t="shared" si="23"/>
        <v>7.9118853152291002E-2</v>
      </c>
      <c r="N26" s="52">
        <f t="shared" si="23"/>
        <v>7.9743420272375229E-2</v>
      </c>
      <c r="O26" s="52">
        <f t="shared" si="23"/>
        <v>8.658917303583985E-2</v>
      </c>
      <c r="P26" s="42">
        <f t="shared" si="23"/>
        <v>1</v>
      </c>
      <c r="Q26" s="42"/>
      <c r="S26" s="49" t="s">
        <v>23</v>
      </c>
      <c r="T26" s="85">
        <f>T25/AF25</f>
        <v>9.027818978116503E-2</v>
      </c>
      <c r="U26" s="85">
        <f>U25/$AF$25</f>
        <v>8.8311248413462273E-2</v>
      </c>
      <c r="V26" s="85">
        <f t="shared" ref="V26:AF26" si="24">V25/$AF$25</f>
        <v>8.4032039380679588E-2</v>
      </c>
      <c r="W26" s="85">
        <f t="shared" si="24"/>
        <v>8.8474685460285349E-2</v>
      </c>
      <c r="X26" s="85">
        <f t="shared" si="24"/>
        <v>8.0318992982670048E-2</v>
      </c>
      <c r="Y26" s="85">
        <f t="shared" si="24"/>
        <v>7.2576443757841905E-2</v>
      </c>
      <c r="Z26" s="85">
        <f t="shared" si="24"/>
        <v>7.2557809982610438E-2</v>
      </c>
      <c r="AA26" s="85">
        <f t="shared" si="24"/>
        <v>7.20771448281015E-2</v>
      </c>
      <c r="AB26" s="85">
        <f t="shared" si="24"/>
        <v>8.7002776092062931E-2</v>
      </c>
      <c r="AC26" s="85">
        <f t="shared" si="24"/>
        <v>8.5969611558188067E-2</v>
      </c>
      <c r="AD26" s="85">
        <f t="shared" si="24"/>
        <v>8.909096182917671E-2</v>
      </c>
      <c r="AE26" s="85">
        <f t="shared" si="24"/>
        <v>8.9310095933756176E-2</v>
      </c>
      <c r="AF26" s="85">
        <f t="shared" si="24"/>
        <v>1</v>
      </c>
      <c r="AH26" s="49" t="s">
        <v>23</v>
      </c>
      <c r="AI26" s="85">
        <f>AI25/$AU$25</f>
        <v>-1.9021187337245549E-2</v>
      </c>
      <c r="AJ26" s="85">
        <f t="shared" ref="AJ26:AU26" si="25">AJ25/$AU$25</f>
        <v>-1.081517398323675E-2</v>
      </c>
      <c r="AK26" s="85">
        <f t="shared" si="25"/>
        <v>0.10714571448142178</v>
      </c>
      <c r="AL26" s="85">
        <f t="shared" si="25"/>
        <v>0.1066052073588243</v>
      </c>
      <c r="AM26" s="85">
        <f t="shared" si="25"/>
        <v>9.6875134251259445E-2</v>
      </c>
      <c r="AN26" s="85">
        <f t="shared" si="25"/>
        <v>7.6447418771871722E-2</v>
      </c>
      <c r="AO26" s="85">
        <f t="shared" si="25"/>
        <v>0.10153342183373</v>
      </c>
      <c r="AP26" s="85">
        <f t="shared" si="25"/>
        <v>0.10040860041946581</v>
      </c>
      <c r="AQ26" s="85">
        <f t="shared" si="25"/>
        <v>0.11386948791564958</v>
      </c>
      <c r="AR26" s="85">
        <f t="shared" si="25"/>
        <v>0.10863044215681691</v>
      </c>
      <c r="AS26" s="85">
        <f t="shared" si="25"/>
        <v>0.12001061235283071</v>
      </c>
      <c r="AT26" s="85">
        <f t="shared" si="25"/>
        <v>9.8310321778611182E-2</v>
      </c>
      <c r="AU26" s="85">
        <f t="shared" si="25"/>
        <v>1</v>
      </c>
    </row>
    <row r="27" spans="3:47" x14ac:dyDescent="0.25">
      <c r="C27" s="41" t="s">
        <v>14</v>
      </c>
      <c r="D27" s="39">
        <f t="shared" ref="D27:P27" si="26">SUM(D5:D6)</f>
        <v>84798.653451805003</v>
      </c>
      <c r="E27" s="39">
        <f t="shared" si="26"/>
        <v>77622.872666195995</v>
      </c>
      <c r="F27" s="39">
        <f t="shared" si="26"/>
        <v>44363.510798413001</v>
      </c>
      <c r="G27" s="39">
        <f t="shared" si="26"/>
        <v>47366.462476029999</v>
      </c>
      <c r="H27" s="39">
        <f t="shared" si="26"/>
        <v>45241.560443898001</v>
      </c>
      <c r="I27" s="39">
        <f t="shared" si="26"/>
        <v>47724.841639471997</v>
      </c>
      <c r="J27" s="39">
        <f t="shared" si="26"/>
        <v>42382.065126314003</v>
      </c>
      <c r="K27" s="39">
        <f t="shared" si="26"/>
        <v>38311.963468751004</v>
      </c>
      <c r="L27" s="39">
        <f t="shared" si="26"/>
        <v>48392.080999199999</v>
      </c>
      <c r="M27" s="39">
        <f t="shared" si="26"/>
        <v>49243.745554374</v>
      </c>
      <c r="N27" s="39">
        <f t="shared" si="26"/>
        <v>49633.003774192999</v>
      </c>
      <c r="O27" s="39">
        <f t="shared" si="26"/>
        <v>53939.524340677999</v>
      </c>
      <c r="P27" s="39">
        <f t="shared" si="26"/>
        <v>629020.28473932599</v>
      </c>
      <c r="Q27" s="39"/>
      <c r="S27" s="41" t="s">
        <v>14</v>
      </c>
      <c r="T27" s="39">
        <f>SUM(T5:T6)</f>
        <v>77020</v>
      </c>
      <c r="U27" s="39">
        <f t="shared" ref="U27:AF27" si="27">SUM(U5:U6)</f>
        <v>71488</v>
      </c>
      <c r="V27" s="39">
        <f>SUM(V5:V6)</f>
        <v>60894</v>
      </c>
      <c r="W27" s="39">
        <f t="shared" si="27"/>
        <v>63916</v>
      </c>
      <c r="X27" s="39">
        <f t="shared" si="27"/>
        <v>61536</v>
      </c>
      <c r="Y27" s="39">
        <f t="shared" si="27"/>
        <v>65056</v>
      </c>
      <c r="Z27" s="39">
        <f t="shared" si="27"/>
        <v>59913</v>
      </c>
      <c r="AA27" s="39">
        <f t="shared" si="27"/>
        <v>53790</v>
      </c>
      <c r="AB27" s="39">
        <f t="shared" si="27"/>
        <v>67458</v>
      </c>
      <c r="AC27" s="39">
        <f t="shared" si="27"/>
        <v>63239</v>
      </c>
      <c r="AD27" s="39">
        <f t="shared" si="27"/>
        <v>67110</v>
      </c>
      <c r="AE27" s="39">
        <f t="shared" si="27"/>
        <v>74509</v>
      </c>
      <c r="AF27" s="39">
        <f t="shared" si="27"/>
        <v>785929</v>
      </c>
      <c r="AH27" s="41" t="s">
        <v>14</v>
      </c>
      <c r="AI27" s="97">
        <f t="shared" ref="AI27:AU27" si="28">T27-D27</f>
        <v>-7778.653451805003</v>
      </c>
      <c r="AJ27" s="97">
        <f t="shared" si="28"/>
        <v>-6134.8726661959954</v>
      </c>
      <c r="AK27" s="97">
        <f t="shared" si="28"/>
        <v>16530.489201586999</v>
      </c>
      <c r="AL27" s="97">
        <f t="shared" si="28"/>
        <v>16549.537523970001</v>
      </c>
      <c r="AM27" s="97">
        <f t="shared" si="28"/>
        <v>16294.439556101999</v>
      </c>
      <c r="AN27" s="97">
        <f t="shared" si="28"/>
        <v>17331.158360528003</v>
      </c>
      <c r="AO27" s="97">
        <f t="shared" si="28"/>
        <v>17530.934873685997</v>
      </c>
      <c r="AP27" s="97">
        <f t="shared" si="28"/>
        <v>15478.036531248996</v>
      </c>
      <c r="AQ27" s="97">
        <f t="shared" si="28"/>
        <v>19065.919000800001</v>
      </c>
      <c r="AR27" s="97">
        <f t="shared" si="28"/>
        <v>13995.254445626</v>
      </c>
      <c r="AS27" s="97">
        <f t="shared" si="28"/>
        <v>17476.996225807001</v>
      </c>
      <c r="AT27" s="97">
        <f t="shared" si="28"/>
        <v>20569.475659322001</v>
      </c>
      <c r="AU27" s="97">
        <f t="shared" si="28"/>
        <v>156908.71526067401</v>
      </c>
    </row>
    <row r="28" spans="3:47" x14ac:dyDescent="0.25">
      <c r="C28" s="49" t="s">
        <v>23</v>
      </c>
      <c r="D28" s="42">
        <f>D27/$P27</f>
        <v>0.13481068180010544</v>
      </c>
      <c r="E28" s="42">
        <f t="shared" ref="E28:P28" si="29">E27/$P27</f>
        <v>0.12340281315150894</v>
      </c>
      <c r="F28" s="42">
        <f t="shared" si="29"/>
        <v>7.0527949375746773E-2</v>
      </c>
      <c r="G28" s="42">
        <f t="shared" si="29"/>
        <v>7.5301963426599616E-2</v>
      </c>
      <c r="H28" s="42">
        <f t="shared" si="29"/>
        <v>7.192384974142238E-2</v>
      </c>
      <c r="I28" s="42">
        <f t="shared" si="29"/>
        <v>7.5871705249139582E-2</v>
      </c>
      <c r="J28" s="42">
        <f t="shared" si="29"/>
        <v>6.7377898860412219E-2</v>
      </c>
      <c r="K28" s="42">
        <f t="shared" si="29"/>
        <v>6.0907357677070735E-2</v>
      </c>
      <c r="L28" s="42">
        <f t="shared" si="29"/>
        <v>7.6932464935140041E-2</v>
      </c>
      <c r="M28" s="42">
        <f t="shared" si="29"/>
        <v>7.8286418974200869E-2</v>
      </c>
      <c r="N28" s="42">
        <f t="shared" si="29"/>
        <v>7.8905251513091579E-2</v>
      </c>
      <c r="O28" s="42">
        <f t="shared" si="29"/>
        <v>8.5751645295558676E-2</v>
      </c>
      <c r="P28" s="42">
        <f t="shared" si="29"/>
        <v>1</v>
      </c>
      <c r="Q28" s="42"/>
      <c r="S28" s="49" t="s">
        <v>23</v>
      </c>
      <c r="T28" s="85">
        <f>T27/AF27</f>
        <v>9.7998674180492129E-2</v>
      </c>
      <c r="U28" s="85">
        <f>U27/$AF$27</f>
        <v>9.0959870420864994E-2</v>
      </c>
      <c r="V28" s="85">
        <f t="shared" ref="V28:AF28" si="30">V27/$AF$27</f>
        <v>7.7480281297674466E-2</v>
      </c>
      <c r="W28" s="85">
        <f t="shared" si="30"/>
        <v>8.1325412346407888E-2</v>
      </c>
      <c r="X28" s="85">
        <f t="shared" si="30"/>
        <v>7.8297148979106251E-2</v>
      </c>
      <c r="Y28" s="85">
        <f t="shared" si="30"/>
        <v>8.2775925051754046E-2</v>
      </c>
      <c r="Z28" s="85">
        <f t="shared" si="30"/>
        <v>7.6232076943337126E-2</v>
      </c>
      <c r="AA28" s="85">
        <f t="shared" si="30"/>
        <v>6.8441296860148951E-2</v>
      </c>
      <c r="AB28" s="85">
        <f t="shared" si="30"/>
        <v>8.5832180769509714E-2</v>
      </c>
      <c r="AC28" s="85">
        <f t="shared" si="30"/>
        <v>8.0464011380162834E-2</v>
      </c>
      <c r="AD28" s="85">
        <f t="shared" si="30"/>
        <v>8.538939268050931E-2</v>
      </c>
      <c r="AE28" s="85">
        <f t="shared" si="30"/>
        <v>9.4803729090032304E-2</v>
      </c>
      <c r="AF28" s="85">
        <f t="shared" si="30"/>
        <v>1</v>
      </c>
      <c r="AH28" s="49" t="s">
        <v>23</v>
      </c>
      <c r="AI28" s="85">
        <f>AI27/$AU$27</f>
        <v>-4.9574387495826787E-2</v>
      </c>
      <c r="AJ28" s="85">
        <f t="shared" ref="AJ28:AU28" si="31">AJ27/$AU$27</f>
        <v>-3.9098355091392284E-2</v>
      </c>
      <c r="AK28" s="85">
        <f t="shared" si="31"/>
        <v>0.10535099452012421</v>
      </c>
      <c r="AL28" s="85">
        <f t="shared" si="31"/>
        <v>0.10547239199859669</v>
      </c>
      <c r="AM28" s="85">
        <f t="shared" si="31"/>
        <v>0.10384661890215521</v>
      </c>
      <c r="AN28" s="85">
        <f t="shared" si="31"/>
        <v>0.11045376499154669</v>
      </c>
      <c r="AO28" s="85">
        <f t="shared" si="31"/>
        <v>0.11172696713857914</v>
      </c>
      <c r="AP28" s="85">
        <f t="shared" si="31"/>
        <v>9.8643574421823407E-2</v>
      </c>
      <c r="AQ28" s="85">
        <f t="shared" si="31"/>
        <v>0.12150962404558344</v>
      </c>
      <c r="AR28" s="85">
        <f t="shared" si="31"/>
        <v>8.9193608031112509E-2</v>
      </c>
      <c r="AS28" s="85">
        <f t="shared" si="31"/>
        <v>0.11138320900003733</v>
      </c>
      <c r="AT28" s="85">
        <f t="shared" si="31"/>
        <v>0.13109198953767306</v>
      </c>
      <c r="AU28" s="85">
        <f t="shared" si="31"/>
        <v>1</v>
      </c>
    </row>
    <row r="29" spans="3:47" ht="5.0999999999999996" customHeight="1" x14ac:dyDescent="0.25">
      <c r="C29" s="43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3:47" x14ac:dyDescent="0.25">
      <c r="C30" s="44" t="s">
        <v>25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110"/>
      <c r="S30" s="44" t="s">
        <v>25</v>
      </c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H30" s="44" t="s">
        <v>25</v>
      </c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</row>
    <row r="31" spans="3:47" x14ac:dyDescent="0.25">
      <c r="C31" s="40" t="s">
        <v>20</v>
      </c>
      <c r="D31" s="38">
        <f>D19+D25</f>
        <v>4541877.7618753277</v>
      </c>
      <c r="E31" s="38">
        <f t="shared" ref="E31:P31" si="32">E19+E25</f>
        <v>4347062.9763565715</v>
      </c>
      <c r="F31" s="38">
        <f t="shared" si="32"/>
        <v>5227813.4897624496</v>
      </c>
      <c r="G31" s="38">
        <f t="shared" si="32"/>
        <v>5616692.8988547027</v>
      </c>
      <c r="H31" s="38">
        <f t="shared" si="32"/>
        <v>5105768.2394147469</v>
      </c>
      <c r="I31" s="38">
        <f t="shared" si="32"/>
        <v>4864918.5779937021</v>
      </c>
      <c r="J31" s="38">
        <f t="shared" si="32"/>
        <v>4300962.0033643283</v>
      </c>
      <c r="K31" s="38">
        <f t="shared" si="32"/>
        <v>4261650.6173725836</v>
      </c>
      <c r="L31" s="38">
        <f t="shared" si="32"/>
        <v>5359429.0703768963</v>
      </c>
      <c r="M31" s="38">
        <f t="shared" si="32"/>
        <v>5376131.1595640406</v>
      </c>
      <c r="N31" s="38">
        <f t="shared" si="32"/>
        <v>5418577.3804487446</v>
      </c>
      <c r="O31" s="38">
        <f t="shared" si="32"/>
        <v>5867462.0868404107</v>
      </c>
      <c r="P31" s="38">
        <f t="shared" si="32"/>
        <v>60288346.262224495</v>
      </c>
      <c r="Q31" s="38"/>
      <c r="S31" s="40" t="s">
        <v>20</v>
      </c>
      <c r="T31" s="84">
        <f>T19+T25</f>
        <v>4328805</v>
      </c>
      <c r="U31" s="84">
        <f t="shared" ref="U31:AF31" si="33">U19+U25</f>
        <v>4343882</v>
      </c>
      <c r="V31" s="84">
        <f t="shared" si="33"/>
        <v>4086088</v>
      </c>
      <c r="W31" s="84">
        <f t="shared" si="33"/>
        <v>4341138</v>
      </c>
      <c r="X31" s="84">
        <f t="shared" si="33"/>
        <v>3857404</v>
      </c>
      <c r="Y31" s="84">
        <f t="shared" si="33"/>
        <v>3479922</v>
      </c>
      <c r="Z31" s="84">
        <f t="shared" si="33"/>
        <v>3453410</v>
      </c>
      <c r="AA31" s="84">
        <f t="shared" si="33"/>
        <v>3443692</v>
      </c>
      <c r="AB31" s="84">
        <f t="shared" si="33"/>
        <v>4120955</v>
      </c>
      <c r="AC31" s="84">
        <f t="shared" si="33"/>
        <v>4072634</v>
      </c>
      <c r="AD31" s="84">
        <f t="shared" si="33"/>
        <v>4104184</v>
      </c>
      <c r="AE31" s="84">
        <f t="shared" si="33"/>
        <v>4174047</v>
      </c>
      <c r="AF31" s="84">
        <f t="shared" si="33"/>
        <v>47806161</v>
      </c>
      <c r="AH31" s="40" t="s">
        <v>20</v>
      </c>
      <c r="AI31" s="84">
        <f t="shared" ref="AI31:AU31" si="34">T31-D31</f>
        <v>-213072.76187532768</v>
      </c>
      <c r="AJ31" s="84">
        <f t="shared" si="34"/>
        <v>-3180.9763565715402</v>
      </c>
      <c r="AK31" s="84">
        <f t="shared" si="34"/>
        <v>-1141725.4897624496</v>
      </c>
      <c r="AL31" s="84">
        <f t="shared" si="34"/>
        <v>-1275554.8988547027</v>
      </c>
      <c r="AM31" s="84">
        <f t="shared" si="34"/>
        <v>-1248364.2394147469</v>
      </c>
      <c r="AN31" s="84">
        <f t="shared" si="34"/>
        <v>-1384996.5779937021</v>
      </c>
      <c r="AO31" s="84">
        <f t="shared" si="34"/>
        <v>-847552.00336432829</v>
      </c>
      <c r="AP31" s="84">
        <f t="shared" si="34"/>
        <v>-817958.6173725836</v>
      </c>
      <c r="AQ31" s="84">
        <f t="shared" si="34"/>
        <v>-1238474.0703768963</v>
      </c>
      <c r="AR31" s="84">
        <f t="shared" si="34"/>
        <v>-1303497.1595640406</v>
      </c>
      <c r="AS31" s="84">
        <f t="shared" si="34"/>
        <v>-1314393.3804487446</v>
      </c>
      <c r="AT31" s="84">
        <f t="shared" si="34"/>
        <v>-1693415.0868404107</v>
      </c>
      <c r="AU31" s="84">
        <f t="shared" si="34"/>
        <v>-12482185.262224495</v>
      </c>
    </row>
    <row r="32" spans="3:47" x14ac:dyDescent="0.25">
      <c r="C32" s="48" t="s">
        <v>23</v>
      </c>
      <c r="D32" s="52">
        <f>D31/$P31</f>
        <v>7.5335915536982975E-2</v>
      </c>
      <c r="E32" s="52">
        <f t="shared" ref="E32:P32" si="35">E31/$P31</f>
        <v>7.2104531735685651E-2</v>
      </c>
      <c r="F32" s="52">
        <f t="shared" si="35"/>
        <v>8.6713499604451683E-2</v>
      </c>
      <c r="G32" s="52">
        <f t="shared" si="35"/>
        <v>9.3163824305693602E-2</v>
      </c>
      <c r="H32" s="52">
        <f t="shared" si="35"/>
        <v>8.4689140704028928E-2</v>
      </c>
      <c r="I32" s="52">
        <f t="shared" si="35"/>
        <v>8.069417855374092E-2</v>
      </c>
      <c r="J32" s="52">
        <f t="shared" si="35"/>
        <v>7.133985703733306E-2</v>
      </c>
      <c r="K32" s="52">
        <f t="shared" si="35"/>
        <v>7.0687800903287523E-2</v>
      </c>
      <c r="L32" s="52">
        <f t="shared" si="35"/>
        <v>8.8896601128616637E-2</v>
      </c>
      <c r="M32" s="52">
        <f t="shared" si="35"/>
        <v>8.9173637906412764E-2</v>
      </c>
      <c r="N32" s="52">
        <f t="shared" si="35"/>
        <v>8.9877691401263726E-2</v>
      </c>
      <c r="O32" s="52">
        <f t="shared" si="35"/>
        <v>9.7323321182502698E-2</v>
      </c>
      <c r="P32" s="42">
        <f t="shared" si="35"/>
        <v>1</v>
      </c>
      <c r="Q32" s="42"/>
      <c r="S32" s="48" t="s">
        <v>23</v>
      </c>
      <c r="T32" s="85">
        <f>T31/$AF$31</f>
        <v>9.0549103074810802E-2</v>
      </c>
      <c r="U32" s="85">
        <f t="shared" ref="U32:AF32" si="36">U31/$AF$31</f>
        <v>9.0864480835430389E-2</v>
      </c>
      <c r="V32" s="85">
        <f t="shared" si="36"/>
        <v>8.5471995963030789E-2</v>
      </c>
      <c r="W32" s="85">
        <f t="shared" si="36"/>
        <v>9.0807082375846906E-2</v>
      </c>
      <c r="X32" s="85">
        <f t="shared" si="36"/>
        <v>8.0688428422437022E-2</v>
      </c>
      <c r="Y32" s="85">
        <f t="shared" si="36"/>
        <v>7.2792333189021396E-2</v>
      </c>
      <c r="Z32" s="85">
        <f t="shared" si="36"/>
        <v>7.2237760317127322E-2</v>
      </c>
      <c r="AA32" s="85">
        <f t="shared" si="36"/>
        <v>7.2034481078704485E-2</v>
      </c>
      <c r="AB32" s="85">
        <f t="shared" si="36"/>
        <v>8.62013371038097E-2</v>
      </c>
      <c r="AC32" s="85">
        <f t="shared" si="36"/>
        <v>8.5190567801501568E-2</v>
      </c>
      <c r="AD32" s="85">
        <f t="shared" si="36"/>
        <v>8.5850524579875798E-2</v>
      </c>
      <c r="AE32" s="85">
        <f t="shared" si="36"/>
        <v>8.7311905258403821E-2</v>
      </c>
      <c r="AF32" s="85">
        <f t="shared" si="36"/>
        <v>1</v>
      </c>
      <c r="AH32" s="48" t="s">
        <v>23</v>
      </c>
      <c r="AI32" s="85">
        <f>AI31/$AU$31</f>
        <v>1.707014896823885E-2</v>
      </c>
      <c r="AJ32" s="85">
        <f t="shared" ref="AJ32:AU32" si="37">AJ31/$AU$31</f>
        <v>2.5484130300471497E-4</v>
      </c>
      <c r="AK32" s="85">
        <f t="shared" si="37"/>
        <v>9.146839802303805E-2</v>
      </c>
      <c r="AL32" s="85">
        <f t="shared" si="37"/>
        <v>0.10219003099681453</v>
      </c>
      <c r="AM32" s="85">
        <f t="shared" si="37"/>
        <v>0.10001167369248543</v>
      </c>
      <c r="AN32" s="85">
        <f t="shared" si="37"/>
        <v>0.1109578610554028</v>
      </c>
      <c r="AO32" s="85">
        <f t="shared" si="37"/>
        <v>6.7900931251943533E-2</v>
      </c>
      <c r="AP32" s="85">
        <f t="shared" si="37"/>
        <v>6.5530081487254921E-2</v>
      </c>
      <c r="AQ32" s="85">
        <f t="shared" si="37"/>
        <v>9.9219330939187111E-2</v>
      </c>
      <c r="AR32" s="85">
        <f t="shared" si="37"/>
        <v>0.10442860221830577</v>
      </c>
      <c r="AS32" s="85">
        <f t="shared" si="37"/>
        <v>0.10530154398737884</v>
      </c>
      <c r="AT32" s="85">
        <f t="shared" si="37"/>
        <v>0.13566655607694619</v>
      </c>
      <c r="AU32" s="85">
        <f t="shared" si="37"/>
        <v>1</v>
      </c>
    </row>
    <row r="33" spans="2:47" x14ac:dyDescent="0.25">
      <c r="C33" s="40" t="s">
        <v>14</v>
      </c>
      <c r="D33" s="39">
        <f>D21+D27</f>
        <v>87332.691370329005</v>
      </c>
      <c r="E33" s="39">
        <f t="shared" ref="E33:P33" si="38">E21+E27</f>
        <v>80131.21722469099</v>
      </c>
      <c r="F33" s="39">
        <f t="shared" si="38"/>
        <v>89196.642600392006</v>
      </c>
      <c r="G33" s="39">
        <f t="shared" si="38"/>
        <v>95287.902162343991</v>
      </c>
      <c r="H33" s="39">
        <f t="shared" si="38"/>
        <v>90902.86857415401</v>
      </c>
      <c r="I33" s="39">
        <f t="shared" si="38"/>
        <v>96007.234552384005</v>
      </c>
      <c r="J33" s="39">
        <f t="shared" si="38"/>
        <v>84965.990053535003</v>
      </c>
      <c r="K33" s="39">
        <f t="shared" si="38"/>
        <v>76684.797801550012</v>
      </c>
      <c r="L33" s="39">
        <f t="shared" si="38"/>
        <v>97264.815012940991</v>
      </c>
      <c r="M33" s="39">
        <f t="shared" si="38"/>
        <v>98981.009412211002</v>
      </c>
      <c r="N33" s="39">
        <f t="shared" si="38"/>
        <v>99763.419847960991</v>
      </c>
      <c r="O33" s="39">
        <f t="shared" si="38"/>
        <v>108427.56112723899</v>
      </c>
      <c r="P33" s="39">
        <f t="shared" si="38"/>
        <v>1104946.1497397339</v>
      </c>
      <c r="Q33" s="39"/>
      <c r="S33" s="40" t="s">
        <v>14</v>
      </c>
      <c r="T33" s="39">
        <f>T21+T27</f>
        <v>79429</v>
      </c>
      <c r="U33" s="39">
        <f t="shared" ref="U33:AF33" si="39">U21+U27</f>
        <v>73945</v>
      </c>
      <c r="V33" s="39">
        <f t="shared" si="39"/>
        <v>63563</v>
      </c>
      <c r="W33" s="39">
        <f t="shared" si="39"/>
        <v>66887</v>
      </c>
      <c r="X33" s="39">
        <f t="shared" si="39"/>
        <v>63785</v>
      </c>
      <c r="Y33" s="39">
        <f t="shared" si="39"/>
        <v>67082</v>
      </c>
      <c r="Z33" s="39">
        <f t="shared" si="39"/>
        <v>61814</v>
      </c>
      <c r="AA33" s="39">
        <f t="shared" si="39"/>
        <v>55723</v>
      </c>
      <c r="AB33" s="39">
        <f t="shared" si="39"/>
        <v>69493</v>
      </c>
      <c r="AC33" s="39">
        <f t="shared" si="39"/>
        <v>65346</v>
      </c>
      <c r="AD33" s="39">
        <f t="shared" si="39"/>
        <v>68418</v>
      </c>
      <c r="AE33" s="39">
        <f t="shared" si="39"/>
        <v>76234</v>
      </c>
      <c r="AF33" s="39">
        <f t="shared" si="39"/>
        <v>811719</v>
      </c>
      <c r="AH33" s="40" t="s">
        <v>14</v>
      </c>
      <c r="AI33" s="97">
        <f t="shared" ref="AI33:AU33" si="40">T33-D33</f>
        <v>-7903.6913703290047</v>
      </c>
      <c r="AJ33" s="97">
        <f t="shared" si="40"/>
        <v>-6186.2172246909904</v>
      </c>
      <c r="AK33" s="97">
        <f t="shared" si="40"/>
        <v>-25633.642600392006</v>
      </c>
      <c r="AL33" s="97">
        <f t="shared" si="40"/>
        <v>-28400.902162343991</v>
      </c>
      <c r="AM33" s="97">
        <f t="shared" si="40"/>
        <v>-27117.86857415401</v>
      </c>
      <c r="AN33" s="97">
        <f t="shared" si="40"/>
        <v>-28925.234552384005</v>
      </c>
      <c r="AO33" s="97">
        <f t="shared" si="40"/>
        <v>-23151.990053535003</v>
      </c>
      <c r="AP33" s="97">
        <f t="shared" si="40"/>
        <v>-20961.797801550012</v>
      </c>
      <c r="AQ33" s="97">
        <f t="shared" si="40"/>
        <v>-27771.815012940991</v>
      </c>
      <c r="AR33" s="97">
        <f t="shared" si="40"/>
        <v>-33635.009412211002</v>
      </c>
      <c r="AS33" s="97">
        <f t="shared" si="40"/>
        <v>-31345.419847960991</v>
      </c>
      <c r="AT33" s="97">
        <f t="shared" si="40"/>
        <v>-32193.561127238994</v>
      </c>
      <c r="AU33" s="97">
        <f t="shared" si="40"/>
        <v>-293227.1497397339</v>
      </c>
    </row>
    <row r="34" spans="2:47" x14ac:dyDescent="0.25">
      <c r="C34" s="48" t="s">
        <v>23</v>
      </c>
      <c r="D34" s="42">
        <f>D33/$P33</f>
        <v>7.9037961615504887E-2</v>
      </c>
      <c r="E34" s="42">
        <f t="shared" ref="E34:P34" si="41">E33/$P33</f>
        <v>7.2520472824459017E-2</v>
      </c>
      <c r="F34" s="42">
        <f t="shared" si="41"/>
        <v>8.072487751679297E-2</v>
      </c>
      <c r="G34" s="42">
        <f t="shared" si="41"/>
        <v>8.6237598261950335E-2</v>
      </c>
      <c r="H34" s="42">
        <f t="shared" si="41"/>
        <v>8.226904867315557E-2</v>
      </c>
      <c r="I34" s="42">
        <f t="shared" si="41"/>
        <v>8.6888609526353994E-2</v>
      </c>
      <c r="J34" s="42">
        <f t="shared" si="41"/>
        <v>7.6896046086543171E-2</v>
      </c>
      <c r="K34" s="42">
        <f t="shared" si="41"/>
        <v>6.9401389216671633E-2</v>
      </c>
      <c r="L34" s="42">
        <f t="shared" si="41"/>
        <v>8.8026746856262064E-2</v>
      </c>
      <c r="M34" s="42">
        <f t="shared" si="41"/>
        <v>8.9579939651833376E-2</v>
      </c>
      <c r="N34" s="42">
        <f t="shared" si="41"/>
        <v>9.0288037902534798E-2</v>
      </c>
      <c r="O34" s="42">
        <f t="shared" si="41"/>
        <v>9.8129271867935575E-2</v>
      </c>
      <c r="P34" s="42">
        <f t="shared" si="41"/>
        <v>1</v>
      </c>
      <c r="Q34" s="42"/>
      <c r="S34" s="48" t="s">
        <v>23</v>
      </c>
      <c r="T34" s="85">
        <f>T33/$AF$33</f>
        <v>9.78528283802646E-2</v>
      </c>
      <c r="U34" s="85">
        <f t="shared" ref="U34:AF34" si="42">U33/$AF$33</f>
        <v>9.1096795812343923E-2</v>
      </c>
      <c r="V34" s="85">
        <f t="shared" si="42"/>
        <v>7.8306655381973317E-2</v>
      </c>
      <c r="W34" s="85">
        <f t="shared" si="42"/>
        <v>8.2401668557715163E-2</v>
      </c>
      <c r="X34" s="85">
        <f t="shared" si="42"/>
        <v>7.8580149041725028E-2</v>
      </c>
      <c r="Y34" s="85">
        <f t="shared" si="42"/>
        <v>8.2641899475064645E-2</v>
      </c>
      <c r="Z34" s="85">
        <f t="shared" si="42"/>
        <v>7.6151968846361856E-2</v>
      </c>
      <c r="AA34" s="85">
        <f t="shared" si="42"/>
        <v>6.8648140551102049E-2</v>
      </c>
      <c r="AB34" s="85">
        <f t="shared" si="42"/>
        <v>8.5612139176242025E-2</v>
      </c>
      <c r="AC34" s="85">
        <f t="shared" si="42"/>
        <v>8.0503228333943147E-2</v>
      </c>
      <c r="AD34" s="85">
        <f t="shared" si="42"/>
        <v>8.4287789247264142E-2</v>
      </c>
      <c r="AE34" s="85">
        <f t="shared" si="42"/>
        <v>9.3916737196000091E-2</v>
      </c>
      <c r="AF34" s="85">
        <f t="shared" si="42"/>
        <v>1</v>
      </c>
      <c r="AH34" s="48" t="s">
        <v>23</v>
      </c>
      <c r="AI34" s="85">
        <f>AI33/$AU$33</f>
        <v>2.6954159522214294E-2</v>
      </c>
      <c r="AJ34" s="85">
        <f t="shared" ref="AJ34:AU34" si="43">AJ33/$AU$33</f>
        <v>2.1097013800331341E-2</v>
      </c>
      <c r="AK34" s="85">
        <f t="shared" si="43"/>
        <v>8.7419062740759931E-2</v>
      </c>
      <c r="AL34" s="85">
        <f t="shared" si="43"/>
        <v>9.6856318344165637E-2</v>
      </c>
      <c r="AM34" s="85">
        <f t="shared" si="43"/>
        <v>9.248075629498706E-2</v>
      </c>
      <c r="AN34" s="85">
        <f t="shared" si="43"/>
        <v>9.8644462417814369E-2</v>
      </c>
      <c r="AO34" s="85">
        <f t="shared" si="43"/>
        <v>7.8955819998538762E-2</v>
      </c>
      <c r="AP34" s="85">
        <f t="shared" si="43"/>
        <v>7.1486551706264376E-2</v>
      </c>
      <c r="AQ34" s="85">
        <f t="shared" si="43"/>
        <v>9.4710926452721153E-2</v>
      </c>
      <c r="AR34" s="85">
        <f t="shared" si="43"/>
        <v>0.114706327303134</v>
      </c>
      <c r="AS34" s="85">
        <f t="shared" si="43"/>
        <v>0.10689808183104102</v>
      </c>
      <c r="AT34" s="85">
        <f t="shared" si="43"/>
        <v>0.10979051958801818</v>
      </c>
      <c r="AU34" s="85">
        <f t="shared" si="43"/>
        <v>1</v>
      </c>
    </row>
    <row r="35" spans="2:47" ht="5.0999999999999996" customHeight="1" x14ac:dyDescent="0.25">
      <c r="C35" s="3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2:47" ht="15.75" x14ac:dyDescent="0.25">
      <c r="C36" s="58" t="s">
        <v>26</v>
      </c>
      <c r="D36" s="60" t="s">
        <v>1</v>
      </c>
      <c r="E36" s="60" t="s">
        <v>2</v>
      </c>
      <c r="F36" s="60" t="s">
        <v>3</v>
      </c>
      <c r="G36" s="60" t="s">
        <v>4</v>
      </c>
      <c r="H36" s="60" t="s">
        <v>5</v>
      </c>
      <c r="I36" s="60" t="s">
        <v>6</v>
      </c>
      <c r="J36" s="60" t="s">
        <v>7</v>
      </c>
      <c r="K36" s="60" t="s">
        <v>8</v>
      </c>
      <c r="L36" s="60" t="s">
        <v>9</v>
      </c>
      <c r="M36" s="60" t="s">
        <v>10</v>
      </c>
      <c r="N36" s="60" t="s">
        <v>11</v>
      </c>
      <c r="O36" s="60" t="s">
        <v>12</v>
      </c>
      <c r="P36" s="60" t="s">
        <v>13</v>
      </c>
      <c r="Q36" s="109"/>
      <c r="S36" s="58" t="s">
        <v>122</v>
      </c>
      <c r="T36" s="60" t="s">
        <v>1</v>
      </c>
      <c r="U36" s="60" t="s">
        <v>2</v>
      </c>
      <c r="V36" s="60" t="s">
        <v>3</v>
      </c>
      <c r="W36" s="60" t="s">
        <v>4</v>
      </c>
      <c r="X36" s="60" t="s">
        <v>5</v>
      </c>
      <c r="Y36" s="60" t="s">
        <v>6</v>
      </c>
      <c r="Z36" s="60" t="s">
        <v>7</v>
      </c>
      <c r="AA36" s="60" t="s">
        <v>8</v>
      </c>
      <c r="AB36" s="60" t="s">
        <v>9</v>
      </c>
      <c r="AC36" s="60" t="s">
        <v>10</v>
      </c>
      <c r="AD36" s="60" t="s">
        <v>11</v>
      </c>
      <c r="AE36" s="60" t="s">
        <v>12</v>
      </c>
      <c r="AF36" s="60" t="s">
        <v>13</v>
      </c>
      <c r="AH36" s="58" t="s">
        <v>124</v>
      </c>
      <c r="AI36" s="60" t="s">
        <v>1</v>
      </c>
      <c r="AJ36" s="60" t="s">
        <v>2</v>
      </c>
      <c r="AK36" s="60" t="s">
        <v>3</v>
      </c>
      <c r="AL36" s="60" t="s">
        <v>4</v>
      </c>
      <c r="AM36" s="60" t="s">
        <v>5</v>
      </c>
      <c r="AN36" s="60" t="s">
        <v>6</v>
      </c>
      <c r="AO36" s="60" t="s">
        <v>7</v>
      </c>
      <c r="AP36" s="60" t="s">
        <v>8</v>
      </c>
      <c r="AQ36" s="60" t="s">
        <v>9</v>
      </c>
      <c r="AR36" s="60" t="s">
        <v>10</v>
      </c>
      <c r="AS36" s="60" t="s">
        <v>11</v>
      </c>
      <c r="AT36" s="60" t="s">
        <v>12</v>
      </c>
      <c r="AU36" s="60" t="s">
        <v>13</v>
      </c>
    </row>
    <row r="37" spans="2:47" ht="5.0999999999999996" customHeight="1" x14ac:dyDescent="0.25">
      <c r="S37" s="67" t="s">
        <v>94</v>
      </c>
      <c r="T37">
        <v>12296</v>
      </c>
      <c r="U37">
        <v>13175</v>
      </c>
      <c r="V37">
        <v>9195</v>
      </c>
      <c r="W37">
        <v>6406</v>
      </c>
      <c r="X37">
        <v>4302</v>
      </c>
      <c r="Y37">
        <v>4675</v>
      </c>
      <c r="Z37">
        <v>3940</v>
      </c>
      <c r="AA37">
        <v>3466</v>
      </c>
      <c r="AB37">
        <v>4357</v>
      </c>
      <c r="AC37">
        <v>5614</v>
      </c>
      <c r="AD37">
        <v>7319</v>
      </c>
      <c r="AE37">
        <v>10593</v>
      </c>
      <c r="AF37">
        <v>85338</v>
      </c>
    </row>
    <row r="38" spans="2:47" outlineLevel="1" x14ac:dyDescent="0.25">
      <c r="B38" s="33" t="s">
        <v>27</v>
      </c>
      <c r="C38" s="29" t="s">
        <v>28</v>
      </c>
      <c r="D38" s="27">
        <v>11533.726784889999</v>
      </c>
      <c r="E38" s="27">
        <v>10609.590256268</v>
      </c>
      <c r="F38" s="27">
        <v>6707.9294142919998</v>
      </c>
      <c r="G38" s="27">
        <v>6379.6024780139996</v>
      </c>
      <c r="H38" s="27">
        <v>3857.3150312580001</v>
      </c>
      <c r="I38" s="27">
        <v>3939.1732273980001</v>
      </c>
      <c r="J38" s="27">
        <v>3357.4737374920001</v>
      </c>
      <c r="K38" s="27">
        <v>3172.4740438959998</v>
      </c>
      <c r="L38" s="27">
        <v>3721.9967638590001</v>
      </c>
      <c r="M38" s="27">
        <v>3584.4743021569998</v>
      </c>
      <c r="N38" s="27">
        <v>7322.552500066</v>
      </c>
      <c r="O38" s="27">
        <v>10828.733311384</v>
      </c>
      <c r="P38" s="28">
        <f>SUM(D38:O38)</f>
        <v>75015.041850973997</v>
      </c>
      <c r="Q38" s="28"/>
      <c r="R38" t="s">
        <v>95</v>
      </c>
      <c r="S38" s="67" t="s">
        <v>94</v>
      </c>
      <c r="T38">
        <v>12296</v>
      </c>
      <c r="U38">
        <v>13175</v>
      </c>
      <c r="V38">
        <v>9195</v>
      </c>
      <c r="W38">
        <v>6406</v>
      </c>
      <c r="X38">
        <v>4302</v>
      </c>
      <c r="Y38">
        <v>4675</v>
      </c>
      <c r="Z38">
        <v>3940</v>
      </c>
      <c r="AA38">
        <v>3466</v>
      </c>
      <c r="AB38">
        <v>4357</v>
      </c>
      <c r="AC38">
        <v>5614</v>
      </c>
      <c r="AD38">
        <v>7319</v>
      </c>
      <c r="AE38">
        <v>10593</v>
      </c>
      <c r="AF38">
        <v>85338</v>
      </c>
      <c r="AH38" s="67" t="s">
        <v>94</v>
      </c>
      <c r="AI38" s="28">
        <f>T38-D38</f>
        <v>762.27321511000082</v>
      </c>
      <c r="AJ38" s="28">
        <f t="shared" ref="AJ38:AU53" si="44">U38-E38</f>
        <v>2565.4097437319997</v>
      </c>
      <c r="AK38" s="28">
        <f t="shared" si="44"/>
        <v>2487.0705857080002</v>
      </c>
      <c r="AL38" s="28">
        <f t="shared" si="44"/>
        <v>26.397521986000356</v>
      </c>
      <c r="AM38" s="28">
        <f t="shared" si="44"/>
        <v>444.68496874199991</v>
      </c>
      <c r="AN38" s="28">
        <f t="shared" si="44"/>
        <v>735.82677260199989</v>
      </c>
      <c r="AO38" s="28">
        <f t="shared" si="44"/>
        <v>582.52626250799995</v>
      </c>
      <c r="AP38" s="28">
        <f t="shared" si="44"/>
        <v>293.52595610400022</v>
      </c>
      <c r="AQ38" s="28">
        <f t="shared" si="44"/>
        <v>635.00323614099989</v>
      </c>
      <c r="AR38" s="28">
        <f t="shared" si="44"/>
        <v>2029.5256978430002</v>
      </c>
      <c r="AS38" s="28">
        <f t="shared" si="44"/>
        <v>-3.5525000659999932</v>
      </c>
      <c r="AT38" s="28">
        <f t="shared" si="44"/>
        <v>-235.73331138399953</v>
      </c>
      <c r="AU38" s="28">
        <f t="shared" si="44"/>
        <v>10322.958149026003</v>
      </c>
    </row>
    <row r="39" spans="2:47" outlineLevel="1" x14ac:dyDescent="0.25">
      <c r="B39" s="33" t="s">
        <v>27</v>
      </c>
      <c r="C39" s="29" t="s">
        <v>29</v>
      </c>
      <c r="D39" s="27">
        <v>154782.00038518501</v>
      </c>
      <c r="E39" s="27">
        <v>137926.09661359599</v>
      </c>
      <c r="F39" s="27">
        <v>110550.78901622799</v>
      </c>
      <c r="G39" s="27">
        <v>126850.004126028</v>
      </c>
      <c r="H39" s="27">
        <v>125799.958772087</v>
      </c>
      <c r="I39" s="27">
        <v>136801.06674844501</v>
      </c>
      <c r="J39" s="27">
        <v>100635.499988499</v>
      </c>
      <c r="K39" s="27">
        <v>96775.314822757995</v>
      </c>
      <c r="L39" s="27">
        <v>123624.019619325</v>
      </c>
      <c r="M39" s="27">
        <v>130905.985459295</v>
      </c>
      <c r="N39" s="27">
        <v>127953.29950217799</v>
      </c>
      <c r="O39" s="27">
        <v>151189.167973417</v>
      </c>
      <c r="P39" s="28">
        <f t="shared" ref="P39:P58" si="45">SUM(D39:O39)</f>
        <v>1523793.2030270412</v>
      </c>
      <c r="Q39" s="28"/>
      <c r="R39" t="s">
        <v>123</v>
      </c>
      <c r="S39" s="67" t="s">
        <v>96</v>
      </c>
      <c r="T39">
        <v>130427</v>
      </c>
      <c r="U39">
        <v>121649</v>
      </c>
      <c r="V39">
        <v>104937</v>
      </c>
      <c r="W39">
        <v>114422</v>
      </c>
      <c r="X39">
        <v>119388</v>
      </c>
      <c r="Y39">
        <v>126200</v>
      </c>
      <c r="Z39">
        <v>76330</v>
      </c>
      <c r="AA39">
        <v>90378</v>
      </c>
      <c r="AB39">
        <v>121486</v>
      </c>
      <c r="AC39">
        <v>121668</v>
      </c>
      <c r="AD39">
        <v>129341</v>
      </c>
      <c r="AE39">
        <v>153137</v>
      </c>
      <c r="AF39">
        <v>1409363</v>
      </c>
      <c r="AH39" s="67" t="s">
        <v>96</v>
      </c>
      <c r="AI39" s="28">
        <f t="shared" ref="AI39:AU59" si="46">T39-D39</f>
        <v>-24355.000385185005</v>
      </c>
      <c r="AJ39" s="28">
        <f t="shared" si="44"/>
        <v>-16277.09661359599</v>
      </c>
      <c r="AK39" s="28">
        <f t="shared" si="44"/>
        <v>-5613.7890162279946</v>
      </c>
      <c r="AL39" s="28">
        <f t="shared" si="44"/>
        <v>-12428.004126027998</v>
      </c>
      <c r="AM39" s="28">
        <f t="shared" si="44"/>
        <v>-6411.958772087004</v>
      </c>
      <c r="AN39" s="28">
        <f t="shared" si="44"/>
        <v>-10601.06674844501</v>
      </c>
      <c r="AO39" s="28">
        <f t="shared" si="44"/>
        <v>-24305.499988498996</v>
      </c>
      <c r="AP39" s="28">
        <f t="shared" si="44"/>
        <v>-6397.314822757995</v>
      </c>
      <c r="AQ39" s="28">
        <f t="shared" si="44"/>
        <v>-2138.0196193250013</v>
      </c>
      <c r="AR39" s="28">
        <f t="shared" si="44"/>
        <v>-9237.9854592949996</v>
      </c>
      <c r="AS39" s="28">
        <f t="shared" si="44"/>
        <v>1387.7004978220066</v>
      </c>
      <c r="AT39" s="28">
        <f t="shared" si="44"/>
        <v>1947.8320265829971</v>
      </c>
      <c r="AU39" s="28">
        <f t="shared" si="44"/>
        <v>-114430.20302704116</v>
      </c>
    </row>
    <row r="40" spans="2:47" outlineLevel="1" x14ac:dyDescent="0.25">
      <c r="B40" s="33" t="s">
        <v>27</v>
      </c>
      <c r="C40" s="29" t="s">
        <v>30</v>
      </c>
      <c r="D40" s="27">
        <v>4910.5344569010003</v>
      </c>
      <c r="E40" s="27">
        <v>2275.7300167369999</v>
      </c>
      <c r="F40" s="27">
        <v>622.27645949700002</v>
      </c>
      <c r="G40" s="27">
        <v>1379.7483126</v>
      </c>
      <c r="H40" s="27">
        <v>1867.418532015</v>
      </c>
      <c r="I40" s="27">
        <v>1843.6783491890001</v>
      </c>
      <c r="J40" s="27">
        <v>1454.3793790310001</v>
      </c>
      <c r="K40" s="27">
        <v>1321.9301552060001</v>
      </c>
      <c r="L40" s="27">
        <v>1345.4197776420001</v>
      </c>
      <c r="M40" s="27">
        <v>1198.5837666540001</v>
      </c>
      <c r="N40" s="27">
        <v>2019.7470843440001</v>
      </c>
      <c r="O40" s="27">
        <v>4754.1840771099996</v>
      </c>
      <c r="P40" s="28">
        <f t="shared" si="45"/>
        <v>24993.630366925998</v>
      </c>
      <c r="Q40" s="28"/>
      <c r="R40" t="s">
        <v>97</v>
      </c>
      <c r="S40" s="67" t="s">
        <v>98</v>
      </c>
      <c r="T40">
        <v>14893</v>
      </c>
      <c r="U40">
        <v>7495</v>
      </c>
      <c r="V40">
        <v>635</v>
      </c>
      <c r="W40">
        <v>1496</v>
      </c>
      <c r="X40">
        <v>1934</v>
      </c>
      <c r="Y40">
        <v>2015</v>
      </c>
      <c r="Z40">
        <v>1359</v>
      </c>
      <c r="AA40">
        <v>1369</v>
      </c>
      <c r="AB40">
        <v>1415</v>
      </c>
      <c r="AC40">
        <v>1311</v>
      </c>
      <c r="AD40">
        <v>1994</v>
      </c>
      <c r="AE40">
        <v>5068</v>
      </c>
      <c r="AF40">
        <v>40984</v>
      </c>
      <c r="AH40" s="67" t="s">
        <v>98</v>
      </c>
      <c r="AI40" s="28">
        <f t="shared" si="46"/>
        <v>9982.4655430989988</v>
      </c>
      <c r="AJ40" s="28">
        <f t="shared" si="44"/>
        <v>5219.2699832630005</v>
      </c>
      <c r="AK40" s="28">
        <f t="shared" si="44"/>
        <v>12.723540502999981</v>
      </c>
      <c r="AL40" s="28">
        <f t="shared" si="44"/>
        <v>116.25168740000004</v>
      </c>
      <c r="AM40" s="28">
        <f t="shared" si="44"/>
        <v>66.581467985000018</v>
      </c>
      <c r="AN40" s="28">
        <f t="shared" si="44"/>
        <v>171.32165081099993</v>
      </c>
      <c r="AO40" s="28">
        <f t="shared" si="44"/>
        <v>-95.379379031000099</v>
      </c>
      <c r="AP40" s="28">
        <f t="shared" si="44"/>
        <v>47.069844793999891</v>
      </c>
      <c r="AQ40" s="28">
        <f t="shared" si="44"/>
        <v>69.580222357999901</v>
      </c>
      <c r="AR40" s="28">
        <f t="shared" si="44"/>
        <v>112.4162333459999</v>
      </c>
      <c r="AS40" s="28">
        <f t="shared" si="44"/>
        <v>-25.747084344000086</v>
      </c>
      <c r="AT40" s="28">
        <f t="shared" si="44"/>
        <v>313.81592289000037</v>
      </c>
      <c r="AU40" s="28">
        <f t="shared" si="44"/>
        <v>15990.369633074002</v>
      </c>
    </row>
    <row r="41" spans="2:47" outlineLevel="1" x14ac:dyDescent="0.25">
      <c r="B41" s="33" t="s">
        <v>27</v>
      </c>
      <c r="C41" s="29" t="s">
        <v>31</v>
      </c>
      <c r="D41" s="27">
        <v>139919.021533013</v>
      </c>
      <c r="E41" s="27">
        <v>123503.590562793</v>
      </c>
      <c r="F41" s="27">
        <v>115281.86454235599</v>
      </c>
      <c r="G41" s="27">
        <v>128225.04516841299</v>
      </c>
      <c r="H41" s="27">
        <v>116132.58719984299</v>
      </c>
      <c r="I41" s="27">
        <v>113408.183283919</v>
      </c>
      <c r="J41" s="27">
        <v>108267.04485345101</v>
      </c>
      <c r="K41" s="27">
        <v>108862.606616569</v>
      </c>
      <c r="L41" s="27">
        <v>122549.852211879</v>
      </c>
      <c r="M41" s="27">
        <v>116342.156225857</v>
      </c>
      <c r="N41" s="27">
        <v>119888.898498758</v>
      </c>
      <c r="O41" s="27">
        <v>137714.59921822799</v>
      </c>
      <c r="P41" s="28">
        <f t="shared" si="45"/>
        <v>1450095.4499150789</v>
      </c>
      <c r="Q41" s="28"/>
      <c r="R41" t="s">
        <v>97</v>
      </c>
      <c r="S41" s="67" t="s">
        <v>99</v>
      </c>
      <c r="T41">
        <v>125959</v>
      </c>
      <c r="U41">
        <v>122843</v>
      </c>
      <c r="V41">
        <v>113187</v>
      </c>
      <c r="W41">
        <v>124037</v>
      </c>
      <c r="X41">
        <v>117431</v>
      </c>
      <c r="Y41">
        <v>118577</v>
      </c>
      <c r="Z41">
        <v>117049</v>
      </c>
      <c r="AA41">
        <v>116987</v>
      </c>
      <c r="AB41">
        <v>130094</v>
      </c>
      <c r="AC41">
        <v>123588</v>
      </c>
      <c r="AD41">
        <v>123603</v>
      </c>
      <c r="AE41">
        <v>136168</v>
      </c>
      <c r="AF41">
        <v>1469523</v>
      </c>
      <c r="AH41" s="67" t="s">
        <v>99</v>
      </c>
      <c r="AI41" s="28">
        <f t="shared" si="46"/>
        <v>-13960.021533013001</v>
      </c>
      <c r="AJ41" s="28">
        <f t="shared" si="44"/>
        <v>-660.59056279300421</v>
      </c>
      <c r="AK41" s="28">
        <f t="shared" si="44"/>
        <v>-2094.8645423559938</v>
      </c>
      <c r="AL41" s="28">
        <f t="shared" si="44"/>
        <v>-4188.0451684129948</v>
      </c>
      <c r="AM41" s="28">
        <f t="shared" si="44"/>
        <v>1298.4128001570061</v>
      </c>
      <c r="AN41" s="28">
        <f t="shared" si="44"/>
        <v>5168.8167160809971</v>
      </c>
      <c r="AO41" s="28">
        <f t="shared" si="44"/>
        <v>8781.9551465489931</v>
      </c>
      <c r="AP41" s="28">
        <f t="shared" si="44"/>
        <v>8124.393383431001</v>
      </c>
      <c r="AQ41" s="28">
        <f t="shared" si="44"/>
        <v>7544.1477881210012</v>
      </c>
      <c r="AR41" s="28">
        <f t="shared" si="44"/>
        <v>7245.8437741429952</v>
      </c>
      <c r="AS41" s="28">
        <f t="shared" si="44"/>
        <v>3714.1015012419957</v>
      </c>
      <c r="AT41" s="28">
        <f t="shared" si="44"/>
        <v>-1546.5992182279879</v>
      </c>
      <c r="AU41" s="28">
        <f t="shared" si="44"/>
        <v>19427.550084921066</v>
      </c>
    </row>
    <row r="42" spans="2:47" outlineLevel="1" x14ac:dyDescent="0.25">
      <c r="B42" s="33" t="s">
        <v>27</v>
      </c>
      <c r="C42" s="29" t="s">
        <v>32</v>
      </c>
      <c r="D42" s="27">
        <v>7475.2082818079998</v>
      </c>
      <c r="E42" s="27">
        <v>7473.5758973439997</v>
      </c>
      <c r="F42" s="27">
        <v>6579.0920628980002</v>
      </c>
      <c r="G42" s="27">
        <v>6797.0341181650001</v>
      </c>
      <c r="H42" s="27">
        <v>3288.250414521</v>
      </c>
      <c r="I42" s="27">
        <v>3397.8705301929999</v>
      </c>
      <c r="J42" s="27">
        <v>0</v>
      </c>
      <c r="K42" s="27">
        <v>0</v>
      </c>
      <c r="L42" s="27">
        <v>6796.1768168019998</v>
      </c>
      <c r="M42" s="27">
        <v>6575.5089239299996</v>
      </c>
      <c r="N42" s="27">
        <v>6797.228803989</v>
      </c>
      <c r="O42" s="27">
        <v>7233.6275961330002</v>
      </c>
      <c r="P42" s="28">
        <f t="shared" si="45"/>
        <v>62413.573445782997</v>
      </c>
      <c r="Q42" s="28"/>
      <c r="R42" t="s">
        <v>95</v>
      </c>
      <c r="S42" s="67" t="s">
        <v>100</v>
      </c>
      <c r="Z42">
        <v>0</v>
      </c>
      <c r="AA42">
        <v>0</v>
      </c>
      <c r="AB42">
        <v>0</v>
      </c>
      <c r="AC42">
        <v>76</v>
      </c>
      <c r="AD42">
        <v>5961</v>
      </c>
      <c r="AE42">
        <v>7239</v>
      </c>
      <c r="AF42">
        <v>13276</v>
      </c>
      <c r="AH42" s="67" t="s">
        <v>100</v>
      </c>
      <c r="AI42" s="28">
        <f t="shared" si="46"/>
        <v>-7475.2082818079998</v>
      </c>
      <c r="AJ42" s="28">
        <f t="shared" si="44"/>
        <v>-7473.5758973439997</v>
      </c>
      <c r="AK42" s="28">
        <f t="shared" si="44"/>
        <v>-6579.0920628980002</v>
      </c>
      <c r="AL42" s="28">
        <f t="shared" si="44"/>
        <v>-6797.0341181650001</v>
      </c>
      <c r="AM42" s="28">
        <f t="shared" si="44"/>
        <v>-3288.250414521</v>
      </c>
      <c r="AN42" s="28">
        <f t="shared" si="44"/>
        <v>-3397.8705301929999</v>
      </c>
      <c r="AO42" s="28">
        <f t="shared" si="44"/>
        <v>0</v>
      </c>
      <c r="AP42" s="28">
        <f t="shared" si="44"/>
        <v>0</v>
      </c>
      <c r="AQ42" s="28">
        <f t="shared" si="44"/>
        <v>-6796.1768168019998</v>
      </c>
      <c r="AR42" s="28">
        <f t="shared" si="44"/>
        <v>-6499.5089239299996</v>
      </c>
      <c r="AS42" s="28">
        <f t="shared" si="44"/>
        <v>-836.22880398899997</v>
      </c>
      <c r="AT42" s="28">
        <f t="shared" si="44"/>
        <v>5.3724038669997753</v>
      </c>
      <c r="AU42" s="28">
        <f t="shared" si="44"/>
        <v>-49137.573445782997</v>
      </c>
    </row>
    <row r="43" spans="2:47" outlineLevel="1" x14ac:dyDescent="0.25">
      <c r="B43" s="33" t="s">
        <v>27</v>
      </c>
      <c r="C43" s="29" t="s">
        <v>33</v>
      </c>
      <c r="D43" s="27">
        <v>13082.662361612</v>
      </c>
      <c r="E43" s="27">
        <v>11880.132873502</v>
      </c>
      <c r="F43" s="27">
        <v>11723.455827565</v>
      </c>
      <c r="G43" s="27">
        <v>11460.603260108001</v>
      </c>
      <c r="H43" s="27">
        <v>7464.3536428810003</v>
      </c>
      <c r="I43" s="27">
        <v>7505.4929691079997</v>
      </c>
      <c r="J43" s="27">
        <v>7080.5388463039999</v>
      </c>
      <c r="K43" s="27">
        <v>6546.9542181879997</v>
      </c>
      <c r="L43" s="27">
        <v>8579.5739650800006</v>
      </c>
      <c r="M43" s="27">
        <v>9159.3230379859997</v>
      </c>
      <c r="N43" s="27">
        <v>13024.979452891001</v>
      </c>
      <c r="O43" s="27">
        <v>12827.387136204999</v>
      </c>
      <c r="P43" s="28">
        <f t="shared" si="45"/>
        <v>120335.45759142999</v>
      </c>
      <c r="Q43" s="28"/>
      <c r="R43" t="s">
        <v>95</v>
      </c>
      <c r="S43" s="67" t="s">
        <v>102</v>
      </c>
      <c r="T43">
        <v>8900</v>
      </c>
      <c r="U43">
        <v>9015</v>
      </c>
      <c r="V43">
        <v>9315</v>
      </c>
      <c r="W43">
        <v>8418</v>
      </c>
      <c r="X43">
        <v>8300</v>
      </c>
      <c r="Y43">
        <v>8102</v>
      </c>
      <c r="Z43">
        <v>7837</v>
      </c>
      <c r="AA43">
        <v>6736</v>
      </c>
      <c r="AB43">
        <v>9385</v>
      </c>
      <c r="AC43">
        <v>8997</v>
      </c>
      <c r="AD43">
        <v>13090</v>
      </c>
      <c r="AE43">
        <v>14051</v>
      </c>
      <c r="AF43">
        <v>112146</v>
      </c>
      <c r="AH43" s="67" t="s">
        <v>102</v>
      </c>
      <c r="AI43" s="28">
        <f t="shared" si="46"/>
        <v>-4182.6623616119996</v>
      </c>
      <c r="AJ43" s="28">
        <f t="shared" si="44"/>
        <v>-2865.1328735019997</v>
      </c>
      <c r="AK43" s="28">
        <f t="shared" si="44"/>
        <v>-2408.4558275649997</v>
      </c>
      <c r="AL43" s="28">
        <f t="shared" si="44"/>
        <v>-3042.6032601080005</v>
      </c>
      <c r="AM43" s="28">
        <f t="shared" si="44"/>
        <v>835.64635711899973</v>
      </c>
      <c r="AN43" s="28">
        <f t="shared" si="44"/>
        <v>596.50703089200033</v>
      </c>
      <c r="AO43" s="28">
        <f t="shared" si="44"/>
        <v>756.46115369600011</v>
      </c>
      <c r="AP43" s="28">
        <f t="shared" si="44"/>
        <v>189.04578181200031</v>
      </c>
      <c r="AQ43" s="28">
        <f t="shared" si="44"/>
        <v>805.42603491999944</v>
      </c>
      <c r="AR43" s="28">
        <f t="shared" si="44"/>
        <v>-162.32303798599969</v>
      </c>
      <c r="AS43" s="28">
        <f t="shared" si="44"/>
        <v>65.020547108999381</v>
      </c>
      <c r="AT43" s="28">
        <f t="shared" si="44"/>
        <v>1223.6128637950005</v>
      </c>
      <c r="AU43" s="28">
        <f t="shared" si="44"/>
        <v>-8189.457591429993</v>
      </c>
    </row>
    <row r="44" spans="2:47" outlineLevel="1" x14ac:dyDescent="0.25">
      <c r="B44" s="33" t="s">
        <v>27</v>
      </c>
      <c r="C44" s="29" t="s">
        <v>34</v>
      </c>
      <c r="D44" s="27">
        <v>147320.551252126</v>
      </c>
      <c r="E44" s="27">
        <v>139045.62280938699</v>
      </c>
      <c r="F44" s="27">
        <v>120814.35632067799</v>
      </c>
      <c r="G44" s="27">
        <v>133026.55673287099</v>
      </c>
      <c r="H44" s="27">
        <v>121784.40741044701</v>
      </c>
      <c r="I44" s="27">
        <v>119778.72081063301</v>
      </c>
      <c r="J44" s="27">
        <v>97219.007063159006</v>
      </c>
      <c r="K44" s="27">
        <v>99383.387138079997</v>
      </c>
      <c r="L44" s="27">
        <v>119790.73212261101</v>
      </c>
      <c r="M44" s="27">
        <v>121552.93667125099</v>
      </c>
      <c r="N44" s="27">
        <v>128619.323753877</v>
      </c>
      <c r="O44" s="27">
        <v>141649.20194865199</v>
      </c>
      <c r="P44" s="28">
        <f t="shared" si="45"/>
        <v>1489984.8040337721</v>
      </c>
      <c r="Q44" s="28"/>
      <c r="R44" t="s">
        <v>95</v>
      </c>
      <c r="S44" s="67" t="s">
        <v>103</v>
      </c>
      <c r="T44">
        <v>143552</v>
      </c>
      <c r="U44">
        <v>131909</v>
      </c>
      <c r="V44">
        <v>119542</v>
      </c>
      <c r="W44">
        <v>127511</v>
      </c>
      <c r="X44">
        <v>115491</v>
      </c>
      <c r="Y44">
        <v>121372</v>
      </c>
      <c r="Z44">
        <v>99629</v>
      </c>
      <c r="AA44">
        <v>102948</v>
      </c>
      <c r="AB44">
        <v>127339</v>
      </c>
      <c r="AC44">
        <v>128455</v>
      </c>
      <c r="AD44">
        <v>136552</v>
      </c>
      <c r="AE44">
        <v>146180</v>
      </c>
      <c r="AF44">
        <v>1500480</v>
      </c>
      <c r="AH44" s="67" t="s">
        <v>103</v>
      </c>
      <c r="AI44" s="28">
        <f t="shared" si="46"/>
        <v>-3768.5512521259952</v>
      </c>
      <c r="AJ44" s="28">
        <f t="shared" si="44"/>
        <v>-7136.6228093869868</v>
      </c>
      <c r="AK44" s="28">
        <f t="shared" si="44"/>
        <v>-1272.3563206779945</v>
      </c>
      <c r="AL44" s="28">
        <f t="shared" si="44"/>
        <v>-5515.5567328709876</v>
      </c>
      <c r="AM44" s="28">
        <f t="shared" si="44"/>
        <v>-6293.4074104470055</v>
      </c>
      <c r="AN44" s="28">
        <f t="shared" si="44"/>
        <v>1593.2791893669928</v>
      </c>
      <c r="AO44" s="28">
        <f t="shared" si="44"/>
        <v>2409.9929368409939</v>
      </c>
      <c r="AP44" s="28">
        <f t="shared" si="44"/>
        <v>3564.6128619200026</v>
      </c>
      <c r="AQ44" s="28">
        <f t="shared" si="44"/>
        <v>7548.2678773889929</v>
      </c>
      <c r="AR44" s="28">
        <f t="shared" si="44"/>
        <v>6902.0633287490054</v>
      </c>
      <c r="AS44" s="28">
        <f t="shared" si="44"/>
        <v>7932.6762461229955</v>
      </c>
      <c r="AT44" s="28">
        <f t="shared" si="44"/>
        <v>4530.7980513480143</v>
      </c>
      <c r="AU44" s="28">
        <f t="shared" si="44"/>
        <v>10495.195966227911</v>
      </c>
    </row>
    <row r="45" spans="2:47" outlineLevel="1" x14ac:dyDescent="0.25">
      <c r="B45" s="33" t="s">
        <v>35</v>
      </c>
      <c r="C45" s="29" t="s">
        <v>36</v>
      </c>
      <c r="D45" s="27">
        <v>46447.745474212003</v>
      </c>
      <c r="E45" s="27">
        <v>41872.550083018003</v>
      </c>
      <c r="F45" s="27">
        <v>37218.496068770997</v>
      </c>
      <c r="G45" s="27">
        <v>38480.399587704997</v>
      </c>
      <c r="H45" s="27">
        <v>36032.640041707004</v>
      </c>
      <c r="I45" s="27">
        <v>35221.981388551998</v>
      </c>
      <c r="J45" s="27">
        <v>34731.250124783001</v>
      </c>
      <c r="K45" s="27">
        <v>35920.587454574001</v>
      </c>
      <c r="L45" s="27">
        <v>40220.355285325</v>
      </c>
      <c r="M45" s="27">
        <v>49378.24182476</v>
      </c>
      <c r="N45" s="27">
        <v>50162.047645446997</v>
      </c>
      <c r="O45" s="27">
        <v>46064.288454267997</v>
      </c>
      <c r="P45" s="28">
        <f t="shared" si="45"/>
        <v>491750.58343312208</v>
      </c>
      <c r="Q45" s="28"/>
      <c r="R45" t="s">
        <v>105</v>
      </c>
      <c r="S45" s="67" t="s">
        <v>104</v>
      </c>
      <c r="T45">
        <v>40533</v>
      </c>
      <c r="U45">
        <v>37741</v>
      </c>
      <c r="V45">
        <v>38509</v>
      </c>
      <c r="W45">
        <v>40121</v>
      </c>
      <c r="X45">
        <v>34909</v>
      </c>
      <c r="Y45">
        <v>32862</v>
      </c>
      <c r="Z45">
        <v>24522</v>
      </c>
      <c r="AA45">
        <v>28295</v>
      </c>
      <c r="AB45">
        <v>37312</v>
      </c>
      <c r="AC45">
        <v>43952</v>
      </c>
      <c r="AD45">
        <v>45103</v>
      </c>
      <c r="AE45">
        <v>45690</v>
      </c>
      <c r="AF45">
        <v>449549</v>
      </c>
      <c r="AH45" s="67" t="s">
        <v>104</v>
      </c>
      <c r="AI45" s="28">
        <f t="shared" si="46"/>
        <v>-5914.7454742120026</v>
      </c>
      <c r="AJ45" s="28">
        <f t="shared" si="44"/>
        <v>-4131.5500830180026</v>
      </c>
      <c r="AK45" s="28">
        <f t="shared" si="44"/>
        <v>1290.5039312290028</v>
      </c>
      <c r="AL45" s="28">
        <f t="shared" si="44"/>
        <v>1640.6004122950035</v>
      </c>
      <c r="AM45" s="28">
        <f t="shared" si="44"/>
        <v>-1123.6400417070035</v>
      </c>
      <c r="AN45" s="28">
        <f t="shared" si="44"/>
        <v>-2359.981388551998</v>
      </c>
      <c r="AO45" s="28">
        <f t="shared" si="44"/>
        <v>-10209.250124783001</v>
      </c>
      <c r="AP45" s="28">
        <f t="shared" si="44"/>
        <v>-7625.5874545740007</v>
      </c>
      <c r="AQ45" s="28">
        <f t="shared" si="44"/>
        <v>-2908.3552853250003</v>
      </c>
      <c r="AR45" s="28">
        <f t="shared" si="44"/>
        <v>-5426.2418247599999</v>
      </c>
      <c r="AS45" s="28">
        <f t="shared" si="44"/>
        <v>-5059.0476454469972</v>
      </c>
      <c r="AT45" s="28">
        <f t="shared" si="44"/>
        <v>-374.28845426799671</v>
      </c>
      <c r="AU45" s="28">
        <f t="shared" si="44"/>
        <v>-42201.583433122083</v>
      </c>
    </row>
    <row r="46" spans="2:47" outlineLevel="1" x14ac:dyDescent="0.25">
      <c r="B46" s="33" t="s">
        <v>27</v>
      </c>
      <c r="C46" s="29" t="s">
        <v>37</v>
      </c>
      <c r="D46" s="27">
        <v>13176.378383157</v>
      </c>
      <c r="E46" s="27">
        <v>11715.021769763</v>
      </c>
      <c r="F46" s="27">
        <v>11465.568624906</v>
      </c>
      <c r="G46" s="27">
        <v>13032.816787705</v>
      </c>
      <c r="H46" s="27">
        <v>11262.798190895999</v>
      </c>
      <c r="I46" s="27">
        <v>10200.020660853999</v>
      </c>
      <c r="J46" s="27">
        <v>10316.139092060001</v>
      </c>
      <c r="K46" s="27">
        <v>10641.608095906</v>
      </c>
      <c r="L46" s="27">
        <v>10339.090520992</v>
      </c>
      <c r="M46" s="27">
        <v>12595.518733974999</v>
      </c>
      <c r="N46" s="27">
        <v>12895.038268675</v>
      </c>
      <c r="O46" s="27">
        <v>12815.135989468001</v>
      </c>
      <c r="P46" s="28">
        <f t="shared" si="45"/>
        <v>140455.13511835699</v>
      </c>
      <c r="Q46" s="28"/>
      <c r="R46" t="s">
        <v>95</v>
      </c>
      <c r="S46" s="67" t="s">
        <v>106</v>
      </c>
      <c r="T46">
        <v>13799</v>
      </c>
      <c r="U46">
        <v>11335</v>
      </c>
      <c r="V46">
        <v>11600</v>
      </c>
      <c r="W46">
        <v>8375</v>
      </c>
      <c r="X46">
        <v>12047</v>
      </c>
      <c r="Y46">
        <v>11093</v>
      </c>
      <c r="Z46">
        <v>12506</v>
      </c>
      <c r="AA46">
        <v>11369</v>
      </c>
      <c r="AB46">
        <v>10973</v>
      </c>
      <c r="AC46">
        <v>12108</v>
      </c>
      <c r="AD46">
        <v>13268</v>
      </c>
      <c r="AE46">
        <v>13451</v>
      </c>
      <c r="AF46">
        <v>141924</v>
      </c>
      <c r="AH46" s="67" t="s">
        <v>106</v>
      </c>
      <c r="AI46" s="28">
        <f t="shared" si="46"/>
        <v>622.62161684300008</v>
      </c>
      <c r="AJ46" s="28">
        <f t="shared" si="44"/>
        <v>-380.02176976299961</v>
      </c>
      <c r="AK46" s="28">
        <f t="shared" si="44"/>
        <v>134.43137509400003</v>
      </c>
      <c r="AL46" s="28">
        <f t="shared" si="44"/>
        <v>-4657.816787705</v>
      </c>
      <c r="AM46" s="28">
        <f t="shared" si="44"/>
        <v>784.20180910400086</v>
      </c>
      <c r="AN46" s="28">
        <f t="shared" si="44"/>
        <v>892.97933914600071</v>
      </c>
      <c r="AO46" s="28">
        <f t="shared" si="44"/>
        <v>2189.8609079399994</v>
      </c>
      <c r="AP46" s="28">
        <f t="shared" si="44"/>
        <v>727.39190409399998</v>
      </c>
      <c r="AQ46" s="28">
        <f t="shared" si="44"/>
        <v>633.90947900799983</v>
      </c>
      <c r="AR46" s="28">
        <f t="shared" si="44"/>
        <v>-487.51873397499912</v>
      </c>
      <c r="AS46" s="28">
        <f t="shared" si="44"/>
        <v>372.96173132500007</v>
      </c>
      <c r="AT46" s="28">
        <f t="shared" si="44"/>
        <v>635.86401053199916</v>
      </c>
      <c r="AU46" s="28">
        <f t="shared" si="44"/>
        <v>1468.8648816430068</v>
      </c>
    </row>
    <row r="47" spans="2:47" outlineLevel="1" x14ac:dyDescent="0.25">
      <c r="B47" s="33" t="s">
        <v>27</v>
      </c>
      <c r="C47" s="29" t="s">
        <v>38</v>
      </c>
      <c r="D47" s="27">
        <v>2152.0539725120002</v>
      </c>
      <c r="E47" s="27">
        <v>2127.7274739099998</v>
      </c>
      <c r="F47" s="27">
        <v>1736.80827075</v>
      </c>
      <c r="G47" s="27">
        <v>3674.8437833490002</v>
      </c>
      <c r="H47" s="27">
        <v>3543.253034075</v>
      </c>
      <c r="I47" s="27">
        <v>3627.1151820949999</v>
      </c>
      <c r="J47" s="27">
        <v>4843.7853178969999</v>
      </c>
      <c r="K47" s="27">
        <v>5503.3318415699996</v>
      </c>
      <c r="L47" s="27">
        <v>7486.0590178049997</v>
      </c>
      <c r="M47" s="27">
        <v>9989.5021420569992</v>
      </c>
      <c r="N47" s="27">
        <v>9775.3883506509992</v>
      </c>
      <c r="O47" s="27">
        <v>4426.165685727</v>
      </c>
      <c r="P47" s="28">
        <f t="shared" si="45"/>
        <v>58886.03407239799</v>
      </c>
      <c r="Q47" s="28"/>
      <c r="R47" t="s">
        <v>97</v>
      </c>
      <c r="S47" s="67" t="s">
        <v>107</v>
      </c>
      <c r="T47">
        <v>3350</v>
      </c>
      <c r="U47">
        <v>7105</v>
      </c>
      <c r="V47">
        <v>6064</v>
      </c>
      <c r="W47">
        <v>3858</v>
      </c>
      <c r="X47">
        <v>2727</v>
      </c>
      <c r="Y47">
        <v>3212</v>
      </c>
      <c r="Z47">
        <v>4950</v>
      </c>
      <c r="AA47">
        <v>5395</v>
      </c>
      <c r="AB47">
        <v>6979</v>
      </c>
      <c r="AC47">
        <v>9130</v>
      </c>
      <c r="AD47">
        <v>11632</v>
      </c>
      <c r="AE47">
        <v>5662</v>
      </c>
      <c r="AF47">
        <v>70064</v>
      </c>
      <c r="AH47" s="67" t="s">
        <v>107</v>
      </c>
      <c r="AI47" s="28">
        <f t="shared" si="46"/>
        <v>1197.9460274879998</v>
      </c>
      <c r="AJ47" s="28">
        <f t="shared" si="44"/>
        <v>4977.2725260900006</v>
      </c>
      <c r="AK47" s="28">
        <f t="shared" si="44"/>
        <v>4327.1917292500002</v>
      </c>
      <c r="AL47" s="28">
        <f t="shared" si="44"/>
        <v>183.1562166509998</v>
      </c>
      <c r="AM47" s="28">
        <f t="shared" si="44"/>
        <v>-816.25303407499996</v>
      </c>
      <c r="AN47" s="28">
        <f t="shared" si="44"/>
        <v>-415.11518209499991</v>
      </c>
      <c r="AO47" s="28">
        <f t="shared" si="44"/>
        <v>106.21468210300009</v>
      </c>
      <c r="AP47" s="28">
        <f t="shared" si="44"/>
        <v>-108.3318415699996</v>
      </c>
      <c r="AQ47" s="28">
        <f t="shared" si="44"/>
        <v>-507.05901780499971</v>
      </c>
      <c r="AR47" s="28">
        <f t="shared" si="44"/>
        <v>-859.50214205699922</v>
      </c>
      <c r="AS47" s="28">
        <f t="shared" si="44"/>
        <v>1856.6116493490008</v>
      </c>
      <c r="AT47" s="28">
        <f t="shared" si="44"/>
        <v>1235.834314273</v>
      </c>
      <c r="AU47" s="28">
        <f t="shared" si="44"/>
        <v>11177.96592760201</v>
      </c>
    </row>
    <row r="48" spans="2:47" outlineLevel="1" x14ac:dyDescent="0.25">
      <c r="B48" s="33" t="s">
        <v>27</v>
      </c>
      <c r="C48" s="29" t="s">
        <v>39</v>
      </c>
      <c r="D48" s="27">
        <v>4776.8664256840002</v>
      </c>
      <c r="E48" s="27">
        <v>2285.3334665799998</v>
      </c>
      <c r="F48" s="27">
        <v>2400.1374243250002</v>
      </c>
      <c r="G48" s="27">
        <v>2896.1318949910001</v>
      </c>
      <c r="H48" s="27">
        <v>2463.701821572</v>
      </c>
      <c r="I48" s="27">
        <v>2718.424154324</v>
      </c>
      <c r="J48" s="27">
        <v>2689.3387425649998</v>
      </c>
      <c r="K48" s="27">
        <v>2516.2960550170001</v>
      </c>
      <c r="L48" s="27">
        <v>2802.4109514779998</v>
      </c>
      <c r="M48" s="27">
        <v>2447.8375891370001</v>
      </c>
      <c r="N48" s="27">
        <v>2796.9839902580002</v>
      </c>
      <c r="O48" s="27">
        <v>2919.9284194639999</v>
      </c>
      <c r="P48" s="28">
        <f t="shared" si="45"/>
        <v>33713.390935395</v>
      </c>
      <c r="Q48" s="28"/>
      <c r="R48" t="s">
        <v>95</v>
      </c>
      <c r="S48" s="67" t="s">
        <v>108</v>
      </c>
      <c r="T48">
        <v>3988</v>
      </c>
      <c r="U48">
        <v>2901</v>
      </c>
      <c r="V48">
        <v>2530</v>
      </c>
      <c r="W48">
        <v>2862</v>
      </c>
      <c r="X48">
        <v>2342</v>
      </c>
      <c r="Y48">
        <v>2542</v>
      </c>
      <c r="Z48">
        <v>2328</v>
      </c>
      <c r="AA48">
        <v>2333</v>
      </c>
      <c r="AB48">
        <v>2643</v>
      </c>
      <c r="AC48">
        <v>2373</v>
      </c>
      <c r="AD48">
        <v>2882</v>
      </c>
      <c r="AE48">
        <v>2946</v>
      </c>
      <c r="AF48">
        <v>32670</v>
      </c>
      <c r="AH48" s="67" t="s">
        <v>108</v>
      </c>
      <c r="AI48" s="28">
        <f t="shared" si="46"/>
        <v>-788.86642568400021</v>
      </c>
      <c r="AJ48" s="28">
        <f t="shared" si="44"/>
        <v>615.66653342000018</v>
      </c>
      <c r="AK48" s="28">
        <f t="shared" si="44"/>
        <v>129.86257567499979</v>
      </c>
      <c r="AL48" s="28">
        <f t="shared" si="44"/>
        <v>-34.131894991000081</v>
      </c>
      <c r="AM48" s="28">
        <f t="shared" si="44"/>
        <v>-121.70182157199997</v>
      </c>
      <c r="AN48" s="28">
        <f t="shared" si="44"/>
        <v>-176.42415432400003</v>
      </c>
      <c r="AO48" s="28">
        <f t="shared" si="44"/>
        <v>-361.33874256499985</v>
      </c>
      <c r="AP48" s="28">
        <f t="shared" si="44"/>
        <v>-183.29605501700007</v>
      </c>
      <c r="AQ48" s="28">
        <f t="shared" si="44"/>
        <v>-159.41095147799979</v>
      </c>
      <c r="AR48" s="28">
        <f t="shared" si="44"/>
        <v>-74.837589137000123</v>
      </c>
      <c r="AS48" s="28">
        <f t="shared" si="44"/>
        <v>85.016009741999824</v>
      </c>
      <c r="AT48" s="28">
        <f t="shared" si="44"/>
        <v>26.071580536000056</v>
      </c>
      <c r="AU48" s="28">
        <f t="shared" si="44"/>
        <v>-1043.3909353950003</v>
      </c>
    </row>
    <row r="49" spans="2:47" outlineLevel="1" x14ac:dyDescent="0.25">
      <c r="B49" s="33" t="s">
        <v>27</v>
      </c>
      <c r="C49" s="29" t="s">
        <v>40</v>
      </c>
      <c r="D49" s="27">
        <v>6312.1363097599997</v>
      </c>
      <c r="E49" s="27">
        <v>5898.89791909</v>
      </c>
      <c r="F49" s="27">
        <v>5592.2762760329997</v>
      </c>
      <c r="G49" s="27">
        <v>4284.1360353509999</v>
      </c>
      <c r="H49" s="27">
        <v>6200.9322278640002</v>
      </c>
      <c r="I49" s="27">
        <v>6493.1110857229996</v>
      </c>
      <c r="J49" s="27">
        <v>5636.3516480649996</v>
      </c>
      <c r="K49" s="27">
        <v>5720.2045963789997</v>
      </c>
      <c r="L49" s="27">
        <v>6325.4528394850004</v>
      </c>
      <c r="M49" s="27">
        <v>6260.3212629620002</v>
      </c>
      <c r="N49" s="27">
        <v>6419.0945002899998</v>
      </c>
      <c r="O49" s="27">
        <v>6177.0223652069999</v>
      </c>
      <c r="P49" s="28">
        <f t="shared" si="45"/>
        <v>71319.937066208993</v>
      </c>
      <c r="Q49" s="28"/>
      <c r="R49" t="s">
        <v>95</v>
      </c>
      <c r="S49" s="67" t="s">
        <v>109</v>
      </c>
      <c r="T49">
        <v>4347</v>
      </c>
      <c r="U49">
        <v>4198</v>
      </c>
      <c r="V49">
        <v>4044</v>
      </c>
      <c r="W49">
        <v>4351</v>
      </c>
      <c r="X49">
        <v>5483</v>
      </c>
      <c r="Y49">
        <v>6202</v>
      </c>
      <c r="Z49">
        <v>5854</v>
      </c>
      <c r="AA49">
        <v>5890</v>
      </c>
      <c r="AB49">
        <v>6403</v>
      </c>
      <c r="AC49">
        <v>6100</v>
      </c>
      <c r="AD49">
        <v>6045</v>
      </c>
      <c r="AE49">
        <v>6130</v>
      </c>
      <c r="AF49">
        <v>65047</v>
      </c>
      <c r="AH49" s="67" t="s">
        <v>109</v>
      </c>
      <c r="AI49" s="28">
        <f t="shared" si="46"/>
        <v>-1965.1363097599997</v>
      </c>
      <c r="AJ49" s="28">
        <f t="shared" si="44"/>
        <v>-1700.89791909</v>
      </c>
      <c r="AK49" s="28">
        <f t="shared" si="44"/>
        <v>-1548.2762760329997</v>
      </c>
      <c r="AL49" s="28">
        <f t="shared" si="44"/>
        <v>66.863964649000081</v>
      </c>
      <c r="AM49" s="28">
        <f t="shared" si="44"/>
        <v>-717.9322278640002</v>
      </c>
      <c r="AN49" s="28">
        <f t="shared" si="44"/>
        <v>-291.11108572299963</v>
      </c>
      <c r="AO49" s="28">
        <f t="shared" si="44"/>
        <v>217.64835193500039</v>
      </c>
      <c r="AP49" s="28">
        <f t="shared" si="44"/>
        <v>169.79540362100033</v>
      </c>
      <c r="AQ49" s="28">
        <f t="shared" si="44"/>
        <v>77.547160514999632</v>
      </c>
      <c r="AR49" s="28">
        <f t="shared" si="44"/>
        <v>-160.32126296200022</v>
      </c>
      <c r="AS49" s="28">
        <f t="shared" si="44"/>
        <v>-374.09450028999981</v>
      </c>
      <c r="AT49" s="28">
        <f t="shared" si="44"/>
        <v>-47.022365206999893</v>
      </c>
      <c r="AU49" s="28">
        <f t="shared" si="44"/>
        <v>-6272.9370662089932</v>
      </c>
    </row>
    <row r="50" spans="2:47" outlineLevel="1" x14ac:dyDescent="0.25">
      <c r="B50" s="33" t="s">
        <v>27</v>
      </c>
      <c r="C50" s="29" t="s">
        <v>41</v>
      </c>
      <c r="D50" s="27">
        <v>20997.828881563</v>
      </c>
      <c r="E50" s="27">
        <v>20342.689491370002</v>
      </c>
      <c r="F50" s="27">
        <v>26148.75447593</v>
      </c>
      <c r="G50" s="27">
        <v>27758.580401794999</v>
      </c>
      <c r="H50" s="27">
        <v>25130.805299742002</v>
      </c>
      <c r="I50" s="27">
        <v>22818.153815948001</v>
      </c>
      <c r="J50" s="27">
        <v>15938.495651595</v>
      </c>
      <c r="K50" s="27">
        <v>16499.125521729999</v>
      </c>
      <c r="L50" s="27">
        <v>19952.575890509001</v>
      </c>
      <c r="M50" s="27">
        <v>20177.494732331001</v>
      </c>
      <c r="N50" s="27">
        <v>24534.743981758002</v>
      </c>
      <c r="O50" s="27">
        <v>22017.161454996</v>
      </c>
      <c r="P50" s="28">
        <f t="shared" si="45"/>
        <v>262316.409599267</v>
      </c>
      <c r="Q50" s="28"/>
      <c r="R50" t="s">
        <v>95</v>
      </c>
      <c r="S50" s="67" t="s">
        <v>110</v>
      </c>
      <c r="T50">
        <v>21423</v>
      </c>
      <c r="U50">
        <v>22058</v>
      </c>
      <c r="V50">
        <v>25642</v>
      </c>
      <c r="W50">
        <v>27316</v>
      </c>
      <c r="X50">
        <v>25650</v>
      </c>
      <c r="Y50">
        <v>22819</v>
      </c>
      <c r="Z50">
        <v>16992</v>
      </c>
      <c r="AA50">
        <v>18238</v>
      </c>
      <c r="AB50">
        <v>22259</v>
      </c>
      <c r="AC50">
        <v>21418</v>
      </c>
      <c r="AD50">
        <v>26286</v>
      </c>
      <c r="AE50">
        <v>23489</v>
      </c>
      <c r="AF50">
        <v>273590</v>
      </c>
      <c r="AH50" s="67" t="s">
        <v>110</v>
      </c>
      <c r="AI50" s="28">
        <f t="shared" si="46"/>
        <v>425.17111843699968</v>
      </c>
      <c r="AJ50" s="28">
        <f t="shared" si="44"/>
        <v>1715.3105086299984</v>
      </c>
      <c r="AK50" s="28">
        <f t="shared" si="44"/>
        <v>-506.7544759299999</v>
      </c>
      <c r="AL50" s="28">
        <f t="shared" si="44"/>
        <v>-442.58040179499949</v>
      </c>
      <c r="AM50" s="28">
        <f t="shared" si="44"/>
        <v>519.19470025799819</v>
      </c>
      <c r="AN50" s="28">
        <f t="shared" si="44"/>
        <v>0.84618405199944391</v>
      </c>
      <c r="AO50" s="28">
        <f t="shared" si="44"/>
        <v>1053.5043484050002</v>
      </c>
      <c r="AP50" s="28">
        <f t="shared" si="44"/>
        <v>1738.8744782700014</v>
      </c>
      <c r="AQ50" s="28">
        <f t="shared" si="44"/>
        <v>2306.4241094909994</v>
      </c>
      <c r="AR50" s="28">
        <f t="shared" si="44"/>
        <v>1240.5052676689993</v>
      </c>
      <c r="AS50" s="28">
        <f t="shared" si="44"/>
        <v>1751.2560182419984</v>
      </c>
      <c r="AT50" s="28">
        <f t="shared" si="44"/>
        <v>1471.8385450040005</v>
      </c>
      <c r="AU50" s="28">
        <f t="shared" si="44"/>
        <v>11273.590400732995</v>
      </c>
    </row>
    <row r="51" spans="2:47" outlineLevel="1" x14ac:dyDescent="0.25">
      <c r="B51" s="33" t="s">
        <v>27</v>
      </c>
      <c r="C51" s="29" t="s">
        <v>42</v>
      </c>
      <c r="D51" s="27">
        <v>5285.0983234730002</v>
      </c>
      <c r="E51" s="27">
        <v>4507.3845408320003</v>
      </c>
      <c r="F51" s="27">
        <v>4941.9510340790002</v>
      </c>
      <c r="G51" s="27">
        <v>5149.9856770440001</v>
      </c>
      <c r="H51" s="27">
        <v>2711.9566872559999</v>
      </c>
      <c r="I51" s="27">
        <v>3016.2766686169998</v>
      </c>
      <c r="J51" s="27">
        <v>2575.5706830129998</v>
      </c>
      <c r="K51" s="27">
        <v>2418.265570086</v>
      </c>
      <c r="L51" s="27">
        <v>2867.2178661980001</v>
      </c>
      <c r="M51" s="27">
        <v>4618.5891117800002</v>
      </c>
      <c r="N51" s="27">
        <v>4628.3202386470002</v>
      </c>
      <c r="O51" s="27">
        <v>5234.315538801</v>
      </c>
      <c r="P51" s="28">
        <f t="shared" si="45"/>
        <v>47954.931939825998</v>
      </c>
      <c r="Q51" s="28"/>
      <c r="R51" t="s">
        <v>95</v>
      </c>
      <c r="S51" s="67" t="s">
        <v>111</v>
      </c>
      <c r="T51">
        <v>5009</v>
      </c>
      <c r="U51">
        <v>4797</v>
      </c>
      <c r="V51">
        <v>3572</v>
      </c>
      <c r="W51">
        <v>3564</v>
      </c>
      <c r="X51">
        <v>3038</v>
      </c>
      <c r="Y51">
        <v>3141</v>
      </c>
      <c r="Z51">
        <v>2322</v>
      </c>
      <c r="AA51">
        <v>1806</v>
      </c>
      <c r="AB51">
        <v>2699</v>
      </c>
      <c r="AC51">
        <v>5219</v>
      </c>
      <c r="AD51">
        <v>5249</v>
      </c>
      <c r="AE51">
        <v>5811</v>
      </c>
      <c r="AF51">
        <v>46227</v>
      </c>
      <c r="AH51" s="67" t="s">
        <v>111</v>
      </c>
      <c r="AI51" s="28">
        <f t="shared" si="46"/>
        <v>-276.09832347300016</v>
      </c>
      <c r="AJ51" s="28">
        <f t="shared" si="44"/>
        <v>289.61545916799969</v>
      </c>
      <c r="AK51" s="28">
        <f t="shared" si="44"/>
        <v>-1369.9510340790002</v>
      </c>
      <c r="AL51" s="28">
        <f t="shared" si="44"/>
        <v>-1585.9856770440001</v>
      </c>
      <c r="AM51" s="28">
        <f t="shared" si="44"/>
        <v>326.0433127440001</v>
      </c>
      <c r="AN51" s="28">
        <f t="shared" si="44"/>
        <v>124.72333138300019</v>
      </c>
      <c r="AO51" s="28">
        <f t="shared" si="44"/>
        <v>-253.57068301299978</v>
      </c>
      <c r="AP51" s="28">
        <f t="shared" si="44"/>
        <v>-612.26557008600003</v>
      </c>
      <c r="AQ51" s="28">
        <f t="shared" si="44"/>
        <v>-168.21786619800014</v>
      </c>
      <c r="AR51" s="28">
        <f t="shared" si="44"/>
        <v>600.41088821999983</v>
      </c>
      <c r="AS51" s="28">
        <f t="shared" si="44"/>
        <v>620.67976135299978</v>
      </c>
      <c r="AT51" s="28">
        <f t="shared" si="44"/>
        <v>576.684461199</v>
      </c>
      <c r="AU51" s="28">
        <f t="shared" si="44"/>
        <v>-1727.9319398259977</v>
      </c>
    </row>
    <row r="52" spans="2:47" outlineLevel="1" x14ac:dyDescent="0.25">
      <c r="B52" s="33" t="s">
        <v>27</v>
      </c>
      <c r="C52" s="29" t="s">
        <v>43</v>
      </c>
      <c r="D52" s="27">
        <v>55340.605657271</v>
      </c>
      <c r="E52" s="27">
        <v>53557.880858067998</v>
      </c>
      <c r="F52" s="27">
        <v>50194.990803601999</v>
      </c>
      <c r="G52" s="27">
        <v>51420.853052001999</v>
      </c>
      <c r="H52" s="27">
        <v>49530.253423465998</v>
      </c>
      <c r="I52" s="27">
        <v>52522.641085028998</v>
      </c>
      <c r="J52" s="27">
        <v>42545.463588427003</v>
      </c>
      <c r="K52" s="27">
        <v>41862.193826707</v>
      </c>
      <c r="L52" s="27">
        <v>49205.912618531998</v>
      </c>
      <c r="M52" s="27">
        <v>52266.868134650998</v>
      </c>
      <c r="N52" s="27">
        <v>48219.236764647998</v>
      </c>
      <c r="O52" s="27">
        <v>52224.331874700001</v>
      </c>
      <c r="P52" s="28">
        <f t="shared" si="45"/>
        <v>598891.23168710305</v>
      </c>
      <c r="Q52" s="28"/>
      <c r="R52" t="s">
        <v>97</v>
      </c>
      <c r="S52" s="67" t="s">
        <v>112</v>
      </c>
      <c r="T52">
        <v>47987</v>
      </c>
      <c r="U52">
        <v>44062</v>
      </c>
      <c r="V52">
        <v>40200</v>
      </c>
      <c r="W52">
        <v>44226</v>
      </c>
      <c r="X52">
        <v>45930</v>
      </c>
      <c r="Y52">
        <v>45779</v>
      </c>
      <c r="Z52">
        <v>42803</v>
      </c>
      <c r="AA52">
        <v>40085</v>
      </c>
      <c r="AB52">
        <v>46913</v>
      </c>
      <c r="AC52">
        <v>47826</v>
      </c>
      <c r="AD52">
        <v>48282</v>
      </c>
      <c r="AE52">
        <v>51206</v>
      </c>
      <c r="AF52">
        <v>545299</v>
      </c>
      <c r="AH52" s="67" t="s">
        <v>112</v>
      </c>
      <c r="AI52" s="28">
        <f t="shared" si="46"/>
        <v>-7353.6056572710004</v>
      </c>
      <c r="AJ52" s="28">
        <f t="shared" si="44"/>
        <v>-9495.8808580679979</v>
      </c>
      <c r="AK52" s="28">
        <f t="shared" si="44"/>
        <v>-9994.9908036019988</v>
      </c>
      <c r="AL52" s="28">
        <f t="shared" si="44"/>
        <v>-7194.8530520019995</v>
      </c>
      <c r="AM52" s="28">
        <f t="shared" si="44"/>
        <v>-3600.2534234659979</v>
      </c>
      <c r="AN52" s="28">
        <f t="shared" si="44"/>
        <v>-6743.6410850289976</v>
      </c>
      <c r="AO52" s="28">
        <f t="shared" si="44"/>
        <v>257.53641157299717</v>
      </c>
      <c r="AP52" s="28">
        <f t="shared" si="44"/>
        <v>-1777.193826707</v>
      </c>
      <c r="AQ52" s="28">
        <f t="shared" si="44"/>
        <v>-2292.9126185319983</v>
      </c>
      <c r="AR52" s="28">
        <f t="shared" si="44"/>
        <v>-4440.8681346509984</v>
      </c>
      <c r="AS52" s="28">
        <f t="shared" si="44"/>
        <v>62.763235352002084</v>
      </c>
      <c r="AT52" s="28">
        <f t="shared" si="44"/>
        <v>-1018.3318747000012</v>
      </c>
      <c r="AU52" s="28">
        <f t="shared" si="44"/>
        <v>-53592.231687103049</v>
      </c>
    </row>
    <row r="53" spans="2:47" outlineLevel="1" x14ac:dyDescent="0.25">
      <c r="B53" s="33" t="s">
        <v>27</v>
      </c>
      <c r="C53" s="29" t="s">
        <v>44</v>
      </c>
      <c r="D53" s="27">
        <v>8442.3939585330008</v>
      </c>
      <c r="E53" s="27">
        <v>7535.9073552469999</v>
      </c>
      <c r="F53" s="27">
        <v>7213.7403369399999</v>
      </c>
      <c r="G53" s="27">
        <v>7887.9084807429999</v>
      </c>
      <c r="H53" s="27">
        <v>7100.6407445670002</v>
      </c>
      <c r="I53" s="27">
        <v>7233.98395222</v>
      </c>
      <c r="J53" s="27">
        <v>9128.9479362180009</v>
      </c>
      <c r="K53" s="27">
        <v>7110.6784943470002</v>
      </c>
      <c r="L53" s="27">
        <v>7826.4641003429997</v>
      </c>
      <c r="M53" s="27">
        <v>7369.9707914560004</v>
      </c>
      <c r="N53" s="27">
        <v>7278.6080837489999</v>
      </c>
      <c r="O53" s="27">
        <v>8069.538385115</v>
      </c>
      <c r="P53" s="28">
        <f t="shared" si="45"/>
        <v>92198.782619477992</v>
      </c>
      <c r="Q53" s="28"/>
      <c r="R53" t="s">
        <v>95</v>
      </c>
      <c r="S53" s="67" t="s">
        <v>113</v>
      </c>
      <c r="T53">
        <v>5580</v>
      </c>
      <c r="U53">
        <v>5219</v>
      </c>
      <c r="V53">
        <v>4954</v>
      </c>
      <c r="W53">
        <v>7866</v>
      </c>
      <c r="X53">
        <v>8119</v>
      </c>
      <c r="Y53">
        <v>8174</v>
      </c>
      <c r="Z53">
        <v>9909</v>
      </c>
      <c r="AA53">
        <v>7565</v>
      </c>
      <c r="AB53">
        <v>8403</v>
      </c>
      <c r="AC53">
        <v>8006</v>
      </c>
      <c r="AD53">
        <v>8428</v>
      </c>
      <c r="AE53">
        <v>8204</v>
      </c>
      <c r="AF53">
        <v>90427</v>
      </c>
      <c r="AH53" s="67" t="s">
        <v>113</v>
      </c>
      <c r="AI53" s="28">
        <f t="shared" si="46"/>
        <v>-2862.3939585330008</v>
      </c>
      <c r="AJ53" s="28">
        <f t="shared" si="44"/>
        <v>-2316.9073552469999</v>
      </c>
      <c r="AK53" s="28">
        <f t="shared" si="44"/>
        <v>-2259.7403369399999</v>
      </c>
      <c r="AL53" s="28">
        <f t="shared" si="44"/>
        <v>-21.908480742999927</v>
      </c>
      <c r="AM53" s="28">
        <f t="shared" si="44"/>
        <v>1018.3592554329998</v>
      </c>
      <c r="AN53" s="28">
        <f t="shared" si="44"/>
        <v>940.01604778000001</v>
      </c>
      <c r="AO53" s="28">
        <f t="shared" si="44"/>
        <v>780.0520637819991</v>
      </c>
      <c r="AP53" s="28">
        <f t="shared" si="44"/>
        <v>454.3215056529998</v>
      </c>
      <c r="AQ53" s="28">
        <f t="shared" si="44"/>
        <v>576.5358996570003</v>
      </c>
      <c r="AR53" s="28">
        <f t="shared" si="44"/>
        <v>636.02920854399963</v>
      </c>
      <c r="AS53" s="28">
        <f t="shared" si="44"/>
        <v>1149.3919162510001</v>
      </c>
      <c r="AT53" s="28">
        <f t="shared" si="44"/>
        <v>134.46161488500002</v>
      </c>
      <c r="AU53" s="28">
        <f t="shared" si="44"/>
        <v>-1771.7826194779918</v>
      </c>
    </row>
    <row r="54" spans="2:47" outlineLevel="1" x14ac:dyDescent="0.25">
      <c r="B54" s="33" t="s">
        <v>27</v>
      </c>
      <c r="C54" s="29" t="s">
        <v>45</v>
      </c>
      <c r="D54" s="27">
        <v>5127.2854151089996</v>
      </c>
      <c r="E54" s="27">
        <v>4613.3213633470004</v>
      </c>
      <c r="F54" s="27">
        <v>4345.2622003380002</v>
      </c>
      <c r="G54" s="27">
        <v>4732.7450884460004</v>
      </c>
      <c r="H54" s="27">
        <v>4260.3844467400004</v>
      </c>
      <c r="I54" s="27">
        <v>4671.9479691420001</v>
      </c>
      <c r="J54" s="27">
        <v>4640.9735318209996</v>
      </c>
      <c r="K54" s="27">
        <v>4815.1391436109998</v>
      </c>
      <c r="L54" s="27">
        <v>5181.1422873410002</v>
      </c>
      <c r="M54" s="27">
        <v>4994.3930057699999</v>
      </c>
      <c r="N54" s="27">
        <v>4737.4390078890001</v>
      </c>
      <c r="O54" s="27">
        <v>4962.1509304990004</v>
      </c>
      <c r="P54" s="28">
        <f t="shared" si="45"/>
        <v>57082.184390053</v>
      </c>
      <c r="Q54" s="28"/>
      <c r="R54" t="s">
        <v>95</v>
      </c>
      <c r="S54" s="67" t="s">
        <v>114</v>
      </c>
      <c r="T54">
        <v>5731</v>
      </c>
      <c r="U54">
        <v>4760</v>
      </c>
      <c r="V54">
        <v>4895</v>
      </c>
      <c r="W54">
        <v>5426</v>
      </c>
      <c r="X54">
        <v>4744</v>
      </c>
      <c r="Y54">
        <v>5442</v>
      </c>
      <c r="Z54">
        <v>5888</v>
      </c>
      <c r="AA54">
        <v>5354</v>
      </c>
      <c r="AB54">
        <v>5598</v>
      </c>
      <c r="AC54">
        <v>5117</v>
      </c>
      <c r="AD54">
        <v>5333</v>
      </c>
      <c r="AE54">
        <v>5641</v>
      </c>
      <c r="AF54">
        <v>63929</v>
      </c>
      <c r="AH54" s="67" t="s">
        <v>114</v>
      </c>
      <c r="AI54" s="28">
        <f t="shared" si="46"/>
        <v>603.71458489100041</v>
      </c>
      <c r="AJ54" s="28">
        <f t="shared" si="46"/>
        <v>146.67863665299956</v>
      </c>
      <c r="AK54" s="28">
        <f t="shared" si="46"/>
        <v>549.73779966199982</v>
      </c>
      <c r="AL54" s="28">
        <f t="shared" si="46"/>
        <v>693.25491155399959</v>
      </c>
      <c r="AM54" s="28">
        <f t="shared" si="46"/>
        <v>483.61555325999961</v>
      </c>
      <c r="AN54" s="28">
        <f t="shared" si="46"/>
        <v>770.05203085799985</v>
      </c>
      <c r="AO54" s="28">
        <f t="shared" si="46"/>
        <v>1247.0264681790004</v>
      </c>
      <c r="AP54" s="28">
        <f t="shared" si="46"/>
        <v>538.86085638900022</v>
      </c>
      <c r="AQ54" s="28">
        <f t="shared" si="46"/>
        <v>416.85771265899984</v>
      </c>
      <c r="AR54" s="28">
        <f t="shared" si="46"/>
        <v>122.60699423000005</v>
      </c>
      <c r="AS54" s="28">
        <f t="shared" si="46"/>
        <v>595.5609921109999</v>
      </c>
      <c r="AT54" s="28">
        <f t="shared" si="46"/>
        <v>678.84906950099958</v>
      </c>
      <c r="AU54" s="28">
        <f t="shared" si="46"/>
        <v>6846.8156099469998</v>
      </c>
    </row>
    <row r="55" spans="2:47" outlineLevel="1" x14ac:dyDescent="0.25">
      <c r="B55" s="33" t="s">
        <v>35</v>
      </c>
      <c r="C55" s="29" t="s">
        <v>46</v>
      </c>
      <c r="D55" s="27">
        <v>377669.24914615799</v>
      </c>
      <c r="E55" s="27">
        <v>347668.43669867999</v>
      </c>
      <c r="F55" s="27">
        <v>334810.03229837702</v>
      </c>
      <c r="G55" s="27">
        <v>339792.37259771401</v>
      </c>
      <c r="H55" s="27">
        <v>323580.42530180898</v>
      </c>
      <c r="I55" s="27">
        <v>315844.852049471</v>
      </c>
      <c r="J55" s="27">
        <v>266005.55657157401</v>
      </c>
      <c r="K55" s="27">
        <v>268669.62603985099</v>
      </c>
      <c r="L55" s="27">
        <v>330982.03128776501</v>
      </c>
      <c r="M55" s="27">
        <v>321267.91362969601</v>
      </c>
      <c r="N55" s="27">
        <v>311426.67852425098</v>
      </c>
      <c r="O55" s="27">
        <v>366746.028912195</v>
      </c>
      <c r="P55" s="28">
        <f t="shared" si="45"/>
        <v>3904463.2030575406</v>
      </c>
      <c r="Q55" s="28"/>
      <c r="R55" t="s">
        <v>116</v>
      </c>
      <c r="S55" s="67" t="s">
        <v>115</v>
      </c>
      <c r="T55">
        <v>399970</v>
      </c>
      <c r="U55">
        <v>354298</v>
      </c>
      <c r="V55">
        <v>346992</v>
      </c>
      <c r="W55">
        <v>359945</v>
      </c>
      <c r="X55">
        <v>338237</v>
      </c>
      <c r="Y55">
        <v>338816</v>
      </c>
      <c r="Z55">
        <v>294932</v>
      </c>
      <c r="AA55">
        <v>280979</v>
      </c>
      <c r="AB55">
        <v>341858</v>
      </c>
      <c r="AC55">
        <v>327390</v>
      </c>
      <c r="AD55">
        <v>338234</v>
      </c>
      <c r="AE55">
        <v>364967</v>
      </c>
      <c r="AF55">
        <v>4086618</v>
      </c>
      <c r="AH55" s="67" t="s">
        <v>115</v>
      </c>
      <c r="AI55" s="28">
        <f t="shared" si="46"/>
        <v>22300.750853842008</v>
      </c>
      <c r="AJ55" s="28">
        <f t="shared" si="46"/>
        <v>6629.5633013200131</v>
      </c>
      <c r="AK55" s="28">
        <f t="shared" si="46"/>
        <v>12181.967701622983</v>
      </c>
      <c r="AL55" s="28">
        <f t="shared" si="46"/>
        <v>20152.627402285987</v>
      </c>
      <c r="AM55" s="28">
        <f t="shared" si="46"/>
        <v>14656.57469819102</v>
      </c>
      <c r="AN55" s="28">
        <f t="shared" si="46"/>
        <v>22971.147950529004</v>
      </c>
      <c r="AO55" s="28">
        <f t="shared" si="46"/>
        <v>28926.443428425991</v>
      </c>
      <c r="AP55" s="28">
        <f t="shared" si="46"/>
        <v>12309.373960149009</v>
      </c>
      <c r="AQ55" s="28">
        <f t="shared" si="46"/>
        <v>10875.968712234986</v>
      </c>
      <c r="AR55" s="28">
        <f t="shared" si="46"/>
        <v>6122.086370303994</v>
      </c>
      <c r="AS55" s="28">
        <f t="shared" si="46"/>
        <v>26807.32147574902</v>
      </c>
      <c r="AT55" s="28">
        <f t="shared" si="46"/>
        <v>-1779.0289121950045</v>
      </c>
      <c r="AU55" s="28">
        <f t="shared" si="46"/>
        <v>182154.79694245942</v>
      </c>
    </row>
    <row r="56" spans="2:47" outlineLevel="1" x14ac:dyDescent="0.25">
      <c r="B56" s="33" t="s">
        <v>35</v>
      </c>
      <c r="C56" s="29" t="s">
        <v>47</v>
      </c>
      <c r="D56" s="27">
        <v>31630.836031301998</v>
      </c>
      <c r="E56" s="27">
        <v>30348.467763027002</v>
      </c>
      <c r="F56" s="27">
        <v>24653.406687555002</v>
      </c>
      <c r="G56" s="27">
        <v>27000.085728869999</v>
      </c>
      <c r="H56" s="27">
        <v>26243.115526987</v>
      </c>
      <c r="I56" s="27">
        <v>23562.289392213999</v>
      </c>
      <c r="J56" s="27">
        <v>22145.462934452</v>
      </c>
      <c r="K56" s="27">
        <v>22498.082510053999</v>
      </c>
      <c r="L56" s="27">
        <v>22058.813360736</v>
      </c>
      <c r="M56" s="27">
        <v>27977.243786831001</v>
      </c>
      <c r="N56" s="27">
        <v>31614.509645982002</v>
      </c>
      <c r="O56" s="27">
        <v>30808.112932287</v>
      </c>
      <c r="P56" s="28">
        <f t="shared" si="45"/>
        <v>320540.42630029697</v>
      </c>
      <c r="Q56" s="28"/>
      <c r="R56" t="s">
        <v>105</v>
      </c>
      <c r="S56" s="98" t="s">
        <v>117</v>
      </c>
      <c r="T56" s="98">
        <v>23183</v>
      </c>
      <c r="U56" s="98">
        <v>24475</v>
      </c>
      <c r="V56" s="98">
        <v>25439</v>
      </c>
      <c r="W56" s="98">
        <v>27964</v>
      </c>
      <c r="X56" s="98">
        <v>27152</v>
      </c>
      <c r="Y56" s="98">
        <v>26210</v>
      </c>
      <c r="Z56" s="98">
        <v>22889</v>
      </c>
      <c r="AA56" s="98">
        <v>20909</v>
      </c>
      <c r="AB56" s="98">
        <v>20909</v>
      </c>
      <c r="AC56" s="98">
        <v>23142</v>
      </c>
      <c r="AD56" s="98">
        <v>34012</v>
      </c>
      <c r="AE56" s="98">
        <v>47414</v>
      </c>
      <c r="AF56" s="98">
        <v>323698</v>
      </c>
      <c r="AH56" s="98" t="s">
        <v>117</v>
      </c>
      <c r="AI56" s="28">
        <f t="shared" si="46"/>
        <v>-8447.8360313019984</v>
      </c>
      <c r="AJ56" s="28">
        <f t="shared" si="46"/>
        <v>-5873.4677630270016</v>
      </c>
      <c r="AK56" s="28">
        <f t="shared" si="46"/>
        <v>785.59331244499845</v>
      </c>
      <c r="AL56" s="28">
        <f t="shared" si="46"/>
        <v>963.914271130001</v>
      </c>
      <c r="AM56" s="28">
        <f t="shared" si="46"/>
        <v>908.88447301300039</v>
      </c>
      <c r="AN56" s="28">
        <f t="shared" si="46"/>
        <v>2647.7106077860008</v>
      </c>
      <c r="AO56" s="28">
        <f t="shared" si="46"/>
        <v>743.5370655480001</v>
      </c>
      <c r="AP56" s="28">
        <f t="shared" si="46"/>
        <v>-1589.0825100539987</v>
      </c>
      <c r="AQ56" s="28">
        <f t="shared" si="46"/>
        <v>-1149.8133607359996</v>
      </c>
      <c r="AR56" s="28">
        <f t="shared" si="46"/>
        <v>-4835.2437868310008</v>
      </c>
      <c r="AS56" s="28">
        <f t="shared" si="46"/>
        <v>2397.4903540179985</v>
      </c>
      <c r="AT56" s="28">
        <f t="shared" si="46"/>
        <v>16605.887067713</v>
      </c>
      <c r="AU56" s="28">
        <f t="shared" si="46"/>
        <v>3157.5736997030326</v>
      </c>
    </row>
    <row r="57" spans="2:47" outlineLevel="1" x14ac:dyDescent="0.25">
      <c r="B57" s="33" t="s">
        <v>35</v>
      </c>
      <c r="C57" s="29" t="s">
        <v>48</v>
      </c>
      <c r="D57" s="27">
        <v>5089.1157218580001</v>
      </c>
      <c r="E57" s="27">
        <v>4473.8203990439997</v>
      </c>
      <c r="F57" s="27">
        <v>2365.5437658850001</v>
      </c>
      <c r="G57" s="27">
        <v>2748.5196631660001</v>
      </c>
      <c r="H57" s="27">
        <v>3920.047648618</v>
      </c>
      <c r="I57" s="27">
        <v>3996.982069998</v>
      </c>
      <c r="J57" s="27">
        <v>3668.0674958979998</v>
      </c>
      <c r="K57" s="27">
        <v>2884.2278145099999</v>
      </c>
      <c r="L57" s="27">
        <v>4375.3488703789999</v>
      </c>
      <c r="M57" s="27">
        <v>4530.4133369749998</v>
      </c>
      <c r="N57" s="27">
        <v>3645.9330604719999</v>
      </c>
      <c r="O57" s="27">
        <v>4834.5527637149999</v>
      </c>
      <c r="P57" s="28">
        <f t="shared" si="45"/>
        <v>46532.572610518</v>
      </c>
      <c r="Q57" s="28"/>
      <c r="R57" t="s">
        <v>105</v>
      </c>
      <c r="S57" s="99" t="s">
        <v>118</v>
      </c>
      <c r="T57" s="98">
        <v>5270</v>
      </c>
      <c r="U57" s="98">
        <v>4320</v>
      </c>
      <c r="V57" s="98">
        <v>2479</v>
      </c>
      <c r="W57" s="98">
        <v>2797</v>
      </c>
      <c r="X57" s="98">
        <v>3863</v>
      </c>
      <c r="Y57" s="98">
        <v>4221</v>
      </c>
      <c r="Z57" s="98">
        <v>3679</v>
      </c>
      <c r="AA57" s="98">
        <v>2900</v>
      </c>
      <c r="AB57" s="98">
        <v>4521</v>
      </c>
      <c r="AC57" s="98">
        <v>4626</v>
      </c>
      <c r="AD57" s="98">
        <v>3738</v>
      </c>
      <c r="AE57" s="98">
        <v>5191</v>
      </c>
      <c r="AF57" s="98">
        <v>47605</v>
      </c>
      <c r="AG57" s="98"/>
      <c r="AH57" s="99" t="s">
        <v>118</v>
      </c>
      <c r="AI57" s="28">
        <f t="shared" si="46"/>
        <v>180.88427814199986</v>
      </c>
      <c r="AJ57" s="28">
        <f t="shared" si="46"/>
        <v>-153.82039904399971</v>
      </c>
      <c r="AK57" s="28">
        <f t="shared" si="46"/>
        <v>113.45623411499992</v>
      </c>
      <c r="AL57" s="28">
        <f t="shared" si="46"/>
        <v>48.4803368339999</v>
      </c>
      <c r="AM57" s="28">
        <f t="shared" si="46"/>
        <v>-57.047648618000039</v>
      </c>
      <c r="AN57" s="28">
        <f t="shared" si="46"/>
        <v>224.01793000199996</v>
      </c>
      <c r="AO57" s="28">
        <f t="shared" si="46"/>
        <v>10.932504102000166</v>
      </c>
      <c r="AP57" s="28">
        <f t="shared" si="46"/>
        <v>15.772185490000084</v>
      </c>
      <c r="AQ57" s="28">
        <f t="shared" si="46"/>
        <v>145.65112962100011</v>
      </c>
      <c r="AR57" s="28">
        <f t="shared" si="46"/>
        <v>95.586663025000234</v>
      </c>
      <c r="AS57" s="28">
        <f t="shared" si="46"/>
        <v>92.066939528000148</v>
      </c>
      <c r="AT57" s="28">
        <f t="shared" si="46"/>
        <v>356.44723628500014</v>
      </c>
      <c r="AU57" s="28">
        <f t="shared" si="46"/>
        <v>1072.4273894819999</v>
      </c>
    </row>
    <row r="58" spans="2:47" outlineLevel="1" x14ac:dyDescent="0.25">
      <c r="B58" s="33" t="s">
        <v>27</v>
      </c>
      <c r="C58" s="29" t="s">
        <v>49</v>
      </c>
      <c r="D58" s="27">
        <v>143101.71422701201</v>
      </c>
      <c r="E58" s="27">
        <v>135074.16866491301</v>
      </c>
      <c r="F58" s="27">
        <v>121030.96212177099</v>
      </c>
      <c r="G58" s="27">
        <v>143893.01454820501</v>
      </c>
      <c r="H58" s="27">
        <v>132875.19422193099</v>
      </c>
      <c r="I58" s="27">
        <v>139535.23665640701</v>
      </c>
      <c r="J58" s="27">
        <v>110032.5243985</v>
      </c>
      <c r="K58" s="27">
        <v>109437.611805452</v>
      </c>
      <c r="L58" s="27">
        <v>123587.67339827</v>
      </c>
      <c r="M58" s="27">
        <v>133964.08021484301</v>
      </c>
      <c r="N58" s="27">
        <v>131270.05405104</v>
      </c>
      <c r="O58" s="27">
        <v>128344.898913023</v>
      </c>
      <c r="P58" s="28">
        <f t="shared" si="45"/>
        <v>1552147.1332213671</v>
      </c>
      <c r="Q58" s="28"/>
      <c r="R58" t="s">
        <v>95</v>
      </c>
      <c r="S58" s="100" t="s">
        <v>119</v>
      </c>
      <c r="T58" s="101">
        <v>143243</v>
      </c>
      <c r="U58" s="101">
        <v>142775</v>
      </c>
      <c r="V58" s="101">
        <v>132377</v>
      </c>
      <c r="W58" s="101">
        <v>143411</v>
      </c>
      <c r="X58" s="101">
        <v>129504</v>
      </c>
      <c r="Y58" s="101">
        <v>128227</v>
      </c>
      <c r="Z58" s="101">
        <v>99763</v>
      </c>
      <c r="AA58" s="101">
        <v>108440</v>
      </c>
      <c r="AB58" s="101">
        <v>131590</v>
      </c>
      <c r="AC58" s="101">
        <v>135488</v>
      </c>
      <c r="AD58" s="101">
        <v>132949</v>
      </c>
      <c r="AE58" s="101">
        <v>128998</v>
      </c>
      <c r="AF58" s="101">
        <v>1556765</v>
      </c>
      <c r="AG58" s="98"/>
      <c r="AH58" s="100" t="s">
        <v>119</v>
      </c>
      <c r="AI58" s="28">
        <f t="shared" si="46"/>
        <v>141.28577298799064</v>
      </c>
      <c r="AJ58" s="28">
        <f t="shared" si="46"/>
        <v>7700.8313350869867</v>
      </c>
      <c r="AK58" s="28">
        <f t="shared" si="46"/>
        <v>11346.037878229006</v>
      </c>
      <c r="AL58" s="28">
        <f t="shared" si="46"/>
        <v>-482.01454820501385</v>
      </c>
      <c r="AM58" s="28">
        <f t="shared" si="46"/>
        <v>-3371.1942219309858</v>
      </c>
      <c r="AN58" s="28">
        <f t="shared" si="46"/>
        <v>-11308.236656407011</v>
      </c>
      <c r="AO58" s="28">
        <f t="shared" si="46"/>
        <v>-10269.524398499998</v>
      </c>
      <c r="AP58" s="28">
        <f t="shared" si="46"/>
        <v>-997.61180545200477</v>
      </c>
      <c r="AQ58" s="28">
        <f t="shared" si="46"/>
        <v>8002.3266017300048</v>
      </c>
      <c r="AR58" s="28">
        <f t="shared" si="46"/>
        <v>1523.9197851569916</v>
      </c>
      <c r="AS58" s="28">
        <f t="shared" si="46"/>
        <v>1678.9459489599976</v>
      </c>
      <c r="AT58" s="28">
        <f t="shared" si="46"/>
        <v>653.10108697699616</v>
      </c>
      <c r="AU58" s="28">
        <f t="shared" si="46"/>
        <v>4617.8667786328588</v>
      </c>
    </row>
    <row r="59" spans="2:47" outlineLevel="1" x14ac:dyDescent="0.25">
      <c r="B59" s="33" t="s">
        <v>27</v>
      </c>
      <c r="C59" s="30" t="s">
        <v>50</v>
      </c>
      <c r="D59" s="31">
        <v>7882.9252139439996</v>
      </c>
      <c r="E59" s="31">
        <v>7418.5550402870003</v>
      </c>
      <c r="F59" s="31">
        <v>3431.5007477839999</v>
      </c>
      <c r="G59" s="31">
        <v>3432.0321028140002</v>
      </c>
      <c r="H59" s="31">
        <v>2353.6845232770002</v>
      </c>
      <c r="I59" s="31">
        <v>2726.7008532949999</v>
      </c>
      <c r="J59" s="31">
        <v>2383.5558564739999</v>
      </c>
      <c r="K59" s="31">
        <v>2659.1680210599998</v>
      </c>
      <c r="L59" s="31">
        <v>2976.6486347189998</v>
      </c>
      <c r="M59" s="31">
        <v>3045.4890749729998</v>
      </c>
      <c r="N59" s="31">
        <v>3452.4534316079998</v>
      </c>
      <c r="O59" s="31">
        <v>5225.9725369730004</v>
      </c>
      <c r="P59" s="102">
        <f>SUM(D59:O59)</f>
        <v>46988.68603720799</v>
      </c>
      <c r="Q59" s="28"/>
      <c r="R59" t="s">
        <v>95</v>
      </c>
      <c r="S59" s="98" t="s">
        <v>120</v>
      </c>
      <c r="T59" s="98">
        <v>5151</v>
      </c>
      <c r="U59" s="98">
        <v>4835</v>
      </c>
      <c r="V59" s="98">
        <v>3461</v>
      </c>
      <c r="W59" s="98">
        <v>3383</v>
      </c>
      <c r="X59" s="98">
        <v>2577</v>
      </c>
      <c r="Y59" s="98">
        <v>2920</v>
      </c>
      <c r="Z59" s="98">
        <v>2527</v>
      </c>
      <c r="AA59" s="98">
        <v>2616</v>
      </c>
      <c r="AB59" s="115">
        <v>3119</v>
      </c>
      <c r="AC59" s="98">
        <v>3290</v>
      </c>
      <c r="AD59" s="98">
        <v>3720</v>
      </c>
      <c r="AE59" s="98">
        <v>4993</v>
      </c>
      <c r="AF59" s="98">
        <v>42592</v>
      </c>
      <c r="AG59" s="98"/>
      <c r="AH59" s="98" t="s">
        <v>120</v>
      </c>
      <c r="AI59" s="28">
        <f t="shared" si="46"/>
        <v>-2731.9252139439996</v>
      </c>
      <c r="AJ59" s="28">
        <f t="shared" si="46"/>
        <v>-2583.5550402870003</v>
      </c>
      <c r="AK59" s="28">
        <f t="shared" si="46"/>
        <v>29.499252216000059</v>
      </c>
      <c r="AL59" s="28">
        <f t="shared" si="46"/>
        <v>-49.032102814000154</v>
      </c>
      <c r="AM59" s="28">
        <f t="shared" si="46"/>
        <v>223.31547672299985</v>
      </c>
      <c r="AN59" s="28">
        <f t="shared" si="46"/>
        <v>193.29914670500011</v>
      </c>
      <c r="AO59" s="28">
        <f t="shared" si="46"/>
        <v>143.44414352600006</v>
      </c>
      <c r="AP59" s="28">
        <f t="shared" si="46"/>
        <v>-43.168021059999774</v>
      </c>
      <c r="AQ59" s="28">
        <f t="shared" si="46"/>
        <v>142.3513652810002</v>
      </c>
      <c r="AR59" s="28">
        <f t="shared" si="46"/>
        <v>244.51092502700021</v>
      </c>
      <c r="AS59" s="28">
        <f t="shared" si="46"/>
        <v>267.54656839200015</v>
      </c>
      <c r="AT59" s="28">
        <f t="shared" si="46"/>
        <v>-232.97253697300039</v>
      </c>
      <c r="AU59" s="28">
        <f t="shared" si="46"/>
        <v>-4396.68603720799</v>
      </c>
    </row>
    <row r="60" spans="2:47" ht="12.75" customHeight="1" outlineLevel="1" x14ac:dyDescent="0.25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AG60" s="98"/>
    </row>
    <row r="61" spans="2:47" ht="5.0999999999999996" customHeight="1" outlineLevel="1" x14ac:dyDescent="0.25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</row>
    <row r="62" spans="2:47" x14ac:dyDescent="0.25">
      <c r="C62" s="47" t="s">
        <v>22</v>
      </c>
      <c r="D62" s="50">
        <f t="shared" ref="D62:O62" si="47">SUMIF($B$38:$B$59,"T1",D$38:D$59)</f>
        <v>460836.94637352997</v>
      </c>
      <c r="E62" s="50">
        <f t="shared" si="47"/>
        <v>424363.27494376904</v>
      </c>
      <c r="F62" s="50">
        <f>SUMIF($B$38:$B$59,"T1",F$38:F$59)</f>
        <v>399047.47882058803</v>
      </c>
      <c r="G62" s="50">
        <f t="shared" si="47"/>
        <v>408021.37757745502</v>
      </c>
      <c r="H62" s="50">
        <f t="shared" si="47"/>
        <v>389776.22851912101</v>
      </c>
      <c r="I62" s="50">
        <f t="shared" si="47"/>
        <v>378626.10490023496</v>
      </c>
      <c r="J62" s="50">
        <f t="shared" si="47"/>
        <v>326550.33712670702</v>
      </c>
      <c r="K62" s="50">
        <f t="shared" si="47"/>
        <v>329972.52381898899</v>
      </c>
      <c r="L62" s="50">
        <f t="shared" si="47"/>
        <v>397636.54880420497</v>
      </c>
      <c r="M62" s="50">
        <f t="shared" si="47"/>
        <v>403153.81257826195</v>
      </c>
      <c r="N62" s="50">
        <f t="shared" si="47"/>
        <v>396849.16887615202</v>
      </c>
      <c r="O62" s="50">
        <f t="shared" si="47"/>
        <v>448452.98306246498</v>
      </c>
      <c r="P62" s="50">
        <f>SUM(D62:O62)</f>
        <v>4763286.7854014775</v>
      </c>
      <c r="Q62" s="111"/>
      <c r="S62" s="86" t="s">
        <v>22</v>
      </c>
      <c r="T62" s="87">
        <f>T45+T55+T56+T57</f>
        <v>468956</v>
      </c>
      <c r="U62" s="87">
        <f>U45+U55+U56+U57</f>
        <v>420834</v>
      </c>
      <c r="V62" s="87">
        <f t="shared" ref="V62:AE62" si="48">V45+V55+V56+V57</f>
        <v>413419</v>
      </c>
      <c r="W62" s="87">
        <f t="shared" si="48"/>
        <v>430827</v>
      </c>
      <c r="X62" s="87">
        <f t="shared" si="48"/>
        <v>404161</v>
      </c>
      <c r="Y62" s="87">
        <f t="shared" si="48"/>
        <v>402109</v>
      </c>
      <c r="Z62" s="87">
        <f t="shared" si="48"/>
        <v>346022</v>
      </c>
      <c r="AA62" s="87">
        <f t="shared" si="48"/>
        <v>333083</v>
      </c>
      <c r="AB62" s="87">
        <f t="shared" si="48"/>
        <v>404600</v>
      </c>
      <c r="AC62" s="87">
        <f t="shared" si="48"/>
        <v>399110</v>
      </c>
      <c r="AD62" s="87">
        <f>AD45+AD55+AD56+AD57</f>
        <v>421087</v>
      </c>
      <c r="AE62" s="87">
        <f t="shared" si="48"/>
        <v>463262</v>
      </c>
      <c r="AF62" s="87">
        <f>SUM(T62:AE62)</f>
        <v>4907470</v>
      </c>
      <c r="AH62" s="86" t="s">
        <v>22</v>
      </c>
      <c r="AI62" s="119">
        <f>T62-D62</f>
        <v>8119.0536264700349</v>
      </c>
      <c r="AJ62" s="119">
        <f>U62-E62</f>
        <v>-3529.2749437690363</v>
      </c>
      <c r="AK62" s="119">
        <f t="shared" ref="AK62:AT62" si="49">V62-F62</f>
        <v>14371.521179411968</v>
      </c>
      <c r="AL62" s="119">
        <f t="shared" si="49"/>
        <v>22805.622422544984</v>
      </c>
      <c r="AM62" s="119">
        <f t="shared" si="49"/>
        <v>14384.77148087899</v>
      </c>
      <c r="AN62" s="119">
        <f t="shared" si="49"/>
        <v>23482.895099765039</v>
      </c>
      <c r="AO62" s="119">
        <f t="shared" si="49"/>
        <v>19471.662873292982</v>
      </c>
      <c r="AP62" s="119">
        <f t="shared" si="49"/>
        <v>3110.4761810110067</v>
      </c>
      <c r="AQ62" s="119">
        <f t="shared" si="49"/>
        <v>6963.4511957950308</v>
      </c>
      <c r="AR62" s="119">
        <f t="shared" si="49"/>
        <v>-4043.8125782619463</v>
      </c>
      <c r="AS62" s="119">
        <f t="shared" si="49"/>
        <v>24237.83112384798</v>
      </c>
      <c r="AT62" s="119">
        <f t="shared" si="49"/>
        <v>14809.016937535023</v>
      </c>
      <c r="AU62" s="119">
        <f>AF62-P62</f>
        <v>144183.21459852252</v>
      </c>
    </row>
    <row r="63" spans="2:47" x14ac:dyDescent="0.25">
      <c r="C63" s="49" t="s">
        <v>23</v>
      </c>
      <c r="D63" s="53">
        <f>D62/$P62</f>
        <v>9.6747680149325277E-2</v>
      </c>
      <c r="E63" s="53">
        <f>E62/$P62</f>
        <v>8.9090431473569404E-2</v>
      </c>
      <c r="F63" s="53">
        <f t="shared" ref="F63:P63" si="50">F62/$P62</f>
        <v>8.3775656767841239E-2</v>
      </c>
      <c r="G63" s="53">
        <f t="shared" si="50"/>
        <v>8.5659628731144008E-2</v>
      </c>
      <c r="H63" s="53">
        <f t="shared" si="50"/>
        <v>8.1829259097669138E-2</v>
      </c>
      <c r="I63" s="53">
        <f t="shared" si="50"/>
        <v>7.9488412509750278E-2</v>
      </c>
      <c r="J63" s="53">
        <f t="shared" si="50"/>
        <v>6.8555674230558319E-2</v>
      </c>
      <c r="K63" s="53">
        <f t="shared" si="50"/>
        <v>6.927412492363233E-2</v>
      </c>
      <c r="L63" s="53">
        <f t="shared" si="50"/>
        <v>8.3479447431735909E-2</v>
      </c>
      <c r="M63" s="53">
        <f t="shared" si="50"/>
        <v>8.4637736659872731E-2</v>
      </c>
      <c r="N63" s="53">
        <f t="shared" si="50"/>
        <v>8.3314145621551788E-2</v>
      </c>
      <c r="O63" s="53">
        <f t="shared" si="50"/>
        <v>9.4147802403349676E-2</v>
      </c>
      <c r="P63" s="51">
        <f t="shared" si="50"/>
        <v>1</v>
      </c>
      <c r="Q63" s="51"/>
      <c r="S63" s="49" t="s">
        <v>23</v>
      </c>
      <c r="T63" s="85">
        <f>T62/$AF$62</f>
        <v>9.5559626447028714E-2</v>
      </c>
      <c r="U63" s="85">
        <f t="shared" ref="U63:AF63" si="51">U62/$AF$62</f>
        <v>8.5753759065261739E-2</v>
      </c>
      <c r="V63" s="85">
        <f t="shared" si="51"/>
        <v>8.4242797205077158E-2</v>
      </c>
      <c r="W63" s="85">
        <f t="shared" si="51"/>
        <v>8.7790042527004744E-2</v>
      </c>
      <c r="X63" s="85">
        <f t="shared" si="51"/>
        <v>8.2356285417944486E-2</v>
      </c>
      <c r="Y63" s="85">
        <f t="shared" si="51"/>
        <v>8.1938147354950724E-2</v>
      </c>
      <c r="Z63" s="85">
        <f t="shared" si="51"/>
        <v>7.0509244070773733E-2</v>
      </c>
      <c r="AA63" s="85">
        <f t="shared" si="51"/>
        <v>6.7872651284674179E-2</v>
      </c>
      <c r="AB63" s="85">
        <f t="shared" si="51"/>
        <v>8.2445740880738957E-2</v>
      </c>
      <c r="AC63" s="85">
        <f t="shared" si="51"/>
        <v>8.1327038168343357E-2</v>
      </c>
      <c r="AD63" s="85">
        <f t="shared" si="51"/>
        <v>8.5805313124685423E-2</v>
      </c>
      <c r="AE63" s="85">
        <f t="shared" si="51"/>
        <v>9.4399354453516784E-2</v>
      </c>
      <c r="AF63" s="85">
        <f t="shared" si="51"/>
        <v>1</v>
      </c>
      <c r="AH63" s="49" t="s">
        <v>23</v>
      </c>
      <c r="AI63" s="85">
        <f>AI62/$AU$62</f>
        <v>5.6310671454215401E-2</v>
      </c>
      <c r="AJ63" s="85">
        <f>AJ62/$AU$62</f>
        <v>-2.4477710207781715E-2</v>
      </c>
      <c r="AK63" s="85">
        <f t="shared" ref="AK63:AU63" si="52">AK62/$AU$62</f>
        <v>9.9675411034699152E-2</v>
      </c>
      <c r="AL63" s="85">
        <f t="shared" si="52"/>
        <v>0.15817113306876346</v>
      </c>
      <c r="AM63" s="85">
        <f t="shared" si="52"/>
        <v>9.9767310091769826E-2</v>
      </c>
      <c r="AN63" s="85">
        <f t="shared" si="52"/>
        <v>0.16286843905619006</v>
      </c>
      <c r="AO63" s="85">
        <f t="shared" si="52"/>
        <v>0.13504805623533733</v>
      </c>
      <c r="AP63" s="85">
        <f t="shared" si="52"/>
        <v>2.1573081094578957E-2</v>
      </c>
      <c r="AQ63" s="85">
        <f t="shared" si="52"/>
        <v>4.8295852018452545E-2</v>
      </c>
      <c r="AR63" s="85">
        <f t="shared" si="52"/>
        <v>-2.8046347763308811E-2</v>
      </c>
      <c r="AS63" s="85">
        <f t="shared" si="52"/>
        <v>0.16810438851247772</v>
      </c>
      <c r="AT63" s="85">
        <f t="shared" si="52"/>
        <v>0.10270971540460282</v>
      </c>
      <c r="AU63" s="85">
        <f t="shared" si="52"/>
        <v>1</v>
      </c>
    </row>
    <row r="64" spans="2:47" x14ac:dyDescent="0.25">
      <c r="C64" s="55" t="s">
        <v>51</v>
      </c>
      <c r="D64" s="34">
        <f>SUM(D9:D10)/D62</f>
        <v>0.80222108132312675</v>
      </c>
      <c r="E64" s="34">
        <f t="shared" ref="E64:P64" si="53">SUM(E9:E10)/E62</f>
        <v>0.81409489811649072</v>
      </c>
      <c r="F64" s="34">
        <f t="shared" si="53"/>
        <v>6.5687945675572745</v>
      </c>
      <c r="G64" s="34">
        <f t="shared" si="53"/>
        <v>6.8841246995212773</v>
      </c>
      <c r="H64" s="34">
        <f t="shared" si="53"/>
        <v>6.5621362950986262</v>
      </c>
      <c r="I64" s="34">
        <f t="shared" si="53"/>
        <v>6.4684302080450395</v>
      </c>
      <c r="J64" s="34">
        <f t="shared" si="53"/>
        <v>6.5611912264439303</v>
      </c>
      <c r="K64" s="34">
        <f t="shared" si="53"/>
        <v>6.4033246935310322</v>
      </c>
      <c r="L64" s="34">
        <f t="shared" si="53"/>
        <v>6.7668751308391473</v>
      </c>
      <c r="M64" s="34">
        <f t="shared" si="53"/>
        <v>6.6956958086952678</v>
      </c>
      <c r="N64" s="34">
        <f t="shared" si="53"/>
        <v>6.8557816837922267</v>
      </c>
      <c r="O64" s="34">
        <f t="shared" si="53"/>
        <v>6.5513927053701995</v>
      </c>
      <c r="P64" s="34">
        <f t="shared" si="53"/>
        <v>5.5542556969306931</v>
      </c>
      <c r="Q64" s="34"/>
      <c r="S64" s="55" t="s">
        <v>51</v>
      </c>
      <c r="T64" s="116">
        <f>SUM(T9:T10)/T62</f>
        <v>0.74882931447726442</v>
      </c>
      <c r="U64" s="116">
        <f t="shared" ref="U64:AF64" si="54">SUM(U9:U10)/U62</f>
        <v>1.0762153248074062</v>
      </c>
      <c r="V64" s="116">
        <f t="shared" si="54"/>
        <v>0.92800524407441365</v>
      </c>
      <c r="W64" s="116">
        <f t="shared" si="54"/>
        <v>1.0281690794680927</v>
      </c>
      <c r="X64" s="116">
        <f t="shared" si="54"/>
        <v>0.78821806161405972</v>
      </c>
      <c r="Y64" s="116">
        <f t="shared" si="54"/>
        <v>0.70184949851905831</v>
      </c>
      <c r="Z64" s="116">
        <f t="shared" si="54"/>
        <v>0.74136615590916188</v>
      </c>
      <c r="AA64" s="116">
        <f t="shared" si="54"/>
        <v>0.80457123299597999</v>
      </c>
      <c r="AB64" s="116">
        <f t="shared" si="54"/>
        <v>0.71090459713297083</v>
      </c>
      <c r="AC64" s="116">
        <f t="shared" si="54"/>
        <v>0.7136679111022024</v>
      </c>
      <c r="AD64" s="116">
        <f t="shared" si="54"/>
        <v>0.4247483299175705</v>
      </c>
      <c r="AE64" s="116">
        <f t="shared" si="54"/>
        <v>0.51604491626768434</v>
      </c>
      <c r="AF64" s="116">
        <f t="shared" si="54"/>
        <v>0.76340415733565359</v>
      </c>
      <c r="AH64" s="55" t="s">
        <v>51</v>
      </c>
      <c r="AI64" s="34">
        <f>T64-D64</f>
        <v>-5.3391766845862332E-2</v>
      </c>
      <c r="AJ64" s="34">
        <f t="shared" ref="AJ64:AU65" si="55">U64-E64</f>
        <v>0.26212042669091551</v>
      </c>
      <c r="AK64" s="34">
        <f t="shared" si="55"/>
        <v>-5.6407893234828608</v>
      </c>
      <c r="AL64" s="34">
        <f t="shared" si="55"/>
        <v>-5.8559556200531846</v>
      </c>
      <c r="AM64" s="34">
        <f t="shared" si="55"/>
        <v>-5.7739182334845669</v>
      </c>
      <c r="AN64" s="34">
        <f t="shared" si="55"/>
        <v>-5.7665807095259813</v>
      </c>
      <c r="AO64" s="34">
        <f t="shared" si="55"/>
        <v>-5.8198250705347681</v>
      </c>
      <c r="AP64" s="34">
        <f t="shared" si="55"/>
        <v>-5.5987534605350522</v>
      </c>
      <c r="AQ64" s="34">
        <f t="shared" si="55"/>
        <v>-6.0559705337061764</v>
      </c>
      <c r="AR64" s="34">
        <f t="shared" si="55"/>
        <v>-5.9820278975930652</v>
      </c>
      <c r="AS64" s="34">
        <f t="shared" si="55"/>
        <v>-6.431033353874656</v>
      </c>
      <c r="AT64" s="34">
        <f t="shared" si="55"/>
        <v>-6.0353477891025147</v>
      </c>
      <c r="AU64" s="34">
        <f t="shared" si="55"/>
        <v>-4.7908515395950397</v>
      </c>
    </row>
    <row r="65" spans="3:48" x14ac:dyDescent="0.25">
      <c r="C65" s="55" t="s">
        <v>52</v>
      </c>
      <c r="D65" s="32">
        <f>SUM(D3:D4)/(D62/100)</f>
        <v>0.54987733480684142</v>
      </c>
      <c r="E65" s="32">
        <f t="shared" ref="E65:P65" si="56">SUM(E3:E4)/(E62/100)</f>
        <v>0.59108426826694005</v>
      </c>
      <c r="F65" s="32">
        <f t="shared" si="56"/>
        <v>11.235036977175341</v>
      </c>
      <c r="G65" s="32">
        <f t="shared" si="56"/>
        <v>11.744835520834208</v>
      </c>
      <c r="H65" s="32">
        <f t="shared" si="56"/>
        <v>11.714749332902436</v>
      </c>
      <c r="I65" s="32">
        <f t="shared" si="56"/>
        <v>12.75199789133241</v>
      </c>
      <c r="J65" s="32">
        <f t="shared" si="56"/>
        <v>13.040539263230869</v>
      </c>
      <c r="K65" s="32">
        <f t="shared" si="56"/>
        <v>11.629099868281443</v>
      </c>
      <c r="L65" s="32">
        <f t="shared" si="56"/>
        <v>12.290805299642058</v>
      </c>
      <c r="M65" s="32">
        <f t="shared" si="56"/>
        <v>12.337044151897185</v>
      </c>
      <c r="N65" s="32">
        <f t="shared" si="56"/>
        <v>12.632108116978976</v>
      </c>
      <c r="O65" s="32">
        <f t="shared" si="56"/>
        <v>12.150222842641092</v>
      </c>
      <c r="P65" s="32">
        <f t="shared" si="56"/>
        <v>9.9915433699903549</v>
      </c>
      <c r="Q65" s="32"/>
      <c r="S65" s="55" t="s">
        <v>52</v>
      </c>
      <c r="T65" s="117">
        <f>SUM(T3:T4)/(T62/100)</f>
        <v>0.51369424850092538</v>
      </c>
      <c r="U65" s="117">
        <f t="shared" ref="U65:AF65" si="57">SUM(U3:U4)/(U62/100)</f>
        <v>0.58384065926232198</v>
      </c>
      <c r="V65" s="117">
        <f t="shared" si="57"/>
        <v>0.6455920023027486</v>
      </c>
      <c r="W65" s="117">
        <f t="shared" si="57"/>
        <v>0.68960394775629186</v>
      </c>
      <c r="X65" s="117">
        <f t="shared" si="57"/>
        <v>0.55646141018059636</v>
      </c>
      <c r="Y65" s="117">
        <f t="shared" si="57"/>
        <v>0.50384348522415567</v>
      </c>
      <c r="Z65" s="117">
        <f t="shared" si="57"/>
        <v>0.54938703319442117</v>
      </c>
      <c r="AA65" s="117">
        <f t="shared" si="57"/>
        <v>0.58033583220998974</v>
      </c>
      <c r="AB65" s="117">
        <f t="shared" si="57"/>
        <v>0.50296589223924859</v>
      </c>
      <c r="AC65" s="117">
        <f t="shared" si="57"/>
        <v>0.5279246323068828</v>
      </c>
      <c r="AD65" s="117">
        <f t="shared" si="57"/>
        <v>0.31062464526333039</v>
      </c>
      <c r="AE65" s="117">
        <f t="shared" si="57"/>
        <v>0.37235948556108639</v>
      </c>
      <c r="AF65" s="117">
        <f t="shared" si="57"/>
        <v>0.52552537254430498</v>
      </c>
      <c r="AH65" s="55" t="s">
        <v>52</v>
      </c>
      <c r="AI65" s="8">
        <f>T65-D65</f>
        <v>-3.6183086305916046E-2</v>
      </c>
      <c r="AJ65" s="8">
        <f t="shared" si="55"/>
        <v>-7.2436090046180679E-3</v>
      </c>
      <c r="AK65" s="8">
        <f t="shared" si="55"/>
        <v>-10.589444974872592</v>
      </c>
      <c r="AL65" s="8">
        <f t="shared" si="55"/>
        <v>-11.055231573077917</v>
      </c>
      <c r="AM65" s="8">
        <f t="shared" si="55"/>
        <v>-11.15828792272184</v>
      </c>
      <c r="AN65" s="8">
        <f t="shared" si="55"/>
        <v>-12.248154406108254</v>
      </c>
      <c r="AO65" s="8">
        <f t="shared" si="55"/>
        <v>-12.491152230036448</v>
      </c>
      <c r="AP65" s="8">
        <f t="shared" si="55"/>
        <v>-11.048764036071454</v>
      </c>
      <c r="AQ65" s="8">
        <f t="shared" si="55"/>
        <v>-11.787839407402808</v>
      </c>
      <c r="AR65" s="8">
        <f t="shared" si="55"/>
        <v>-11.809119519590302</v>
      </c>
      <c r="AS65" s="8">
        <f t="shared" si="55"/>
        <v>-12.321483471715647</v>
      </c>
      <c r="AT65" s="8">
        <f t="shared" si="55"/>
        <v>-11.777863357080006</v>
      </c>
      <c r="AU65" s="8">
        <f t="shared" si="55"/>
        <v>-9.4660179974460501</v>
      </c>
    </row>
    <row r="66" spans="3:48" x14ac:dyDescent="0.25">
      <c r="C66" s="28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28"/>
      <c r="AH66" s="28"/>
    </row>
    <row r="67" spans="3:48" x14ac:dyDescent="0.25">
      <c r="C67" s="47" t="s">
        <v>24</v>
      </c>
      <c r="D67" s="35">
        <f t="shared" ref="D67:O67" si="58">SUMIF($B$38:$B$59,"T2",D$38:D$59)</f>
        <v>751618.99182355311</v>
      </c>
      <c r="E67" s="35">
        <f>SUMIF($B$38:$B$59,"T2",E$38:E$59)</f>
        <v>687791.22697303398</v>
      </c>
      <c r="F67" s="35">
        <f t="shared" si="58"/>
        <v>610781.715959972</v>
      </c>
      <c r="G67" s="35">
        <f t="shared" si="58"/>
        <v>682281.64204864367</v>
      </c>
      <c r="H67" s="35">
        <f t="shared" si="58"/>
        <v>627627.89562443784</v>
      </c>
      <c r="I67" s="35">
        <f t="shared" si="58"/>
        <v>642237.79800253909</v>
      </c>
      <c r="J67" s="35">
        <f t="shared" si="58"/>
        <v>528745.09031457093</v>
      </c>
      <c r="K67" s="35">
        <f t="shared" si="58"/>
        <v>525246.28996656195</v>
      </c>
      <c r="L67" s="35">
        <f t="shared" si="58"/>
        <v>624958.41940287</v>
      </c>
      <c r="M67" s="35">
        <f t="shared" si="58"/>
        <v>647049.033181065</v>
      </c>
      <c r="N67" s="35">
        <f t="shared" si="58"/>
        <v>661633.390265316</v>
      </c>
      <c r="O67" s="35">
        <f t="shared" si="58"/>
        <v>718613.52335510193</v>
      </c>
      <c r="P67" s="35">
        <f>SUM(D67:O67)</f>
        <v>7708585.0169176655</v>
      </c>
      <c r="Q67" s="28"/>
      <c r="S67" s="47" t="s">
        <v>24</v>
      </c>
      <c r="T67" s="87">
        <f>T38+T39+T40+T41+T42+T43+T44+T46+T47+T48+T49+T50+T51+T52+T53+T54+T58+T59</f>
        <v>695635</v>
      </c>
      <c r="U67" s="87">
        <f t="shared" ref="U67:AF67" si="59">U38+U39+U40+U41+U42+U43+U44+U46+U47+U48+U49+U50+U51+U52+U53+U54+U58+U59</f>
        <v>660131</v>
      </c>
      <c r="V67" s="87">
        <f t="shared" si="59"/>
        <v>596150</v>
      </c>
      <c r="W67" s="87">
        <f t="shared" si="59"/>
        <v>636928</v>
      </c>
      <c r="X67" s="87">
        <f t="shared" si="59"/>
        <v>609007</v>
      </c>
      <c r="Y67" s="87">
        <f t="shared" si="59"/>
        <v>620492</v>
      </c>
      <c r="Z67" s="87">
        <f t="shared" si="59"/>
        <v>511986</v>
      </c>
      <c r="AA67" s="87">
        <f t="shared" si="59"/>
        <v>530975</v>
      </c>
      <c r="AB67" s="87">
        <f t="shared" si="59"/>
        <v>641655</v>
      </c>
      <c r="AC67" s="87">
        <f t="shared" si="59"/>
        <v>645784</v>
      </c>
      <c r="AD67" s="87">
        <f t="shared" si="59"/>
        <v>681934</v>
      </c>
      <c r="AE67" s="87">
        <f t="shared" si="59"/>
        <v>728967</v>
      </c>
      <c r="AF67" s="87">
        <f t="shared" si="59"/>
        <v>7559644</v>
      </c>
      <c r="AH67" s="47" t="s">
        <v>24</v>
      </c>
      <c r="AI67" s="102">
        <f>T67-D67</f>
        <v>-55983.991823553108</v>
      </c>
      <c r="AJ67" s="102">
        <f t="shared" ref="AJ67:AU67" si="60">U67-E67</f>
        <v>-27660.226973033976</v>
      </c>
      <c r="AK67" s="102">
        <f t="shared" si="60"/>
        <v>-14631.715959972003</v>
      </c>
      <c r="AL67" s="102">
        <f t="shared" si="60"/>
        <v>-45353.642048643669</v>
      </c>
      <c r="AM67" s="102">
        <f t="shared" si="60"/>
        <v>-18620.895624437835</v>
      </c>
      <c r="AN67" s="102">
        <f t="shared" si="60"/>
        <v>-21745.798002539086</v>
      </c>
      <c r="AO67" s="102">
        <f t="shared" si="60"/>
        <v>-16759.090314570931</v>
      </c>
      <c r="AP67" s="102">
        <f t="shared" si="60"/>
        <v>5728.7100334380521</v>
      </c>
      <c r="AQ67" s="102">
        <f t="shared" si="60"/>
        <v>16696.58059713</v>
      </c>
      <c r="AR67" s="102">
        <f t="shared" si="60"/>
        <v>-1265.033181064995</v>
      </c>
      <c r="AS67" s="102">
        <f t="shared" si="60"/>
        <v>20300.609734683996</v>
      </c>
      <c r="AT67" s="102">
        <f t="shared" si="60"/>
        <v>10353.476644898066</v>
      </c>
      <c r="AU67" s="102">
        <f t="shared" si="60"/>
        <v>-148941.01691766549</v>
      </c>
    </row>
    <row r="68" spans="3:48" x14ac:dyDescent="0.25">
      <c r="C68" s="49" t="s">
        <v>23</v>
      </c>
      <c r="D68" s="53">
        <f>D67/$P67</f>
        <v>9.7504145076432389E-2</v>
      </c>
      <c r="E68" s="53">
        <f t="shared" ref="E68:P68" si="61">E67/$P67</f>
        <v>8.9224056744989025E-2</v>
      </c>
      <c r="F68" s="53">
        <f t="shared" si="61"/>
        <v>7.9233959879733876E-2</v>
      </c>
      <c r="G68" s="53">
        <f t="shared" si="61"/>
        <v>8.8509323118480573E-2</v>
      </c>
      <c r="H68" s="53">
        <f t="shared" si="61"/>
        <v>8.1419338860116694E-2</v>
      </c>
      <c r="I68" s="53">
        <f t="shared" si="61"/>
        <v>8.3314615664619424E-2</v>
      </c>
      <c r="J68" s="53">
        <f>J67/$P67</f>
        <v>6.8591718084986958E-2</v>
      </c>
      <c r="K68" s="53">
        <f t="shared" si="61"/>
        <v>6.8137834481143925E-2</v>
      </c>
      <c r="L68" s="53">
        <f t="shared" si="61"/>
        <v>8.1073039738331146E-2</v>
      </c>
      <c r="M68" s="53">
        <f t="shared" si="61"/>
        <v>8.3938755525302916E-2</v>
      </c>
      <c r="N68" s="53">
        <f t="shared" si="61"/>
        <v>8.5830718453939428E-2</v>
      </c>
      <c r="O68" s="53">
        <f t="shared" si="61"/>
        <v>9.3222494371923634E-2</v>
      </c>
      <c r="P68" s="51">
        <f t="shared" si="61"/>
        <v>1</v>
      </c>
      <c r="Q68" s="51"/>
      <c r="S68" s="49" t="s">
        <v>23</v>
      </c>
      <c r="T68" s="85">
        <f>T67/$AF$67</f>
        <v>9.2019544835709191E-2</v>
      </c>
      <c r="U68" s="85">
        <f t="shared" ref="U68:AF68" si="62">U67/$AF$67</f>
        <v>8.7323027380654436E-2</v>
      </c>
      <c r="V68" s="85">
        <f t="shared" si="62"/>
        <v>7.8859533597084724E-2</v>
      </c>
      <c r="W68" s="85">
        <f t="shared" si="62"/>
        <v>8.4253702952149595E-2</v>
      </c>
      <c r="X68" s="85">
        <f t="shared" si="62"/>
        <v>8.0560275060571632E-2</v>
      </c>
      <c r="Y68" s="85">
        <f t="shared" si="62"/>
        <v>8.2079526496221245E-2</v>
      </c>
      <c r="Z68" s="85">
        <f t="shared" si="62"/>
        <v>6.7726205096430472E-2</v>
      </c>
      <c r="AA68" s="85">
        <f t="shared" si="62"/>
        <v>7.0238095868006487E-2</v>
      </c>
      <c r="AB68" s="85">
        <f t="shared" si="62"/>
        <v>8.4878996947475305E-2</v>
      </c>
      <c r="AC68" s="85">
        <f t="shared" si="62"/>
        <v>8.5425186688685345E-2</v>
      </c>
      <c r="AD68" s="85">
        <f t="shared" si="62"/>
        <v>9.0207157903202856E-2</v>
      </c>
      <c r="AE68" s="85">
        <f t="shared" si="62"/>
        <v>9.6428747173808713E-2</v>
      </c>
      <c r="AF68" s="85">
        <f t="shared" si="62"/>
        <v>1</v>
      </c>
      <c r="AH68" s="49" t="s">
        <v>23</v>
      </c>
      <c r="AI68" s="85">
        <f>AI67/$AU$67</f>
        <v>0.37588028457265754</v>
      </c>
      <c r="AJ68" s="85">
        <f t="shared" ref="AJ68:AU68" si="63">AJ67/$AU$67</f>
        <v>0.18571262332876734</v>
      </c>
      <c r="AK68" s="85">
        <f t="shared" si="63"/>
        <v>9.823832455810616E-2</v>
      </c>
      <c r="AL68" s="85">
        <f t="shared" si="63"/>
        <v>0.30450740156900591</v>
      </c>
      <c r="AM68" s="85">
        <f t="shared" si="63"/>
        <v>0.12502194499404726</v>
      </c>
      <c r="AN68" s="85">
        <f t="shared" si="63"/>
        <v>0.14600274962913776</v>
      </c>
      <c r="AO68" s="85">
        <f t="shared" si="63"/>
        <v>0.11252165898555229</v>
      </c>
      <c r="AP68" s="85">
        <f t="shared" si="63"/>
        <v>-3.8462944271455322E-2</v>
      </c>
      <c r="AQ68" s="85">
        <f t="shared" si="63"/>
        <v>-0.11210196454049901</v>
      </c>
      <c r="AR68" s="85">
        <f t="shared" si="63"/>
        <v>8.4935178182938328E-3</v>
      </c>
      <c r="AS68" s="85">
        <f t="shared" si="63"/>
        <v>-0.13629965844738498</v>
      </c>
      <c r="AT68" s="85">
        <f t="shared" si="63"/>
        <v>-6.9513938196228794E-2</v>
      </c>
      <c r="AU68" s="85">
        <f t="shared" si="63"/>
        <v>1</v>
      </c>
    </row>
    <row r="69" spans="3:48" x14ac:dyDescent="0.25">
      <c r="C69" s="55" t="s">
        <v>51</v>
      </c>
      <c r="D69" s="34">
        <f>SUM(D11:D12)/D67</f>
        <v>5.5509303168610611</v>
      </c>
      <c r="E69" s="34">
        <f t="shared" ref="E69:P69" si="64">SUM(E11:E12)/E67</f>
        <v>5.8180314641229538</v>
      </c>
      <c r="F69" s="34">
        <f t="shared" si="64"/>
        <v>4.2675681189827337</v>
      </c>
      <c r="G69" s="34">
        <f t="shared" si="64"/>
        <v>4.115342818121527</v>
      </c>
      <c r="H69" s="34">
        <f t="shared" si="64"/>
        <v>4.059735905695705</v>
      </c>
      <c r="I69" s="34">
        <f t="shared" si="64"/>
        <v>3.7615382511214968</v>
      </c>
      <c r="J69" s="34">
        <f t="shared" si="64"/>
        <v>4.0821235713643276</v>
      </c>
      <c r="K69" s="34">
        <f t="shared" si="64"/>
        <v>4.0908987811270148</v>
      </c>
      <c r="L69" s="34">
        <f t="shared" si="64"/>
        <v>4.270159604715551</v>
      </c>
      <c r="M69" s="34">
        <f t="shared" si="64"/>
        <v>4.1368362043054301</v>
      </c>
      <c r="N69" s="34">
        <f t="shared" si="64"/>
        <v>4.0775845913060778</v>
      </c>
      <c r="O69" s="34">
        <f t="shared" si="64"/>
        <v>4.0765590817525963</v>
      </c>
      <c r="P69" s="34">
        <f t="shared" si="64"/>
        <v>4.388851316297937</v>
      </c>
      <c r="Q69" s="34"/>
      <c r="S69" s="55" t="s">
        <v>51</v>
      </c>
      <c r="T69" s="116">
        <f>SUM(T11:T12)/T67</f>
        <v>5.7179943504855277</v>
      </c>
      <c r="U69" s="116">
        <f t="shared" ref="U69:AF69" si="65">SUM(U11:U12)/U67</f>
        <v>5.8942452331431188</v>
      </c>
      <c r="V69" s="116">
        <f t="shared" si="65"/>
        <v>6.2105728424054352</v>
      </c>
      <c r="W69" s="116">
        <f t="shared" si="65"/>
        <v>6.120275761153537</v>
      </c>
      <c r="X69" s="116">
        <f t="shared" si="65"/>
        <v>5.8108314025947161</v>
      </c>
      <c r="Y69" s="116">
        <f t="shared" si="65"/>
        <v>5.1534943238591309</v>
      </c>
      <c r="Z69" s="116">
        <f t="shared" si="65"/>
        <v>6.2440789396585066</v>
      </c>
      <c r="AA69" s="116">
        <f t="shared" si="65"/>
        <v>5.9808898724045392</v>
      </c>
      <c r="AB69" s="116">
        <f t="shared" si="65"/>
        <v>5.9741184904660605</v>
      </c>
      <c r="AC69" s="116">
        <f t="shared" si="65"/>
        <v>5.8654317852408857</v>
      </c>
      <c r="AD69" s="116">
        <f t="shared" si="65"/>
        <v>5.7561699519308318</v>
      </c>
      <c r="AE69" s="116">
        <f t="shared" si="65"/>
        <v>5.3980262481017656</v>
      </c>
      <c r="AF69" s="116">
        <f t="shared" si="65"/>
        <v>5.828287416709041</v>
      </c>
      <c r="AH69" s="55" t="s">
        <v>51</v>
      </c>
      <c r="AI69" s="116">
        <f>T69-D69</f>
        <v>0.16706403362446665</v>
      </c>
      <c r="AJ69" s="116">
        <f t="shared" ref="AJ69:AU70" si="66">U69-E69</f>
        <v>7.6213769020164968E-2</v>
      </c>
      <c r="AK69" s="116">
        <f t="shared" si="66"/>
        <v>1.9430047234227015</v>
      </c>
      <c r="AL69" s="116">
        <f t="shared" si="66"/>
        <v>2.00493294303201</v>
      </c>
      <c r="AM69" s="116">
        <f t="shared" si="66"/>
        <v>1.7510954968990111</v>
      </c>
      <c r="AN69" s="116">
        <f t="shared" si="66"/>
        <v>1.3919560727376341</v>
      </c>
      <c r="AO69" s="116">
        <f t="shared" si="66"/>
        <v>2.161955368294179</v>
      </c>
      <c r="AP69" s="116">
        <f t="shared" si="66"/>
        <v>1.8899910912775244</v>
      </c>
      <c r="AQ69" s="116">
        <f t="shared" si="66"/>
        <v>1.7039588857505095</v>
      </c>
      <c r="AR69" s="116">
        <f t="shared" si="66"/>
        <v>1.7285955809354556</v>
      </c>
      <c r="AS69" s="116">
        <f t="shared" si="66"/>
        <v>1.6785853606247541</v>
      </c>
      <c r="AT69" s="116">
        <f t="shared" si="66"/>
        <v>1.3214671663491693</v>
      </c>
      <c r="AU69" s="116">
        <f t="shared" si="66"/>
        <v>1.439436100411104</v>
      </c>
    </row>
    <row r="70" spans="3:48" x14ac:dyDescent="0.25">
      <c r="C70" s="55" t="s">
        <v>52</v>
      </c>
      <c r="D70" s="8">
        <f>SUM(D5:D6)/(D67/100)</f>
        <v>11.28213288571505</v>
      </c>
      <c r="E70" s="8">
        <f t="shared" ref="E70:P70" si="67">SUM(E5:E6)/(E67/100)</f>
        <v>11.285818955239353</v>
      </c>
      <c r="F70" s="8">
        <f t="shared" si="67"/>
        <v>7.2633986314875862</v>
      </c>
      <c r="G70" s="8">
        <f t="shared" si="67"/>
        <v>6.942362150299946</v>
      </c>
      <c r="H70" s="8">
        <f t="shared" si="67"/>
        <v>7.2083412415705945</v>
      </c>
      <c r="I70" s="8">
        <f t="shared" si="67"/>
        <v>7.4310234912837254</v>
      </c>
      <c r="J70" s="8">
        <f t="shared" si="67"/>
        <v>8.0155950197285559</v>
      </c>
      <c r="K70" s="8">
        <f t="shared" si="67"/>
        <v>7.294095018013361</v>
      </c>
      <c r="L70" s="8">
        <f t="shared" si="67"/>
        <v>7.7432481100802288</v>
      </c>
      <c r="M70" s="8">
        <f t="shared" si="67"/>
        <v>7.6105121913680422</v>
      </c>
      <c r="N70" s="8">
        <f t="shared" si="67"/>
        <v>7.5015869066538627</v>
      </c>
      <c r="O70" s="8">
        <f t="shared" si="67"/>
        <v>7.5060547272812528</v>
      </c>
      <c r="P70" s="8">
        <f t="shared" si="67"/>
        <v>8.1599967226001269</v>
      </c>
      <c r="Q70" s="8"/>
      <c r="S70" s="55" t="s">
        <v>52</v>
      </c>
      <c r="T70" s="117">
        <f>SUM(T5:T6)/(T67/100)</f>
        <v>11.071898337490206</v>
      </c>
      <c r="U70" s="117">
        <f t="shared" ref="U70:AF70" si="68">SUM(U5:U6)/(U67/100)</f>
        <v>10.829365686507677</v>
      </c>
      <c r="V70" s="117">
        <f t="shared" si="68"/>
        <v>10.21454331963432</v>
      </c>
      <c r="W70" s="117">
        <f t="shared" si="68"/>
        <v>10.035043207395498</v>
      </c>
      <c r="X70" s="117">
        <f t="shared" si="68"/>
        <v>10.104317355958143</v>
      </c>
      <c r="Y70" s="117">
        <f t="shared" si="68"/>
        <v>10.484583201717347</v>
      </c>
      <c r="Z70" s="117">
        <f t="shared" si="68"/>
        <v>11.702077791189604</v>
      </c>
      <c r="AA70" s="117">
        <f t="shared" si="68"/>
        <v>10.130420452940346</v>
      </c>
      <c r="AB70" s="117">
        <f t="shared" si="68"/>
        <v>10.513126212684385</v>
      </c>
      <c r="AC70" s="117">
        <f t="shared" si="68"/>
        <v>9.7925931890539246</v>
      </c>
      <c r="AD70" s="117">
        <f t="shared" si="68"/>
        <v>9.8411283203359847</v>
      </c>
      <c r="AE70" s="117">
        <f t="shared" si="68"/>
        <v>10.221175992877592</v>
      </c>
      <c r="AF70" s="117">
        <f t="shared" si="68"/>
        <v>10.396375808172976</v>
      </c>
      <c r="AH70" s="55" t="s">
        <v>52</v>
      </c>
      <c r="AI70" s="8">
        <f>T70-D70</f>
        <v>-0.21023454822484489</v>
      </c>
      <c r="AJ70" s="8">
        <f t="shared" si="66"/>
        <v>-0.45645326873167669</v>
      </c>
      <c r="AK70" s="8">
        <f t="shared" si="66"/>
        <v>2.9511446881467336</v>
      </c>
      <c r="AL70" s="8">
        <f t="shared" si="66"/>
        <v>3.0926810570955521</v>
      </c>
      <c r="AM70" s="8">
        <f t="shared" si="66"/>
        <v>2.8959761143875484</v>
      </c>
      <c r="AN70" s="8">
        <f t="shared" si="66"/>
        <v>3.0535597104336221</v>
      </c>
      <c r="AO70" s="8">
        <f t="shared" si="66"/>
        <v>3.6864827714610477</v>
      </c>
      <c r="AP70" s="8">
        <f t="shared" si="66"/>
        <v>2.8363254349269846</v>
      </c>
      <c r="AQ70" s="8">
        <f t="shared" si="66"/>
        <v>2.7698781026041566</v>
      </c>
      <c r="AR70" s="8">
        <f t="shared" si="66"/>
        <v>2.1820809976858824</v>
      </c>
      <c r="AS70" s="8">
        <f t="shared" si="66"/>
        <v>2.339541413682122</v>
      </c>
      <c r="AT70" s="8">
        <f t="shared" si="66"/>
        <v>2.7151212655963395</v>
      </c>
      <c r="AU70" s="8">
        <f t="shared" si="66"/>
        <v>2.2363790855728496</v>
      </c>
    </row>
    <row r="72" spans="3:48" x14ac:dyDescent="0.25">
      <c r="C72" s="47" t="s">
        <v>25</v>
      </c>
      <c r="D72" s="35">
        <f>SUM(D38:D59)</f>
        <v>1212455.9381970831</v>
      </c>
      <c r="E72" s="35">
        <f>SUM(E38:E59)</f>
        <v>1112154.501916803</v>
      </c>
      <c r="F72" s="35">
        <f t="shared" ref="F72:O72" si="69">SUM(F38:F59)</f>
        <v>1009829.1947805601</v>
      </c>
      <c r="G72" s="35">
        <f t="shared" si="69"/>
        <v>1090303.0196260989</v>
      </c>
      <c r="H72" s="35">
        <f t="shared" si="69"/>
        <v>1017404.124143559</v>
      </c>
      <c r="I72" s="35">
        <f t="shared" si="69"/>
        <v>1020863.902902774</v>
      </c>
      <c r="J72" s="35">
        <f t="shared" si="69"/>
        <v>855295.42744127789</v>
      </c>
      <c r="K72" s="35">
        <f t="shared" si="69"/>
        <v>855218.813785551</v>
      </c>
      <c r="L72" s="35">
        <f t="shared" si="69"/>
        <v>1022594.968207075</v>
      </c>
      <c r="M72" s="35">
        <f t="shared" si="69"/>
        <v>1050202.8457593273</v>
      </c>
      <c r="N72" s="35">
        <f t="shared" si="69"/>
        <v>1058482.5591414678</v>
      </c>
      <c r="O72" s="35">
        <f t="shared" si="69"/>
        <v>1167066.5064175669</v>
      </c>
      <c r="P72" s="35">
        <f>SUM(D72:O72)</f>
        <v>12471871.802319145</v>
      </c>
      <c r="Q72" s="28"/>
      <c r="S72" s="47" t="s">
        <v>25</v>
      </c>
      <c r="T72" s="87">
        <f>SUM(T38:T59)</f>
        <v>1164591</v>
      </c>
      <c r="U72" s="87">
        <f t="shared" ref="U72:AE72" si="70">SUM(U38:U59)</f>
        <v>1080965</v>
      </c>
      <c r="V72" s="87">
        <f t="shared" si="70"/>
        <v>1009569</v>
      </c>
      <c r="W72" s="87">
        <f t="shared" si="70"/>
        <v>1067755</v>
      </c>
      <c r="X72" s="87">
        <f t="shared" si="70"/>
        <v>1013168</v>
      </c>
      <c r="Y72" s="87">
        <f t="shared" si="70"/>
        <v>1022601</v>
      </c>
      <c r="Z72" s="87">
        <f t="shared" si="70"/>
        <v>858008</v>
      </c>
      <c r="AA72" s="87">
        <f t="shared" si="70"/>
        <v>864058</v>
      </c>
      <c r="AB72" s="87">
        <f t="shared" si="70"/>
        <v>1046255</v>
      </c>
      <c r="AC72" s="87">
        <f t="shared" si="70"/>
        <v>1044894</v>
      </c>
      <c r="AD72" s="87">
        <f t="shared" si="70"/>
        <v>1103021</v>
      </c>
      <c r="AE72" s="87">
        <f t="shared" si="70"/>
        <v>1192229</v>
      </c>
      <c r="AF72" s="87">
        <f>SUM(AF38:AF59)</f>
        <v>12467114</v>
      </c>
      <c r="AH72" s="47" t="s">
        <v>25</v>
      </c>
      <c r="AI72" s="102">
        <f>T72-D72</f>
        <v>-47864.938197083073</v>
      </c>
      <c r="AJ72" s="102">
        <f t="shared" ref="AJ72:AT72" si="71">U72-E72</f>
        <v>-31189.501916802954</v>
      </c>
      <c r="AK72" s="102">
        <f t="shared" si="71"/>
        <v>-260.19478056009393</v>
      </c>
      <c r="AL72" s="102">
        <f t="shared" si="71"/>
        <v>-22548.019626098918</v>
      </c>
      <c r="AM72" s="102">
        <f t="shared" si="71"/>
        <v>-4236.12414355902</v>
      </c>
      <c r="AN72" s="102">
        <f t="shared" si="71"/>
        <v>1737.0970972259529</v>
      </c>
      <c r="AO72" s="102">
        <f t="shared" si="71"/>
        <v>2712.5725587221095</v>
      </c>
      <c r="AP72" s="102">
        <f t="shared" si="71"/>
        <v>8839.1862144490005</v>
      </c>
      <c r="AQ72" s="102">
        <f t="shared" si="71"/>
        <v>23660.031792924972</v>
      </c>
      <c r="AR72" s="102">
        <f t="shared" si="71"/>
        <v>-5308.8457593272906</v>
      </c>
      <c r="AS72" s="102">
        <f t="shared" si="71"/>
        <v>44538.440858532209</v>
      </c>
      <c r="AT72" s="102">
        <f t="shared" si="71"/>
        <v>25162.49358243309</v>
      </c>
      <c r="AU72" s="102">
        <f>AF72-P72</f>
        <v>-4757.8023191448301</v>
      </c>
    </row>
    <row r="73" spans="3:48" x14ac:dyDescent="0.25">
      <c r="C73" s="49" t="s">
        <v>23</v>
      </c>
      <c r="D73" s="53">
        <f>D72/$P72</f>
        <v>9.7215234201784115E-2</v>
      </c>
      <c r="E73" s="53">
        <f t="shared" ref="E73:P73" si="72">E72/$P72</f>
        <v>8.9173022265190208E-2</v>
      </c>
      <c r="F73" s="53">
        <f t="shared" si="72"/>
        <v>8.0968535500243216E-2</v>
      </c>
      <c r="G73" s="53">
        <f t="shared" si="72"/>
        <v>8.7420961096100827E-2</v>
      </c>
      <c r="H73" s="53">
        <f t="shared" si="72"/>
        <v>8.1575896567055217E-2</v>
      </c>
      <c r="I73" s="53">
        <f t="shared" si="72"/>
        <v>8.1853303103463934E-2</v>
      </c>
      <c r="J73" s="53">
        <f t="shared" si="72"/>
        <v>6.857795213082897E-2</v>
      </c>
      <c r="K73" s="53">
        <f t="shared" si="72"/>
        <v>6.8571809215239296E-2</v>
      </c>
      <c r="L73" s="53">
        <f t="shared" si="72"/>
        <v>8.199210065781172E-2</v>
      </c>
      <c r="M73" s="53">
        <f t="shared" si="72"/>
        <v>8.4205712053906936E-2</v>
      </c>
      <c r="N73" s="53">
        <f t="shared" si="72"/>
        <v>8.4869583003943552E-2</v>
      </c>
      <c r="O73" s="53">
        <f t="shared" si="72"/>
        <v>9.3575890204431939E-2</v>
      </c>
      <c r="P73" s="51">
        <f t="shared" si="72"/>
        <v>1</v>
      </c>
      <c r="Q73" s="51"/>
      <c r="S73" s="49" t="s">
        <v>23</v>
      </c>
      <c r="T73" s="85">
        <f>T72/$AF$72</f>
        <v>9.3413038494714981E-2</v>
      </c>
      <c r="U73" s="85">
        <f t="shared" ref="U73:AF73" si="73">U72/$AF$72</f>
        <v>8.6705311269312205E-2</v>
      </c>
      <c r="V73" s="85">
        <f t="shared" si="73"/>
        <v>8.0978564886789353E-2</v>
      </c>
      <c r="W73" s="85">
        <f t="shared" si="73"/>
        <v>8.564572362136097E-2</v>
      </c>
      <c r="X73" s="85">
        <f t="shared" si="73"/>
        <v>8.1267244367862521E-2</v>
      </c>
      <c r="Y73" s="85">
        <f t="shared" si="73"/>
        <v>8.2023874972186828E-2</v>
      </c>
      <c r="Z73" s="85">
        <f t="shared" si="73"/>
        <v>6.8821701638406452E-2</v>
      </c>
      <c r="AA73" s="85">
        <f t="shared" si="73"/>
        <v>6.9306978343183515E-2</v>
      </c>
      <c r="AB73" s="85">
        <f t="shared" si="73"/>
        <v>8.3921186571326772E-2</v>
      </c>
      <c r="AC73" s="85">
        <f t="shared" si="73"/>
        <v>8.3812019365508333E-2</v>
      </c>
      <c r="AD73" s="85">
        <f t="shared" si="73"/>
        <v>8.8474445649570549E-2</v>
      </c>
      <c r="AE73" s="85">
        <f t="shared" si="73"/>
        <v>9.5629910819777536E-2</v>
      </c>
      <c r="AF73" s="85">
        <f t="shared" si="73"/>
        <v>1</v>
      </c>
      <c r="AH73" s="49" t="s">
        <v>23</v>
      </c>
      <c r="AI73" s="85">
        <f>AI72/$AU$72</f>
        <v>10.060304103951578</v>
      </c>
      <c r="AJ73" s="85">
        <f t="shared" ref="AJ73:AU73" si="74">AJ72/$AU$72</f>
        <v>6.5554430017615717</v>
      </c>
      <c r="AK73" s="85">
        <f t="shared" si="74"/>
        <v>5.4688018355260604E-2</v>
      </c>
      <c r="AL73" s="85">
        <f t="shared" si="74"/>
        <v>4.7391669753424539</v>
      </c>
      <c r="AM73" s="85">
        <f t="shared" si="74"/>
        <v>0.8903531209174792</v>
      </c>
      <c r="AN73" s="85">
        <f t="shared" si="74"/>
        <v>-0.3651049330561888</v>
      </c>
      <c r="AO73" s="85">
        <f t="shared" si="74"/>
        <v>-0.57013141294396374</v>
      </c>
      <c r="AP73" s="85">
        <f t="shared" si="74"/>
        <v>-1.8578296493910997</v>
      </c>
      <c r="AQ73" s="85">
        <f t="shared" si="74"/>
        <v>-4.9728908865590782</v>
      </c>
      <c r="AR73" s="85">
        <f t="shared" si="74"/>
        <v>1.1158189019256071</v>
      </c>
      <c r="AS73" s="85">
        <f t="shared" si="74"/>
        <v>-9.3611373215980045</v>
      </c>
      <c r="AT73" s="85">
        <f t="shared" si="74"/>
        <v>-5.288679918705788</v>
      </c>
      <c r="AU73" s="85">
        <f t="shared" si="74"/>
        <v>1</v>
      </c>
    </row>
    <row r="74" spans="3:48" x14ac:dyDescent="0.25">
      <c r="C74" s="54" t="s">
        <v>51</v>
      </c>
      <c r="D74" s="34">
        <f>D13/D72</f>
        <v>3.7460146952878817</v>
      </c>
      <c r="E74" s="34">
        <f t="shared" ref="E74:P74" si="75">E13/E72</f>
        <v>3.90868622018289</v>
      </c>
      <c r="F74" s="34">
        <f t="shared" si="75"/>
        <v>5.1769284516461953</v>
      </c>
      <c r="G74" s="34">
        <f t="shared" si="75"/>
        <v>5.1514971505635687</v>
      </c>
      <c r="H74" s="34">
        <f t="shared" si="75"/>
        <v>5.0184269143913021</v>
      </c>
      <c r="I74" s="34">
        <f t="shared" si="75"/>
        <v>4.7654918193899833</v>
      </c>
      <c r="J74" s="34">
        <f t="shared" si="75"/>
        <v>5.0286273787657052</v>
      </c>
      <c r="K74" s="34">
        <f t="shared" si="75"/>
        <v>4.983111396379087</v>
      </c>
      <c r="L74" s="34">
        <f t="shared" si="75"/>
        <v>5.2410086466332135</v>
      </c>
      <c r="M74" s="34">
        <f t="shared" si="75"/>
        <v>5.1191359662303535</v>
      </c>
      <c r="N74" s="34">
        <f t="shared" si="75"/>
        <v>5.1191938248314042</v>
      </c>
      <c r="O74" s="34">
        <f t="shared" si="75"/>
        <v>5.0275301832208346</v>
      </c>
      <c r="P74" s="34">
        <f t="shared" si="75"/>
        <v>4.8339453145288003</v>
      </c>
      <c r="Q74" s="34"/>
      <c r="S74" s="54" t="s">
        <v>51</v>
      </c>
      <c r="T74" s="116">
        <f>T13/T72</f>
        <v>3.7170173906547448</v>
      </c>
      <c r="U74" s="116">
        <f t="shared" ref="U74:AF74" si="76">U13/U72</f>
        <v>4.0185223388361324</v>
      </c>
      <c r="V74" s="116">
        <f t="shared" si="76"/>
        <v>4.0473588234187066</v>
      </c>
      <c r="W74" s="116">
        <f t="shared" si="76"/>
        <v>4.0656686224836225</v>
      </c>
      <c r="X74" s="116">
        <f t="shared" si="76"/>
        <v>3.8072698703472674</v>
      </c>
      <c r="Y74" s="116">
        <f t="shared" si="76"/>
        <v>3.4030105583702737</v>
      </c>
      <c r="Z74" s="116">
        <f t="shared" si="76"/>
        <v>4.0249158516004515</v>
      </c>
      <c r="AA74" s="116">
        <f t="shared" si="76"/>
        <v>3.985487085357696</v>
      </c>
      <c r="AB74" s="116">
        <f t="shared" si="76"/>
        <v>3.9387673177189115</v>
      </c>
      <c r="AC74" s="116">
        <f t="shared" si="76"/>
        <v>3.8976527762624724</v>
      </c>
      <c r="AD74" s="116">
        <f t="shared" si="76"/>
        <v>3.7208575358039422</v>
      </c>
      <c r="AE74" s="116">
        <f t="shared" si="76"/>
        <v>3.5010446818522278</v>
      </c>
      <c r="AF74" s="116">
        <f t="shared" si="76"/>
        <v>3.8345812029953366</v>
      </c>
      <c r="AH74" s="54" t="s">
        <v>51</v>
      </c>
      <c r="AI74" s="116">
        <f>T74-D74</f>
        <v>-2.8997304633136878E-2</v>
      </c>
      <c r="AJ74" s="116">
        <f t="shared" ref="AJ74:AU75" si="77">U74-E74</f>
        <v>0.10983611865324239</v>
      </c>
      <c r="AK74" s="116">
        <f t="shared" si="77"/>
        <v>-1.1295696282274887</v>
      </c>
      <c r="AL74" s="116">
        <f t="shared" si="77"/>
        <v>-1.0858285280799462</v>
      </c>
      <c r="AM74" s="116">
        <f t="shared" si="77"/>
        <v>-1.2111570440440347</v>
      </c>
      <c r="AN74" s="116">
        <f t="shared" si="77"/>
        <v>-1.3624812610197097</v>
      </c>
      <c r="AO74" s="116">
        <f t="shared" si="77"/>
        <v>-1.0037115271652537</v>
      </c>
      <c r="AP74" s="116">
        <f t="shared" si="77"/>
        <v>-0.99762431102139093</v>
      </c>
      <c r="AQ74" s="116">
        <f t="shared" si="77"/>
        <v>-1.302241328914302</v>
      </c>
      <c r="AR74" s="116">
        <f t="shared" si="77"/>
        <v>-1.2214831899678811</v>
      </c>
      <c r="AS74" s="116">
        <f t="shared" si="77"/>
        <v>-1.398336289027462</v>
      </c>
      <c r="AT74" s="116">
        <f t="shared" si="77"/>
        <v>-1.5264855013686067</v>
      </c>
      <c r="AU74" s="116">
        <f t="shared" si="77"/>
        <v>-0.99936411153346372</v>
      </c>
    </row>
    <row r="75" spans="3:48" x14ac:dyDescent="0.25">
      <c r="C75" s="54" t="s">
        <v>52</v>
      </c>
      <c r="D75" s="32">
        <f>D7/(D72/100)</f>
        <v>7.2029579483269597</v>
      </c>
      <c r="E75" s="32">
        <f t="shared" ref="E75:P75" si="78">E7/(E72/100)</f>
        <v>7.205043641560998</v>
      </c>
      <c r="F75" s="32">
        <f t="shared" si="78"/>
        <v>8.8328445108754057</v>
      </c>
      <c r="G75" s="32">
        <f t="shared" si="78"/>
        <v>8.7395797725133679</v>
      </c>
      <c r="H75" s="32">
        <f t="shared" si="78"/>
        <v>8.9347847543546326</v>
      </c>
      <c r="I75" s="32">
        <f t="shared" si="78"/>
        <v>9.404508698896235</v>
      </c>
      <c r="J75" s="32">
        <f t="shared" si="78"/>
        <v>9.9341101714669833</v>
      </c>
      <c r="K75" s="32">
        <f t="shared" si="78"/>
        <v>8.9666874214462702</v>
      </c>
      <c r="L75" s="32">
        <f t="shared" si="78"/>
        <v>9.5115679263978077</v>
      </c>
      <c r="M75" s="32">
        <f t="shared" si="78"/>
        <v>9.4249420301890208</v>
      </c>
      <c r="N75" s="32">
        <f t="shared" si="78"/>
        <v>9.4251359161626471</v>
      </c>
      <c r="O75" s="32">
        <f t="shared" si="78"/>
        <v>9.2906068789574618</v>
      </c>
      <c r="P75" s="32">
        <f t="shared" si="78"/>
        <v>8.8595053513480551</v>
      </c>
      <c r="Q75" s="32"/>
      <c r="S75" s="54" t="s">
        <v>52</v>
      </c>
      <c r="T75" s="117">
        <f>T7/(T72/100)</f>
        <v>6.8203343491405999</v>
      </c>
      <c r="U75" s="117">
        <f t="shared" ref="U75:AF75" si="79">U7/(U72/100)</f>
        <v>6.8406470144731797</v>
      </c>
      <c r="V75" s="117">
        <f t="shared" si="79"/>
        <v>6.2960530681904849</v>
      </c>
      <c r="W75" s="117">
        <f t="shared" si="79"/>
        <v>6.2642647423800408</v>
      </c>
      <c r="X75" s="117">
        <f t="shared" si="79"/>
        <v>6.2955995451889519</v>
      </c>
      <c r="Y75" s="117">
        <f t="shared" si="79"/>
        <v>6.5599388226688609</v>
      </c>
      <c r="Z75" s="117">
        <f t="shared" si="79"/>
        <v>7.204361730892952</v>
      </c>
      <c r="AA75" s="117">
        <f t="shared" si="79"/>
        <v>6.448988378094989</v>
      </c>
      <c r="AB75" s="117">
        <f t="shared" si="79"/>
        <v>6.6420710056343824</v>
      </c>
      <c r="AC75" s="117">
        <f t="shared" si="79"/>
        <v>6.2538401024410133</v>
      </c>
      <c r="AD75" s="117">
        <f t="shared" si="79"/>
        <v>6.2027830839122737</v>
      </c>
      <c r="AE75" s="117">
        <f t="shared" si="79"/>
        <v>6.394241374769444</v>
      </c>
      <c r="AF75" s="117">
        <f t="shared" si="79"/>
        <v>6.5108813475195619</v>
      </c>
      <c r="AH75" s="54" t="s">
        <v>52</v>
      </c>
      <c r="AI75" s="8">
        <f>T75-D75</f>
        <v>-0.3826235991863598</v>
      </c>
      <c r="AJ75" s="8">
        <f t="shared" si="77"/>
        <v>-0.36439662708781828</v>
      </c>
      <c r="AK75" s="8">
        <f t="shared" si="77"/>
        <v>-2.5367914426849207</v>
      </c>
      <c r="AL75" s="8">
        <f t="shared" si="77"/>
        <v>-2.4753150301333271</v>
      </c>
      <c r="AM75" s="8">
        <f t="shared" si="77"/>
        <v>-2.6391852091656807</v>
      </c>
      <c r="AN75" s="8">
        <f t="shared" si="77"/>
        <v>-2.8445698762273741</v>
      </c>
      <c r="AO75" s="8">
        <f t="shared" si="77"/>
        <v>-2.7297484405740313</v>
      </c>
      <c r="AP75" s="8">
        <f t="shared" si="77"/>
        <v>-2.5176990433512811</v>
      </c>
      <c r="AQ75" s="8">
        <f t="shared" si="77"/>
        <v>-2.8694969207634253</v>
      </c>
      <c r="AR75" s="8">
        <f t="shared" si="77"/>
        <v>-3.1711019277480075</v>
      </c>
      <c r="AS75" s="8">
        <f t="shared" si="77"/>
        <v>-3.2223528322503734</v>
      </c>
      <c r="AT75" s="8">
        <f t="shared" si="77"/>
        <v>-2.8963655041880179</v>
      </c>
      <c r="AU75" s="8">
        <f t="shared" si="77"/>
        <v>-2.3486240038284931</v>
      </c>
      <c r="AV75" s="8"/>
    </row>
    <row r="76" spans="3:48" ht="5.0999999999999996" customHeight="1" x14ac:dyDescent="0.25"/>
    <row r="77" spans="3:48" ht="15.75" x14ac:dyDescent="0.25">
      <c r="C77" s="58" t="s">
        <v>53</v>
      </c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112"/>
      <c r="S77" s="58" t="s">
        <v>53</v>
      </c>
      <c r="T77" s="59"/>
      <c r="U77" s="59"/>
      <c r="V77" s="59"/>
      <c r="W77" s="59"/>
      <c r="X77" s="59"/>
      <c r="Y77" s="59"/>
      <c r="Z77" s="59"/>
      <c r="AA77" s="59"/>
      <c r="AB77" s="59"/>
      <c r="AC77" s="59"/>
      <c r="AD77" s="59"/>
      <c r="AE77" s="59"/>
      <c r="AF77" s="59"/>
      <c r="AH77" s="58" t="s">
        <v>53</v>
      </c>
      <c r="AI77" s="59"/>
      <c r="AJ77" s="59"/>
      <c r="AK77" s="59"/>
      <c r="AL77" s="59"/>
      <c r="AM77" s="59"/>
      <c r="AN77" s="59"/>
      <c r="AO77" s="59"/>
      <c r="AP77" s="59"/>
      <c r="AQ77" s="59"/>
      <c r="AR77" s="59"/>
      <c r="AS77" s="59"/>
      <c r="AT77" s="59"/>
      <c r="AU77" s="59"/>
    </row>
    <row r="78" spans="3:48" ht="5.0999999999999996" customHeight="1" x14ac:dyDescent="0.25">
      <c r="C78" s="56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</row>
    <row r="79" spans="3:48" x14ac:dyDescent="0.25">
      <c r="C79" s="47" t="s">
        <v>22</v>
      </c>
      <c r="D79" s="62">
        <f>D19/D21</f>
        <v>145.89091612676262</v>
      </c>
      <c r="E79" s="62">
        <f t="shared" ref="E79:P79" si="80">E19/E21</f>
        <v>137.72907550109872</v>
      </c>
      <c r="F79" s="62">
        <f t="shared" si="80"/>
        <v>58.4670489371969</v>
      </c>
      <c r="G79" s="62">
        <f t="shared" si="80"/>
        <v>58.614057960279666</v>
      </c>
      <c r="H79" s="62">
        <f t="shared" si="80"/>
        <v>56.016019708317536</v>
      </c>
      <c r="I79" s="62">
        <f t="shared" si="80"/>
        <v>50.724837497359218</v>
      </c>
      <c r="J79" s="62">
        <f t="shared" si="80"/>
        <v>50.313802934084777</v>
      </c>
      <c r="K79" s="62">
        <f t="shared" si="80"/>
        <v>55.06294353010248</v>
      </c>
      <c r="L79" s="62">
        <f t="shared" si="80"/>
        <v>55.056401642260319</v>
      </c>
      <c r="M79" s="62">
        <f t="shared" si="80"/>
        <v>54.273095939805053</v>
      </c>
      <c r="N79" s="62">
        <f t="shared" si="80"/>
        <v>54.272664707304749</v>
      </c>
      <c r="O79" s="62">
        <f t="shared" si="80"/>
        <v>53.919938672878899</v>
      </c>
      <c r="P79" s="62">
        <f t="shared" si="80"/>
        <v>55.589567009366384</v>
      </c>
      <c r="Q79" s="113"/>
      <c r="S79" s="86" t="s">
        <v>22</v>
      </c>
      <c r="T79" s="118">
        <f>T19/T21</f>
        <v>145.77334993773351</v>
      </c>
      <c r="U79" s="118">
        <f t="shared" ref="U79:AF79" si="81">U19/U21</f>
        <v>184.33374033374034</v>
      </c>
      <c r="V79" s="118">
        <f t="shared" si="81"/>
        <v>143.74484825777444</v>
      </c>
      <c r="W79" s="118">
        <f t="shared" si="81"/>
        <v>149.09559071019859</v>
      </c>
      <c r="X79" s="118">
        <f t="shared" si="81"/>
        <v>141.64828812805692</v>
      </c>
      <c r="Y79" s="118">
        <f t="shared" si="81"/>
        <v>139.29911154985192</v>
      </c>
      <c r="Z79" s="118">
        <f t="shared" si="81"/>
        <v>134.94423987375066</v>
      </c>
      <c r="AA79" s="118">
        <f t="shared" si="81"/>
        <v>138.63890325918263</v>
      </c>
      <c r="AB79" s="118">
        <f t="shared" si="81"/>
        <v>141.34250614250615</v>
      </c>
      <c r="AC79" s="118">
        <f t="shared" si="81"/>
        <v>135.18367346938774</v>
      </c>
      <c r="AD79" s="118">
        <f t="shared" si="81"/>
        <v>136.74006116207951</v>
      </c>
      <c r="AE79" s="118">
        <f t="shared" si="81"/>
        <v>138.58782608695651</v>
      </c>
      <c r="AF79" s="118">
        <f t="shared" si="81"/>
        <v>145.26494765412951</v>
      </c>
      <c r="AH79" s="86" t="s">
        <v>22</v>
      </c>
      <c r="AI79" s="120">
        <f>T79-D79</f>
        <v>-0.11756618902910532</v>
      </c>
      <c r="AJ79" s="120">
        <f t="shared" ref="AJ79:AU85" si="82">U79-E79</f>
        <v>46.604664832641618</v>
      </c>
      <c r="AK79" s="120">
        <f t="shared" si="82"/>
        <v>85.277799320577543</v>
      </c>
      <c r="AL79" s="120">
        <f t="shared" si="82"/>
        <v>90.481532749918927</v>
      </c>
      <c r="AM79" s="120">
        <f t="shared" si="82"/>
        <v>85.632268419739376</v>
      </c>
      <c r="AN79" s="120">
        <f t="shared" si="82"/>
        <v>88.574274052492697</v>
      </c>
      <c r="AO79" s="120">
        <f t="shared" si="82"/>
        <v>84.630436939665884</v>
      </c>
      <c r="AP79" s="120">
        <f t="shared" si="82"/>
        <v>83.575959729080154</v>
      </c>
      <c r="AQ79" s="120">
        <f t="shared" si="82"/>
        <v>86.286104500245841</v>
      </c>
      <c r="AR79" s="120">
        <f t="shared" si="82"/>
        <v>80.910577529582696</v>
      </c>
      <c r="AS79" s="120">
        <f t="shared" si="82"/>
        <v>82.467396454774757</v>
      </c>
      <c r="AT79" s="120">
        <f t="shared" si="82"/>
        <v>84.667887414077612</v>
      </c>
      <c r="AU79" s="120">
        <f t="shared" si="82"/>
        <v>89.675380644763123</v>
      </c>
    </row>
    <row r="80" spans="3:48" x14ac:dyDescent="0.25">
      <c r="C80" s="61" t="s">
        <v>54</v>
      </c>
      <c r="D80" s="63">
        <f>D9/D3</f>
        <v>145.89091612676262</v>
      </c>
      <c r="E80" s="63">
        <f t="shared" ref="E80:P80" si="83">E9/E3</f>
        <v>137.72907550109872</v>
      </c>
      <c r="F80" s="63">
        <f t="shared" si="83"/>
        <v>144.16200137503648</v>
      </c>
      <c r="G80" s="63">
        <f t="shared" si="83"/>
        <v>140.8584231983769</v>
      </c>
      <c r="H80" s="63">
        <f t="shared" si="83"/>
        <v>146.91422468013485</v>
      </c>
      <c r="I80" s="63">
        <f t="shared" si="83"/>
        <v>147.7605722446668</v>
      </c>
      <c r="J80" s="63">
        <f t="shared" si="83"/>
        <v>133.89537473389501</v>
      </c>
      <c r="K80" s="63">
        <f t="shared" si="83"/>
        <v>139.97806537063158</v>
      </c>
      <c r="L80" s="63">
        <f t="shared" si="83"/>
        <v>144.13453727685172</v>
      </c>
      <c r="M80" s="63">
        <f t="shared" si="83"/>
        <v>144.13565381389745</v>
      </c>
      <c r="N80" s="63">
        <f t="shared" si="83"/>
        <v>144.13784109341157</v>
      </c>
      <c r="O80" s="63">
        <f t="shared" si="83"/>
        <v>143.85704526657668</v>
      </c>
      <c r="P80" s="63">
        <f t="shared" si="83"/>
        <v>142.88165583204812</v>
      </c>
      <c r="Q80" s="63"/>
      <c r="S80" s="61" t="s">
        <v>54</v>
      </c>
      <c r="T80" s="116">
        <f>T9/T3</f>
        <v>145.77334993773351</v>
      </c>
      <c r="U80" s="116">
        <f t="shared" ref="U80:AF80" si="84">U9/U3</f>
        <v>184.33374033374034</v>
      </c>
      <c r="V80" s="116">
        <f t="shared" si="84"/>
        <v>143.74484825777444</v>
      </c>
      <c r="W80" s="116">
        <f t="shared" si="84"/>
        <v>149.09559071019859</v>
      </c>
      <c r="X80" s="116">
        <f t="shared" si="84"/>
        <v>141.64828812805692</v>
      </c>
      <c r="Y80" s="116">
        <f t="shared" si="84"/>
        <v>139.29911154985192</v>
      </c>
      <c r="Z80" s="116">
        <f t="shared" si="84"/>
        <v>134.94423987375066</v>
      </c>
      <c r="AA80" s="116">
        <f t="shared" si="84"/>
        <v>138.63890325918263</v>
      </c>
      <c r="AB80" s="116">
        <f t="shared" si="84"/>
        <v>141.34250614250615</v>
      </c>
      <c r="AC80" s="116">
        <f t="shared" si="84"/>
        <v>135.18367346938774</v>
      </c>
      <c r="AD80" s="116">
        <f t="shared" si="84"/>
        <v>136.69931140015302</v>
      </c>
      <c r="AE80" s="116">
        <f t="shared" si="84"/>
        <v>138.31781140861466</v>
      </c>
      <c r="AF80" s="116">
        <f t="shared" si="84"/>
        <v>145.24703281359089</v>
      </c>
      <c r="AH80" s="61" t="s">
        <v>54</v>
      </c>
      <c r="AI80" s="116">
        <f t="shared" ref="AI80:AI85" si="85">T80-D80</f>
        <v>-0.11756618902910532</v>
      </c>
      <c r="AJ80" s="116">
        <f t="shared" si="82"/>
        <v>46.604664832641618</v>
      </c>
      <c r="AK80" s="116">
        <f t="shared" si="82"/>
        <v>-0.41715311726204618</v>
      </c>
      <c r="AL80" s="116">
        <f t="shared" si="82"/>
        <v>8.2371675118216956</v>
      </c>
      <c r="AM80" s="116">
        <f t="shared" si="82"/>
        <v>-5.2659365520779318</v>
      </c>
      <c r="AN80" s="116">
        <f t="shared" si="82"/>
        <v>-8.4614606948148889</v>
      </c>
      <c r="AO80" s="116">
        <f t="shared" si="82"/>
        <v>1.0488651398556499</v>
      </c>
      <c r="AP80" s="116">
        <f t="shared" si="82"/>
        <v>-1.3391621114489567</v>
      </c>
      <c r="AQ80" s="116">
        <f t="shared" si="82"/>
        <v>-2.7920311343455637</v>
      </c>
      <c r="AR80" s="116">
        <f t="shared" si="82"/>
        <v>-8.9519803445097068</v>
      </c>
      <c r="AS80" s="116">
        <f t="shared" si="82"/>
        <v>-7.4385296932585447</v>
      </c>
      <c r="AT80" s="116">
        <f t="shared" si="82"/>
        <v>-5.5392338579620173</v>
      </c>
      <c r="AU80" s="116">
        <f t="shared" si="82"/>
        <v>2.3653769815427665</v>
      </c>
    </row>
    <row r="81" spans="3:47" x14ac:dyDescent="0.25">
      <c r="C81" s="61" t="s">
        <v>55</v>
      </c>
      <c r="D81" s="63">
        <f>IFERROR(D10/D4,0)</f>
        <v>0</v>
      </c>
      <c r="E81" s="63">
        <f t="shared" ref="E81:P81" si="86">IFERROR(E10/E4,0)</f>
        <v>0</v>
      </c>
      <c r="F81" s="63">
        <f t="shared" si="86"/>
        <v>55.141303652530013</v>
      </c>
      <c r="G81" s="63">
        <f t="shared" si="86"/>
        <v>55.338526219233081</v>
      </c>
      <c r="H81" s="63">
        <f>IFERROR(H10/H4,0)</f>
        <v>52.951514486047529</v>
      </c>
      <c r="I81" s="63">
        <f t="shared" si="86"/>
        <v>47.950179763738625</v>
      </c>
      <c r="J81" s="63">
        <f t="shared" si="86"/>
        <v>48.068632654415367</v>
      </c>
      <c r="K81" s="63">
        <f t="shared" si="86"/>
        <v>52.475288573042931</v>
      </c>
      <c r="L81" s="63">
        <f t="shared" si="86"/>
        <v>52.162063031807882</v>
      </c>
      <c r="M81" s="63">
        <f t="shared" si="86"/>
        <v>51.325811631423214</v>
      </c>
      <c r="N81" s="63">
        <f t="shared" si="86"/>
        <v>51.325378125922896</v>
      </c>
      <c r="O81" s="63">
        <f t="shared" si="86"/>
        <v>50.926246630173203</v>
      </c>
      <c r="P81" s="63">
        <f t="shared" si="86"/>
        <v>51.740834974519046</v>
      </c>
      <c r="Q81" s="63"/>
      <c r="S81" s="61" t="s">
        <v>55</v>
      </c>
      <c r="T81" s="34">
        <f>IFERROR(T10/T4,0)</f>
        <v>0</v>
      </c>
      <c r="U81" s="34">
        <f t="shared" ref="U81:AF81" si="87">IFERROR(U10/U4,0)</f>
        <v>0</v>
      </c>
      <c r="V81" s="34">
        <f t="shared" si="87"/>
        <v>0</v>
      </c>
      <c r="W81" s="34">
        <f t="shared" si="87"/>
        <v>0</v>
      </c>
      <c r="X81" s="34">
        <f t="shared" si="87"/>
        <v>0</v>
      </c>
      <c r="Y81" s="34">
        <f t="shared" si="87"/>
        <v>0</v>
      </c>
      <c r="Z81" s="34">
        <f t="shared" si="87"/>
        <v>0</v>
      </c>
      <c r="AA81" s="34">
        <f t="shared" si="87"/>
        <v>0</v>
      </c>
      <c r="AB81" s="34">
        <f t="shared" si="87"/>
        <v>0</v>
      </c>
      <c r="AC81" s="34">
        <f t="shared" si="87"/>
        <v>0</v>
      </c>
      <c r="AD81" s="34">
        <f t="shared" si="87"/>
        <v>190</v>
      </c>
      <c r="AE81" s="34">
        <f t="shared" si="87"/>
        <v>204.85714285714286</v>
      </c>
      <c r="AF81" s="34">
        <f t="shared" si="87"/>
        <v>203</v>
      </c>
      <c r="AH81" s="61" t="s">
        <v>55</v>
      </c>
      <c r="AI81" s="116">
        <f t="shared" si="85"/>
        <v>0</v>
      </c>
      <c r="AJ81" s="116">
        <f t="shared" si="82"/>
        <v>0</v>
      </c>
      <c r="AK81" s="116">
        <f t="shared" si="82"/>
        <v>-55.141303652530013</v>
      </c>
      <c r="AL81" s="116">
        <f t="shared" si="82"/>
        <v>-55.338526219233081</v>
      </c>
      <c r="AM81" s="116">
        <f t="shared" si="82"/>
        <v>-52.951514486047529</v>
      </c>
      <c r="AN81" s="116">
        <f t="shared" si="82"/>
        <v>-47.950179763738625</v>
      </c>
      <c r="AO81" s="116">
        <f t="shared" si="82"/>
        <v>-48.068632654415367</v>
      </c>
      <c r="AP81" s="116">
        <f t="shared" si="82"/>
        <v>-52.475288573042931</v>
      </c>
      <c r="AQ81" s="116">
        <f t="shared" si="82"/>
        <v>-52.162063031807882</v>
      </c>
      <c r="AR81" s="116">
        <f t="shared" si="82"/>
        <v>-51.325811631423214</v>
      </c>
      <c r="AS81" s="116">
        <f t="shared" si="82"/>
        <v>138.6746218740771</v>
      </c>
      <c r="AT81" s="116">
        <f t="shared" si="82"/>
        <v>153.93089622696965</v>
      </c>
      <c r="AU81" s="116">
        <f t="shared" si="82"/>
        <v>151.25916502548097</v>
      </c>
    </row>
    <row r="82" spans="3:47" ht="5.0999999999999996" customHeight="1" x14ac:dyDescent="0.25"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AI82" s="116">
        <f t="shared" si="85"/>
        <v>0</v>
      </c>
      <c r="AJ82" s="116">
        <f t="shared" si="82"/>
        <v>0</v>
      </c>
      <c r="AK82" s="116">
        <f t="shared" si="82"/>
        <v>0</v>
      </c>
      <c r="AL82" s="116">
        <f t="shared" si="82"/>
        <v>0</v>
      </c>
      <c r="AM82" s="116">
        <f t="shared" si="82"/>
        <v>0</v>
      </c>
      <c r="AN82" s="116">
        <f t="shared" si="82"/>
        <v>0</v>
      </c>
      <c r="AO82" s="116">
        <f t="shared" si="82"/>
        <v>0</v>
      </c>
      <c r="AP82" s="116">
        <f t="shared" si="82"/>
        <v>0</v>
      </c>
      <c r="AQ82" s="116">
        <f t="shared" si="82"/>
        <v>0</v>
      </c>
      <c r="AR82" s="116">
        <f t="shared" si="82"/>
        <v>0</v>
      </c>
      <c r="AS82" s="116">
        <f t="shared" si="82"/>
        <v>0</v>
      </c>
      <c r="AT82" s="116">
        <f t="shared" si="82"/>
        <v>0</v>
      </c>
      <c r="AU82" s="116">
        <f t="shared" si="82"/>
        <v>0</v>
      </c>
    </row>
    <row r="83" spans="3:47" x14ac:dyDescent="0.25">
      <c r="C83" s="47" t="s">
        <v>24</v>
      </c>
      <c r="D83" s="64">
        <f t="shared" ref="D83:P83" si="88">D25/D27</f>
        <v>49.201071934628686</v>
      </c>
      <c r="E83" s="64">
        <f t="shared" si="88"/>
        <v>51.551699413200119</v>
      </c>
      <c r="F83" s="64">
        <f t="shared" si="88"/>
        <v>58.754425242232792</v>
      </c>
      <c r="G83" s="64">
        <f t="shared" si="88"/>
        <v>59.278711323691503</v>
      </c>
      <c r="H83" s="64">
        <f t="shared" si="88"/>
        <v>56.319973897505811</v>
      </c>
      <c r="I83" s="64">
        <f t="shared" si="88"/>
        <v>50.619383124459524</v>
      </c>
      <c r="J83" s="64">
        <f t="shared" si="88"/>
        <v>50.927268173069031</v>
      </c>
      <c r="K83" s="64">
        <f t="shared" si="88"/>
        <v>56.085076641094034</v>
      </c>
      <c r="L83" s="64">
        <f t="shared" si="88"/>
        <v>55.146878209373391</v>
      </c>
      <c r="M83" s="64">
        <f t="shared" si="88"/>
        <v>54.356869817480771</v>
      </c>
      <c r="N83" s="64">
        <f t="shared" si="88"/>
        <v>54.356293435583403</v>
      </c>
      <c r="O83" s="64">
        <f t="shared" si="88"/>
        <v>54.310276568275903</v>
      </c>
      <c r="P83" s="64">
        <f t="shared" si="88"/>
        <v>53.784964203998598</v>
      </c>
      <c r="Q83" s="114"/>
      <c r="S83" s="86" t="s">
        <v>24</v>
      </c>
      <c r="T83" s="118">
        <f>T25/T27</f>
        <v>51.644209296286682</v>
      </c>
      <c r="U83" s="118">
        <f t="shared" ref="U83:AF83" si="89">U25/U27</f>
        <v>54.428351611459263</v>
      </c>
      <c r="V83" s="118">
        <f t="shared" si="89"/>
        <v>60.801277629979964</v>
      </c>
      <c r="W83" s="118">
        <f t="shared" si="89"/>
        <v>60.98903248013017</v>
      </c>
      <c r="X83" s="118">
        <f t="shared" si="89"/>
        <v>57.508401586063442</v>
      </c>
      <c r="Y83" s="118">
        <f t="shared" si="89"/>
        <v>49.153068125922282</v>
      </c>
      <c r="Z83" s="118">
        <f t="shared" si="89"/>
        <v>53.358720144209101</v>
      </c>
      <c r="AA83" s="118">
        <f t="shared" si="89"/>
        <v>59.038910578174381</v>
      </c>
      <c r="AB83" s="118">
        <f t="shared" si="89"/>
        <v>56.825328352456346</v>
      </c>
      <c r="AC83" s="118">
        <f t="shared" si="89"/>
        <v>59.896614430968235</v>
      </c>
      <c r="AD83" s="118">
        <f t="shared" si="89"/>
        <v>58.490955148264042</v>
      </c>
      <c r="AE83" s="118">
        <f t="shared" si="89"/>
        <v>52.812183763035335</v>
      </c>
      <c r="AF83" s="118">
        <f t="shared" si="89"/>
        <v>56.060761213799211</v>
      </c>
      <c r="AH83" s="86" t="s">
        <v>24</v>
      </c>
      <c r="AI83" s="120">
        <f t="shared" si="85"/>
        <v>2.4431373616579961</v>
      </c>
      <c r="AJ83" s="120">
        <f t="shared" si="82"/>
        <v>2.8766521982591442</v>
      </c>
      <c r="AK83" s="120">
        <f t="shared" si="82"/>
        <v>2.0468523877471725</v>
      </c>
      <c r="AL83" s="120">
        <f t="shared" si="82"/>
        <v>1.7103211564386669</v>
      </c>
      <c r="AM83" s="120">
        <f t="shared" si="82"/>
        <v>1.1884276885576313</v>
      </c>
      <c r="AN83" s="120">
        <f t="shared" si="82"/>
        <v>-1.4663149985372428</v>
      </c>
      <c r="AO83" s="120">
        <f t="shared" si="82"/>
        <v>2.4314519711400706</v>
      </c>
      <c r="AP83" s="120">
        <f t="shared" si="82"/>
        <v>2.953833937080347</v>
      </c>
      <c r="AQ83" s="120">
        <f t="shared" si="82"/>
        <v>1.678450143082955</v>
      </c>
      <c r="AR83" s="120">
        <f t="shared" si="82"/>
        <v>5.5397446134874642</v>
      </c>
      <c r="AS83" s="120">
        <f t="shared" si="82"/>
        <v>4.1346617126806393</v>
      </c>
      <c r="AT83" s="120">
        <f t="shared" si="82"/>
        <v>-1.4980928052405673</v>
      </c>
      <c r="AU83" s="120">
        <f t="shared" si="82"/>
        <v>2.2757970098006126</v>
      </c>
    </row>
    <row r="84" spans="3:47" x14ac:dyDescent="0.25">
      <c r="C84" s="61" t="s">
        <v>54</v>
      </c>
      <c r="D84" s="63">
        <f>D11/D5</f>
        <v>206.72507515223162</v>
      </c>
      <c r="E84" s="63">
        <f t="shared" ref="E84:P85" si="90">E11/E5</f>
        <v>202.22241034201193</v>
      </c>
      <c r="F84" s="63">
        <f t="shared" si="90"/>
        <v>188.12840555809555</v>
      </c>
      <c r="G84" s="63">
        <f t="shared" si="90"/>
        <v>201.09049784762317</v>
      </c>
      <c r="H84" s="63">
        <f t="shared" si="90"/>
        <v>195.44901859094122</v>
      </c>
      <c r="I84" s="63">
        <f t="shared" si="90"/>
        <v>210.29632394033803</v>
      </c>
      <c r="J84" s="63">
        <f t="shared" si="90"/>
        <v>180.89827184144508</v>
      </c>
      <c r="K84" s="63">
        <f t="shared" si="90"/>
        <v>181.25635765214375</v>
      </c>
      <c r="L84" s="63">
        <f t="shared" si="90"/>
        <v>188.76864988709835</v>
      </c>
      <c r="M84" s="63">
        <f t="shared" si="90"/>
        <v>188.77336582234918</v>
      </c>
      <c r="N84" s="63">
        <f t="shared" si="90"/>
        <v>188.77107723389784</v>
      </c>
      <c r="O84" s="63">
        <f t="shared" si="90"/>
        <v>202.18289402103895</v>
      </c>
      <c r="P84" s="63">
        <f t="shared" si="90"/>
        <v>194.52400059355406</v>
      </c>
      <c r="Q84" s="63"/>
      <c r="S84" s="61" t="s">
        <v>54</v>
      </c>
      <c r="T84" s="116">
        <f>T11/T5</f>
        <v>212.7076923076923</v>
      </c>
      <c r="U84" s="116">
        <f t="shared" ref="U84:AF85" si="91">U11/U5</f>
        <v>205.29424538545061</v>
      </c>
      <c r="V84" s="116">
        <f t="shared" si="91"/>
        <v>186.64231096006796</v>
      </c>
      <c r="W84" s="116">
        <f t="shared" si="91"/>
        <v>200.26192468619246</v>
      </c>
      <c r="X84" s="116">
        <f t="shared" si="91"/>
        <v>222.34555984555985</v>
      </c>
      <c r="Y84" s="116">
        <f t="shared" si="91"/>
        <v>197.07251908396947</v>
      </c>
      <c r="Z84" s="116">
        <f t="shared" si="91"/>
        <v>169.11515151515152</v>
      </c>
      <c r="AA84" s="116">
        <f t="shared" si="91"/>
        <v>181.34148550724638</v>
      </c>
      <c r="AB84" s="116">
        <f t="shared" si="91"/>
        <v>194.33885017421602</v>
      </c>
      <c r="AC84" s="116">
        <f t="shared" si="91"/>
        <v>185.85959885386819</v>
      </c>
      <c r="AD84" s="116">
        <f t="shared" si="91"/>
        <v>187.97433155080213</v>
      </c>
      <c r="AE84" s="116">
        <f t="shared" si="91"/>
        <v>195.76411120471778</v>
      </c>
      <c r="AF84" s="116">
        <f t="shared" si="91"/>
        <v>194.4762645914397</v>
      </c>
      <c r="AH84" s="61" t="s">
        <v>54</v>
      </c>
      <c r="AI84" s="116">
        <f t="shared" si="85"/>
        <v>5.9826171554606731</v>
      </c>
      <c r="AJ84" s="116">
        <f t="shared" si="82"/>
        <v>3.0718350434386821</v>
      </c>
      <c r="AK84" s="116">
        <f t="shared" si="82"/>
        <v>-1.4860945980275915</v>
      </c>
      <c r="AL84" s="116">
        <f t="shared" si="82"/>
        <v>-0.82857316143071102</v>
      </c>
      <c r="AM84" s="116">
        <f t="shared" si="82"/>
        <v>26.896541254618626</v>
      </c>
      <c r="AN84" s="116">
        <f t="shared" si="82"/>
        <v>-13.22380485636856</v>
      </c>
      <c r="AO84" s="116">
        <f t="shared" si="82"/>
        <v>-11.783120326293556</v>
      </c>
      <c r="AP84" s="116">
        <f t="shared" si="82"/>
        <v>8.5127855102626881E-2</v>
      </c>
      <c r="AQ84" s="116">
        <f t="shared" si="82"/>
        <v>5.5702002871176717</v>
      </c>
      <c r="AR84" s="116">
        <f t="shared" si="82"/>
        <v>-2.913766968480985</v>
      </c>
      <c r="AS84" s="116">
        <f t="shared" si="82"/>
        <v>-0.79674568309570759</v>
      </c>
      <c r="AT84" s="116">
        <f t="shared" si="82"/>
        <v>-6.4187828163211691</v>
      </c>
      <c r="AU84" s="116">
        <f t="shared" si="82"/>
        <v>-4.7736002114362464E-2</v>
      </c>
    </row>
    <row r="85" spans="3:47" x14ac:dyDescent="0.25">
      <c r="C85" s="61" t="s">
        <v>55</v>
      </c>
      <c r="D85" s="63">
        <f>D12/D6</f>
        <v>46.978971089917387</v>
      </c>
      <c r="E85" s="63">
        <f t="shared" si="90"/>
        <v>49.60980586955948</v>
      </c>
      <c r="F85" s="63">
        <f t="shared" si="90"/>
        <v>55.141303652530013</v>
      </c>
      <c r="G85" s="63">
        <f t="shared" si="90"/>
        <v>55.338526219233081</v>
      </c>
      <c r="H85" s="63">
        <f t="shared" si="90"/>
        <v>52.951514486047529</v>
      </c>
      <c r="I85" s="63">
        <f t="shared" si="90"/>
        <v>47.950179763738625</v>
      </c>
      <c r="J85" s="63">
        <f t="shared" si="90"/>
        <v>48.068632654415367</v>
      </c>
      <c r="K85" s="63">
        <f t="shared" si="90"/>
        <v>52.475288573042931</v>
      </c>
      <c r="L85" s="63">
        <f t="shared" si="90"/>
        <v>52.162063031807882</v>
      </c>
      <c r="M85" s="63">
        <f t="shared" si="90"/>
        <v>51.325811631423214</v>
      </c>
      <c r="N85" s="63">
        <f t="shared" si="90"/>
        <v>51.325378125922896</v>
      </c>
      <c r="O85" s="63">
        <f t="shared" si="90"/>
        <v>50.926246630173203</v>
      </c>
      <c r="P85" s="63">
        <f t="shared" si="90"/>
        <v>50.829440046784072</v>
      </c>
      <c r="Q85" s="63"/>
      <c r="S85" s="61" t="s">
        <v>55</v>
      </c>
      <c r="T85" s="116">
        <f>T12/T6</f>
        <v>49.579157078045895</v>
      </c>
      <c r="U85" s="116">
        <f t="shared" si="91"/>
        <v>52.459336517068884</v>
      </c>
      <c r="V85" s="116">
        <f t="shared" si="91"/>
        <v>58.320997370932901</v>
      </c>
      <c r="W85" s="116">
        <f t="shared" si="91"/>
        <v>58.335517609731987</v>
      </c>
      <c r="X85" s="116">
        <f t="shared" si="91"/>
        <v>54.685735537190084</v>
      </c>
      <c r="Y85" s="116">
        <f t="shared" si="91"/>
        <v>47.344064104558889</v>
      </c>
      <c r="Z85" s="116">
        <f t="shared" si="91"/>
        <v>51.413828216485925</v>
      </c>
      <c r="AA85" s="116">
        <f t="shared" si="91"/>
        <v>56.476141669513723</v>
      </c>
      <c r="AB85" s="116">
        <f t="shared" si="91"/>
        <v>54.444608656311267</v>
      </c>
      <c r="AC85" s="116">
        <f t="shared" si="91"/>
        <v>57.053215400287826</v>
      </c>
      <c r="AD85" s="116">
        <f t="shared" si="91"/>
        <v>56.661458254627881</v>
      </c>
      <c r="AE85" s="116">
        <f t="shared" si="91"/>
        <v>50.497954229289981</v>
      </c>
      <c r="AF85" s="116">
        <f t="shared" si="91"/>
        <v>53.760040047653604</v>
      </c>
      <c r="AH85" s="61" t="s">
        <v>55</v>
      </c>
      <c r="AI85" s="116">
        <f t="shared" si="85"/>
        <v>2.6001859881285085</v>
      </c>
      <c r="AJ85" s="116">
        <f t="shared" si="82"/>
        <v>2.849530647509404</v>
      </c>
      <c r="AK85" s="116">
        <f t="shared" si="82"/>
        <v>3.1796937184028877</v>
      </c>
      <c r="AL85" s="116">
        <f t="shared" si="82"/>
        <v>2.9969913904989056</v>
      </c>
      <c r="AM85" s="116">
        <f t="shared" si="82"/>
        <v>1.7342210511425549</v>
      </c>
      <c r="AN85" s="116">
        <f t="shared" si="82"/>
        <v>-0.60611565917973564</v>
      </c>
      <c r="AO85" s="116">
        <f t="shared" si="82"/>
        <v>3.3451955620705576</v>
      </c>
      <c r="AP85" s="116">
        <f t="shared" si="82"/>
        <v>4.0008530964707916</v>
      </c>
      <c r="AQ85" s="116">
        <f t="shared" si="82"/>
        <v>2.2825456245033848</v>
      </c>
      <c r="AR85" s="116">
        <f t="shared" si="82"/>
        <v>5.7274037688646118</v>
      </c>
      <c r="AS85" s="116">
        <f t="shared" si="82"/>
        <v>5.3360801287049853</v>
      </c>
      <c r="AT85" s="116">
        <f t="shared" si="82"/>
        <v>-0.42829240088322251</v>
      </c>
      <c r="AU85" s="116">
        <f t="shared" si="82"/>
        <v>2.9306000008695321</v>
      </c>
    </row>
    <row r="86" spans="3:47" x14ac:dyDescent="0.25"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DA72-8D4A-42C8-A5D7-97C81C7C5580}">
  <dimension ref="A1:AA55"/>
  <sheetViews>
    <sheetView zoomScale="85" zoomScaleNormal="85" workbookViewId="0">
      <selection activeCell="H26" sqref="H26"/>
    </sheetView>
  </sheetViews>
  <sheetFormatPr defaultRowHeight="15" x14ac:dyDescent="0.25"/>
  <cols>
    <col min="2" max="2" width="11.85546875" bestFit="1" customWidth="1"/>
    <col min="3" max="3" width="23.140625" bestFit="1" customWidth="1"/>
    <col min="4" max="4" width="15.5703125" bestFit="1" customWidth="1"/>
    <col min="8" max="8" width="23.140625" bestFit="1" customWidth="1"/>
    <col min="9" max="9" width="16.85546875" bestFit="1" customWidth="1"/>
    <col min="10" max="10" width="8.140625" bestFit="1" customWidth="1"/>
    <col min="11" max="11" width="11" bestFit="1" customWidth="1"/>
    <col min="12" max="12" width="8.28515625" bestFit="1" customWidth="1"/>
    <col min="13" max="14" width="10.42578125" bestFit="1" customWidth="1"/>
    <col min="15" max="15" width="9.85546875" bestFit="1" customWidth="1"/>
    <col min="16" max="16" width="8.140625" bestFit="1" customWidth="1"/>
    <col min="17" max="17" width="8.85546875" bestFit="1" customWidth="1"/>
    <col min="18" max="23" width="8.140625" bestFit="1" customWidth="1"/>
    <col min="24" max="24" width="11" bestFit="1" customWidth="1"/>
    <col min="25" max="25" width="8.28515625" bestFit="1" customWidth="1"/>
    <col min="26" max="26" width="9.85546875" bestFit="1" customWidth="1"/>
    <col min="27" max="27" width="11.28515625" bestFit="1" customWidth="1"/>
  </cols>
  <sheetData>
    <row r="1" spans="1:27" x14ac:dyDescent="0.25">
      <c r="A1" t="s">
        <v>56</v>
      </c>
      <c r="B1" t="s">
        <v>57</v>
      </c>
      <c r="C1" t="s">
        <v>58</v>
      </c>
      <c r="D1" t="s">
        <v>59</v>
      </c>
    </row>
    <row r="2" spans="1:27" x14ac:dyDescent="0.25">
      <c r="A2">
        <v>2023</v>
      </c>
      <c r="B2" t="s">
        <v>60</v>
      </c>
      <c r="C2" t="s">
        <v>61</v>
      </c>
      <c r="D2" s="65">
        <v>351168</v>
      </c>
      <c r="H2" s="66" t="s">
        <v>83</v>
      </c>
      <c r="I2" s="66" t="s">
        <v>80</v>
      </c>
    </row>
    <row r="3" spans="1:27" x14ac:dyDescent="0.25">
      <c r="A3">
        <v>2023</v>
      </c>
      <c r="B3" t="s">
        <v>60</v>
      </c>
      <c r="C3" t="s">
        <v>62</v>
      </c>
      <c r="D3" s="65">
        <v>3770247</v>
      </c>
      <c r="I3">
        <v>2023</v>
      </c>
      <c r="O3" t="s">
        <v>81</v>
      </c>
      <c r="P3">
        <v>2024</v>
      </c>
      <c r="Z3" t="s">
        <v>82</v>
      </c>
      <c r="AA3" t="s">
        <v>79</v>
      </c>
    </row>
    <row r="4" spans="1:27" x14ac:dyDescent="0.25">
      <c r="A4">
        <v>2023</v>
      </c>
      <c r="B4" t="s">
        <v>60</v>
      </c>
      <c r="C4" t="s">
        <v>63</v>
      </c>
      <c r="D4" s="65">
        <v>207390</v>
      </c>
      <c r="H4" s="66" t="s">
        <v>78</v>
      </c>
      <c r="I4" t="s">
        <v>60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75</v>
      </c>
      <c r="V4" t="s">
        <v>60</v>
      </c>
      <c r="W4" t="s">
        <v>64</v>
      </c>
      <c r="X4" t="s">
        <v>65</v>
      </c>
      <c r="Y4" t="s">
        <v>66</v>
      </c>
    </row>
    <row r="5" spans="1:27" x14ac:dyDescent="0.25">
      <c r="A5">
        <v>2023</v>
      </c>
      <c r="B5" t="s">
        <v>64</v>
      </c>
      <c r="C5" t="s">
        <v>61</v>
      </c>
      <c r="D5" s="65">
        <v>452908</v>
      </c>
      <c r="H5" s="67" t="s">
        <v>74</v>
      </c>
      <c r="T5">
        <v>190</v>
      </c>
      <c r="U5">
        <v>1434</v>
      </c>
      <c r="V5">
        <v>6549</v>
      </c>
      <c r="W5">
        <v>164446</v>
      </c>
      <c r="X5">
        <v>1110141</v>
      </c>
      <c r="Y5">
        <v>358690</v>
      </c>
      <c r="Z5">
        <v>1641450</v>
      </c>
      <c r="AA5">
        <v>1641450</v>
      </c>
    </row>
    <row r="6" spans="1:27" x14ac:dyDescent="0.25">
      <c r="A6">
        <v>2023</v>
      </c>
      <c r="B6" t="s">
        <v>64</v>
      </c>
      <c r="C6" t="s">
        <v>62</v>
      </c>
      <c r="D6" s="65">
        <v>3701898</v>
      </c>
      <c r="H6" s="67" t="s">
        <v>61</v>
      </c>
      <c r="I6">
        <v>351168</v>
      </c>
      <c r="J6">
        <v>452908</v>
      </c>
      <c r="K6">
        <v>383655</v>
      </c>
      <c r="L6">
        <v>442963</v>
      </c>
      <c r="M6">
        <v>318567</v>
      </c>
      <c r="N6">
        <v>282220</v>
      </c>
      <c r="O6">
        <v>2231481</v>
      </c>
      <c r="P6">
        <v>256529</v>
      </c>
      <c r="Q6">
        <v>267989</v>
      </c>
      <c r="R6">
        <v>287632</v>
      </c>
      <c r="S6">
        <v>284832</v>
      </c>
      <c r="T6">
        <v>178666</v>
      </c>
      <c r="U6">
        <v>237630</v>
      </c>
      <c r="V6">
        <v>225129</v>
      </c>
      <c r="W6">
        <v>239626</v>
      </c>
      <c r="X6">
        <v>177539</v>
      </c>
      <c r="Y6">
        <v>47438</v>
      </c>
      <c r="Z6">
        <v>2203010</v>
      </c>
      <c r="AA6">
        <v>4434491</v>
      </c>
    </row>
    <row r="7" spans="1:27" x14ac:dyDescent="0.25">
      <c r="A7">
        <v>2023</v>
      </c>
      <c r="B7" t="s">
        <v>64</v>
      </c>
      <c r="C7" t="s">
        <v>63</v>
      </c>
      <c r="D7" s="65">
        <v>189076</v>
      </c>
      <c r="H7" s="67" t="s">
        <v>62</v>
      </c>
      <c r="I7">
        <v>3770247</v>
      </c>
      <c r="J7">
        <v>3701898</v>
      </c>
      <c r="K7">
        <v>3482755</v>
      </c>
      <c r="L7">
        <v>3658862</v>
      </c>
      <c r="M7">
        <v>3308487</v>
      </c>
      <c r="N7">
        <v>3042803</v>
      </c>
      <c r="O7">
        <v>20965052</v>
      </c>
      <c r="P7">
        <v>3029457</v>
      </c>
      <c r="Q7">
        <v>2975502</v>
      </c>
      <c r="R7">
        <v>3610222</v>
      </c>
      <c r="S7">
        <v>3528342</v>
      </c>
      <c r="T7">
        <v>3749572</v>
      </c>
      <c r="U7">
        <v>3702611</v>
      </c>
      <c r="V7">
        <v>3698265</v>
      </c>
      <c r="W7">
        <v>3463888</v>
      </c>
      <c r="X7">
        <v>2909084</v>
      </c>
      <c r="Y7">
        <v>850970</v>
      </c>
      <c r="Z7">
        <v>31517913</v>
      </c>
      <c r="AA7">
        <v>52482965</v>
      </c>
    </row>
    <row r="8" spans="1:27" x14ac:dyDescent="0.25">
      <c r="A8">
        <v>2023</v>
      </c>
      <c r="B8" t="s">
        <v>65</v>
      </c>
      <c r="C8" t="s">
        <v>61</v>
      </c>
      <c r="D8" s="65">
        <v>383655</v>
      </c>
      <c r="H8" s="67" t="s">
        <v>63</v>
      </c>
      <c r="I8">
        <v>207390</v>
      </c>
      <c r="J8">
        <v>189076</v>
      </c>
      <c r="K8">
        <v>219678</v>
      </c>
      <c r="L8">
        <v>239313</v>
      </c>
      <c r="M8">
        <v>230350</v>
      </c>
      <c r="N8">
        <v>154899</v>
      </c>
      <c r="O8">
        <v>1240706</v>
      </c>
      <c r="P8">
        <v>167424</v>
      </c>
      <c r="Q8">
        <v>200201</v>
      </c>
      <c r="R8">
        <v>223101</v>
      </c>
      <c r="S8">
        <v>259460</v>
      </c>
      <c r="T8">
        <v>175756</v>
      </c>
      <c r="U8">
        <v>232372</v>
      </c>
      <c r="V8">
        <v>221130</v>
      </c>
      <c r="W8">
        <v>201758</v>
      </c>
      <c r="X8">
        <v>185695</v>
      </c>
      <c r="Y8">
        <v>51234</v>
      </c>
      <c r="Z8">
        <v>1918131</v>
      </c>
      <c r="AA8">
        <v>3158837</v>
      </c>
    </row>
    <row r="9" spans="1:27" x14ac:dyDescent="0.25">
      <c r="A9">
        <v>2023</v>
      </c>
      <c r="B9" t="s">
        <v>65</v>
      </c>
      <c r="C9" t="s">
        <v>62</v>
      </c>
      <c r="D9" s="65">
        <v>3482755</v>
      </c>
      <c r="H9" s="67" t="s">
        <v>79</v>
      </c>
      <c r="I9">
        <v>4328805</v>
      </c>
      <c r="J9">
        <v>4343882</v>
      </c>
      <c r="K9">
        <v>4086088</v>
      </c>
      <c r="L9">
        <v>4341138</v>
      </c>
      <c r="M9">
        <v>3857404</v>
      </c>
      <c r="N9">
        <v>3479922</v>
      </c>
      <c r="O9">
        <v>24437239</v>
      </c>
      <c r="P9">
        <v>3453410</v>
      </c>
      <c r="Q9">
        <v>3443692</v>
      </c>
      <c r="R9">
        <v>4120955</v>
      </c>
      <c r="S9">
        <v>4072634</v>
      </c>
      <c r="T9">
        <v>4104184</v>
      </c>
      <c r="U9">
        <v>4174047</v>
      </c>
      <c r="V9">
        <v>4151073</v>
      </c>
      <c r="W9">
        <v>4069718</v>
      </c>
      <c r="X9">
        <v>4382459</v>
      </c>
      <c r="Y9">
        <v>1308332</v>
      </c>
      <c r="Z9">
        <v>37280504</v>
      </c>
      <c r="AA9">
        <v>61717743</v>
      </c>
    </row>
    <row r="10" spans="1:27" x14ac:dyDescent="0.25">
      <c r="A10">
        <v>2023</v>
      </c>
      <c r="B10" t="s">
        <v>65</v>
      </c>
      <c r="C10" t="s">
        <v>63</v>
      </c>
      <c r="D10" s="65">
        <v>219678</v>
      </c>
    </row>
    <row r="11" spans="1:27" x14ac:dyDescent="0.25">
      <c r="A11">
        <v>2023</v>
      </c>
      <c r="B11" t="s">
        <v>66</v>
      </c>
      <c r="C11" t="s">
        <v>61</v>
      </c>
      <c r="D11" s="65">
        <v>442963</v>
      </c>
    </row>
    <row r="12" spans="1:27" x14ac:dyDescent="0.25">
      <c r="A12">
        <v>2023</v>
      </c>
      <c r="B12" t="s">
        <v>66</v>
      </c>
      <c r="C12" t="s">
        <v>62</v>
      </c>
      <c r="D12" s="65">
        <v>3658862</v>
      </c>
    </row>
    <row r="13" spans="1:27" x14ac:dyDescent="0.25">
      <c r="A13">
        <v>2023</v>
      </c>
      <c r="B13" t="s">
        <v>66</v>
      </c>
      <c r="C13" t="s">
        <v>63</v>
      </c>
      <c r="D13" s="65">
        <v>239313</v>
      </c>
    </row>
    <row r="14" spans="1:27" x14ac:dyDescent="0.25">
      <c r="A14">
        <v>2023</v>
      </c>
      <c r="B14" t="s">
        <v>67</v>
      </c>
      <c r="C14" t="s">
        <v>61</v>
      </c>
      <c r="D14" s="65">
        <v>318567</v>
      </c>
    </row>
    <row r="15" spans="1:27" x14ac:dyDescent="0.25">
      <c r="A15">
        <v>2023</v>
      </c>
      <c r="B15" t="s">
        <v>67</v>
      </c>
      <c r="C15" t="s">
        <v>62</v>
      </c>
      <c r="D15" s="65">
        <v>3308487</v>
      </c>
    </row>
    <row r="16" spans="1:27" x14ac:dyDescent="0.25">
      <c r="A16">
        <v>2023</v>
      </c>
      <c r="B16" t="s">
        <v>67</v>
      </c>
      <c r="C16" t="s">
        <v>63</v>
      </c>
      <c r="D16" s="65">
        <v>230350</v>
      </c>
    </row>
    <row r="17" spans="1:4" x14ac:dyDescent="0.25">
      <c r="A17">
        <v>2023</v>
      </c>
      <c r="B17" t="s">
        <v>68</v>
      </c>
      <c r="C17" t="s">
        <v>61</v>
      </c>
      <c r="D17" s="65">
        <v>282220</v>
      </c>
    </row>
    <row r="18" spans="1:4" x14ac:dyDescent="0.25">
      <c r="A18">
        <v>2023</v>
      </c>
      <c r="B18" t="s">
        <v>68</v>
      </c>
      <c r="C18" t="s">
        <v>62</v>
      </c>
      <c r="D18" s="65">
        <v>3042803</v>
      </c>
    </row>
    <row r="19" spans="1:4" x14ac:dyDescent="0.25">
      <c r="A19">
        <v>2023</v>
      </c>
      <c r="B19" t="s">
        <v>68</v>
      </c>
      <c r="C19" t="s">
        <v>63</v>
      </c>
      <c r="D19" s="65">
        <v>154899</v>
      </c>
    </row>
    <row r="20" spans="1:4" x14ac:dyDescent="0.25">
      <c r="A20">
        <v>2024</v>
      </c>
      <c r="B20" t="s">
        <v>69</v>
      </c>
      <c r="C20" t="s">
        <v>61</v>
      </c>
      <c r="D20" s="65">
        <v>256529</v>
      </c>
    </row>
    <row r="21" spans="1:4" x14ac:dyDescent="0.25">
      <c r="A21">
        <v>2024</v>
      </c>
      <c r="B21" t="s">
        <v>69</v>
      </c>
      <c r="C21" t="s">
        <v>62</v>
      </c>
      <c r="D21" s="65">
        <v>3029457</v>
      </c>
    </row>
    <row r="22" spans="1:4" x14ac:dyDescent="0.25">
      <c r="A22">
        <v>2024</v>
      </c>
      <c r="B22" t="s">
        <v>69</v>
      </c>
      <c r="C22" t="s">
        <v>63</v>
      </c>
      <c r="D22" s="65">
        <v>167424</v>
      </c>
    </row>
    <row r="23" spans="1:4" x14ac:dyDescent="0.25">
      <c r="A23">
        <v>2024</v>
      </c>
      <c r="B23" t="s">
        <v>70</v>
      </c>
      <c r="C23" t="s">
        <v>61</v>
      </c>
      <c r="D23" s="65">
        <v>267989</v>
      </c>
    </row>
    <row r="24" spans="1:4" x14ac:dyDescent="0.25">
      <c r="A24">
        <v>2024</v>
      </c>
      <c r="B24" t="s">
        <v>70</v>
      </c>
      <c r="C24" t="s">
        <v>62</v>
      </c>
      <c r="D24" s="65">
        <v>2975502</v>
      </c>
    </row>
    <row r="25" spans="1:4" x14ac:dyDescent="0.25">
      <c r="A25">
        <v>2024</v>
      </c>
      <c r="B25" t="s">
        <v>70</v>
      </c>
      <c r="C25" t="s">
        <v>63</v>
      </c>
      <c r="D25" s="65">
        <v>200201</v>
      </c>
    </row>
    <row r="26" spans="1:4" x14ac:dyDescent="0.25">
      <c r="A26">
        <v>2024</v>
      </c>
      <c r="B26" t="s">
        <v>71</v>
      </c>
      <c r="C26" t="s">
        <v>61</v>
      </c>
      <c r="D26" s="65">
        <v>287632</v>
      </c>
    </row>
    <row r="27" spans="1:4" x14ac:dyDescent="0.25">
      <c r="A27">
        <v>2024</v>
      </c>
      <c r="B27" t="s">
        <v>71</v>
      </c>
      <c r="C27" t="s">
        <v>62</v>
      </c>
      <c r="D27" s="65">
        <v>3610222</v>
      </c>
    </row>
    <row r="28" spans="1:4" x14ac:dyDescent="0.25">
      <c r="A28">
        <v>2024</v>
      </c>
      <c r="B28" t="s">
        <v>71</v>
      </c>
      <c r="C28" t="s">
        <v>63</v>
      </c>
      <c r="D28" s="65">
        <v>223101</v>
      </c>
    </row>
    <row r="29" spans="1:4" x14ac:dyDescent="0.25">
      <c r="A29">
        <v>2024</v>
      </c>
      <c r="B29" t="s">
        <v>72</v>
      </c>
      <c r="C29" t="s">
        <v>61</v>
      </c>
      <c r="D29" s="65">
        <v>284832</v>
      </c>
    </row>
    <row r="30" spans="1:4" x14ac:dyDescent="0.25">
      <c r="A30">
        <v>2024</v>
      </c>
      <c r="B30" t="s">
        <v>72</v>
      </c>
      <c r="C30" t="s">
        <v>62</v>
      </c>
      <c r="D30" s="65">
        <v>3528342</v>
      </c>
    </row>
    <row r="31" spans="1:4" x14ac:dyDescent="0.25">
      <c r="A31">
        <v>2024</v>
      </c>
      <c r="B31" t="s">
        <v>72</v>
      </c>
      <c r="C31" t="s">
        <v>63</v>
      </c>
      <c r="D31" s="65">
        <v>259460</v>
      </c>
    </row>
    <row r="32" spans="1:4" x14ac:dyDescent="0.25">
      <c r="A32">
        <v>2024</v>
      </c>
      <c r="B32" t="s">
        <v>73</v>
      </c>
      <c r="C32" t="s">
        <v>74</v>
      </c>
      <c r="D32" s="65">
        <v>190</v>
      </c>
    </row>
    <row r="33" spans="1:4" x14ac:dyDescent="0.25">
      <c r="A33">
        <v>2024</v>
      </c>
      <c r="B33" t="s">
        <v>73</v>
      </c>
      <c r="C33" t="s">
        <v>61</v>
      </c>
      <c r="D33" s="65">
        <v>178666</v>
      </c>
    </row>
    <row r="34" spans="1:4" x14ac:dyDescent="0.25">
      <c r="A34">
        <v>2024</v>
      </c>
      <c r="B34" t="s">
        <v>73</v>
      </c>
      <c r="C34" t="s">
        <v>62</v>
      </c>
      <c r="D34" s="65">
        <v>3749572</v>
      </c>
    </row>
    <row r="35" spans="1:4" x14ac:dyDescent="0.25">
      <c r="A35">
        <v>2024</v>
      </c>
      <c r="B35" t="s">
        <v>73</v>
      </c>
      <c r="C35" t="s">
        <v>63</v>
      </c>
      <c r="D35" s="65">
        <v>175756</v>
      </c>
    </row>
    <row r="36" spans="1:4" x14ac:dyDescent="0.25">
      <c r="A36">
        <v>2024</v>
      </c>
      <c r="B36" t="s">
        <v>75</v>
      </c>
      <c r="C36" t="s">
        <v>74</v>
      </c>
      <c r="D36" s="65">
        <v>1434</v>
      </c>
    </row>
    <row r="37" spans="1:4" x14ac:dyDescent="0.25">
      <c r="A37">
        <v>2024</v>
      </c>
      <c r="B37" t="s">
        <v>75</v>
      </c>
      <c r="C37" t="s">
        <v>61</v>
      </c>
      <c r="D37" s="65">
        <v>237630</v>
      </c>
    </row>
    <row r="38" spans="1:4" x14ac:dyDescent="0.25">
      <c r="A38">
        <v>2024</v>
      </c>
      <c r="B38" t="s">
        <v>75</v>
      </c>
      <c r="C38" t="s">
        <v>62</v>
      </c>
      <c r="D38" s="65">
        <v>3702611</v>
      </c>
    </row>
    <row r="39" spans="1:4" x14ac:dyDescent="0.25">
      <c r="A39">
        <v>2024</v>
      </c>
      <c r="B39" t="s">
        <v>75</v>
      </c>
      <c r="C39" t="s">
        <v>63</v>
      </c>
      <c r="D39" s="65">
        <v>232372</v>
      </c>
    </row>
    <row r="40" spans="1:4" x14ac:dyDescent="0.25">
      <c r="A40">
        <v>2024</v>
      </c>
      <c r="B40" t="s">
        <v>60</v>
      </c>
      <c r="C40" t="s">
        <v>74</v>
      </c>
      <c r="D40" s="65">
        <v>6549</v>
      </c>
    </row>
    <row r="41" spans="1:4" x14ac:dyDescent="0.25">
      <c r="A41">
        <v>2024</v>
      </c>
      <c r="B41" t="s">
        <v>60</v>
      </c>
      <c r="C41" t="s">
        <v>61</v>
      </c>
      <c r="D41" s="65">
        <v>225129</v>
      </c>
    </row>
    <row r="42" spans="1:4" x14ac:dyDescent="0.25">
      <c r="A42">
        <v>2024</v>
      </c>
      <c r="B42" t="s">
        <v>60</v>
      </c>
      <c r="C42" t="s">
        <v>62</v>
      </c>
      <c r="D42" s="65">
        <v>3698265</v>
      </c>
    </row>
    <row r="43" spans="1:4" x14ac:dyDescent="0.25">
      <c r="A43">
        <v>2024</v>
      </c>
      <c r="B43" t="s">
        <v>60</v>
      </c>
      <c r="C43" t="s">
        <v>63</v>
      </c>
      <c r="D43" s="65">
        <v>221130</v>
      </c>
    </row>
    <row r="44" spans="1:4" x14ac:dyDescent="0.25">
      <c r="A44">
        <v>2024</v>
      </c>
      <c r="B44" t="s">
        <v>64</v>
      </c>
      <c r="C44" t="s">
        <v>74</v>
      </c>
      <c r="D44" s="65">
        <v>164446</v>
      </c>
    </row>
    <row r="45" spans="1:4" x14ac:dyDescent="0.25">
      <c r="A45">
        <v>2024</v>
      </c>
      <c r="B45" t="s">
        <v>64</v>
      </c>
      <c r="C45" t="s">
        <v>61</v>
      </c>
      <c r="D45" s="65">
        <v>239626</v>
      </c>
    </row>
    <row r="46" spans="1:4" x14ac:dyDescent="0.25">
      <c r="A46">
        <v>2024</v>
      </c>
      <c r="B46" t="s">
        <v>64</v>
      </c>
      <c r="C46" t="s">
        <v>62</v>
      </c>
      <c r="D46" s="65">
        <v>3463888</v>
      </c>
    </row>
    <row r="47" spans="1:4" x14ac:dyDescent="0.25">
      <c r="A47">
        <v>2024</v>
      </c>
      <c r="B47" t="s">
        <v>64</v>
      </c>
      <c r="C47" t="s">
        <v>63</v>
      </c>
      <c r="D47" s="65">
        <v>201758</v>
      </c>
    </row>
    <row r="48" spans="1:4" x14ac:dyDescent="0.25">
      <c r="A48">
        <v>2024</v>
      </c>
      <c r="B48" t="s">
        <v>65</v>
      </c>
      <c r="C48" t="s">
        <v>74</v>
      </c>
      <c r="D48" s="65">
        <v>1110141</v>
      </c>
    </row>
    <row r="49" spans="1:4" x14ac:dyDescent="0.25">
      <c r="A49">
        <v>2024</v>
      </c>
      <c r="B49" t="s">
        <v>65</v>
      </c>
      <c r="C49" t="s">
        <v>61</v>
      </c>
      <c r="D49" s="65">
        <v>177539</v>
      </c>
    </row>
    <row r="50" spans="1:4" x14ac:dyDescent="0.25">
      <c r="A50">
        <v>2024</v>
      </c>
      <c r="B50" t="s">
        <v>65</v>
      </c>
      <c r="C50" t="s">
        <v>62</v>
      </c>
      <c r="D50" s="65">
        <v>2909084</v>
      </c>
    </row>
    <row r="51" spans="1:4" x14ac:dyDescent="0.25">
      <c r="A51">
        <v>2024</v>
      </c>
      <c r="B51" t="s">
        <v>65</v>
      </c>
      <c r="C51" t="s">
        <v>63</v>
      </c>
      <c r="D51" s="65">
        <v>185695</v>
      </c>
    </row>
    <row r="52" spans="1:4" x14ac:dyDescent="0.25">
      <c r="A52">
        <v>2024</v>
      </c>
      <c r="B52" t="s">
        <v>66</v>
      </c>
      <c r="C52" t="s">
        <v>74</v>
      </c>
      <c r="D52" s="65">
        <v>358690</v>
      </c>
    </row>
    <row r="53" spans="1:4" x14ac:dyDescent="0.25">
      <c r="A53">
        <v>2024</v>
      </c>
      <c r="B53" t="s">
        <v>66</v>
      </c>
      <c r="C53" t="s">
        <v>61</v>
      </c>
      <c r="D53" s="65">
        <v>47438</v>
      </c>
    </row>
    <row r="54" spans="1:4" x14ac:dyDescent="0.25">
      <c r="A54">
        <v>2024</v>
      </c>
      <c r="B54" t="s">
        <v>66</v>
      </c>
      <c r="C54" t="s">
        <v>62</v>
      </c>
      <c r="D54" s="65">
        <v>850970</v>
      </c>
    </row>
    <row r="55" spans="1:4" x14ac:dyDescent="0.25">
      <c r="A55">
        <v>2024</v>
      </c>
      <c r="B55" t="s">
        <v>66</v>
      </c>
      <c r="C55" t="s">
        <v>63</v>
      </c>
      <c r="D55" s="65">
        <v>51234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87EE-A174-4A54-AB4F-83D7DF415155}">
  <dimension ref="A1:Z71"/>
  <sheetViews>
    <sheetView topLeftCell="G1" workbookViewId="0">
      <selection activeCell="U7" sqref="U7:U10"/>
    </sheetView>
  </sheetViews>
  <sheetFormatPr defaultRowHeight="15" x14ac:dyDescent="0.25"/>
  <cols>
    <col min="1" max="1" width="25.5703125" bestFit="1" customWidth="1"/>
    <col min="2" max="2" width="5" bestFit="1" customWidth="1"/>
    <col min="3" max="3" width="11.85546875" bestFit="1" customWidth="1"/>
    <col min="4" max="4" width="17.42578125" bestFit="1" customWidth="1"/>
    <col min="7" max="7" width="27" customWidth="1"/>
    <col min="8" max="8" width="16" customWidth="1"/>
    <col min="9" max="9" width="17.7109375" customWidth="1"/>
    <col min="10" max="10" width="11.5703125" bestFit="1" customWidth="1"/>
    <col min="11" max="11" width="12" customWidth="1"/>
    <col min="12" max="13" width="10.42578125" bestFit="1" customWidth="1"/>
    <col min="14" max="14" width="9.85546875" bestFit="1" customWidth="1"/>
    <col min="15" max="15" width="7.7109375" bestFit="1" customWidth="1"/>
    <col min="16" max="16" width="8.85546875" bestFit="1" customWidth="1"/>
    <col min="17" max="17" width="6.42578125" bestFit="1" customWidth="1"/>
    <col min="18" max="21" width="6" bestFit="1" customWidth="1"/>
    <col min="22" max="22" width="7.140625" bestFit="1" customWidth="1"/>
    <col min="23" max="23" width="11" bestFit="1" customWidth="1"/>
    <col min="24" max="24" width="8.28515625" bestFit="1" customWidth="1"/>
    <col min="25" max="25" width="9.85546875" bestFit="1" customWidth="1"/>
    <col min="26" max="26" width="11.28515625" bestFit="1" customWidth="1"/>
  </cols>
  <sheetData>
    <row r="1" spans="1:26" x14ac:dyDescent="0.25">
      <c r="A1" t="s">
        <v>58</v>
      </c>
      <c r="B1" t="s">
        <v>56</v>
      </c>
      <c r="C1" t="s">
        <v>57</v>
      </c>
      <c r="D1" t="s">
        <v>76</v>
      </c>
    </row>
    <row r="2" spans="1:26" x14ac:dyDescent="0.25">
      <c r="A2" t="s">
        <v>77</v>
      </c>
      <c r="B2">
        <v>2023</v>
      </c>
      <c r="C2" t="s">
        <v>60</v>
      </c>
      <c r="D2">
        <v>2991</v>
      </c>
    </row>
    <row r="3" spans="1:26" x14ac:dyDescent="0.25">
      <c r="A3" t="s">
        <v>77</v>
      </c>
      <c r="B3">
        <v>2023</v>
      </c>
      <c r="C3" t="s">
        <v>64</v>
      </c>
      <c r="D3">
        <v>222</v>
      </c>
      <c r="G3" s="66" t="s">
        <v>84</v>
      </c>
      <c r="H3" s="66" t="s">
        <v>80</v>
      </c>
    </row>
    <row r="4" spans="1:26" x14ac:dyDescent="0.25">
      <c r="A4" t="s">
        <v>77</v>
      </c>
      <c r="B4">
        <v>2023</v>
      </c>
      <c r="C4" t="s">
        <v>65</v>
      </c>
      <c r="D4">
        <v>10147</v>
      </c>
      <c r="H4">
        <v>2023</v>
      </c>
      <c r="N4" t="s">
        <v>81</v>
      </c>
      <c r="O4">
        <v>2024</v>
      </c>
      <c r="Y4" t="s">
        <v>82</v>
      </c>
      <c r="Z4" t="s">
        <v>79</v>
      </c>
    </row>
    <row r="5" spans="1:26" x14ac:dyDescent="0.25">
      <c r="A5" t="s">
        <v>77</v>
      </c>
      <c r="B5">
        <v>2023</v>
      </c>
      <c r="C5" t="s">
        <v>66</v>
      </c>
      <c r="D5">
        <v>1732</v>
      </c>
      <c r="G5" s="66" t="s">
        <v>78</v>
      </c>
      <c r="H5" t="s">
        <v>60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75</v>
      </c>
      <c r="U5" t="s">
        <v>60</v>
      </c>
      <c r="V5" t="s">
        <v>64</v>
      </c>
      <c r="W5" t="s">
        <v>65</v>
      </c>
      <c r="X5" t="s">
        <v>66</v>
      </c>
    </row>
    <row r="6" spans="1:26" x14ac:dyDescent="0.25">
      <c r="A6" t="s">
        <v>77</v>
      </c>
      <c r="B6">
        <v>2023</v>
      </c>
      <c r="C6" t="s">
        <v>67</v>
      </c>
      <c r="D6">
        <v>4205</v>
      </c>
      <c r="G6" s="67" t="s">
        <v>77</v>
      </c>
      <c r="H6">
        <v>2991</v>
      </c>
      <c r="I6">
        <v>222</v>
      </c>
      <c r="J6">
        <v>10147</v>
      </c>
      <c r="K6">
        <v>1732</v>
      </c>
      <c r="L6">
        <v>4205</v>
      </c>
      <c r="M6">
        <v>13297</v>
      </c>
      <c r="N6">
        <v>32594</v>
      </c>
      <c r="O6">
        <v>5135</v>
      </c>
      <c r="P6">
        <v>5135</v>
      </c>
      <c r="Q6">
        <v>5354</v>
      </c>
      <c r="R6">
        <v>5255</v>
      </c>
      <c r="S6">
        <v>5320</v>
      </c>
      <c r="T6">
        <v>5398</v>
      </c>
      <c r="U6">
        <v>5641</v>
      </c>
      <c r="V6">
        <v>5661</v>
      </c>
      <c r="W6">
        <v>5732</v>
      </c>
      <c r="X6">
        <v>5732</v>
      </c>
      <c r="Y6">
        <v>54363</v>
      </c>
      <c r="Z6">
        <v>86957</v>
      </c>
    </row>
    <row r="7" spans="1:26" x14ac:dyDescent="0.25">
      <c r="A7" t="s">
        <v>77</v>
      </c>
      <c r="B7">
        <v>2023</v>
      </c>
      <c r="C7" t="s">
        <v>68</v>
      </c>
      <c r="D7">
        <v>13297</v>
      </c>
      <c r="G7" s="67" t="s">
        <v>74</v>
      </c>
      <c r="S7">
        <v>1</v>
      </c>
      <c r="T7">
        <v>7</v>
      </c>
      <c r="U7">
        <v>75</v>
      </c>
      <c r="V7">
        <v>2611</v>
      </c>
      <c r="W7">
        <v>17739</v>
      </c>
      <c r="X7">
        <v>10855</v>
      </c>
      <c r="Y7">
        <v>31288</v>
      </c>
      <c r="Z7">
        <v>31288</v>
      </c>
    </row>
    <row r="8" spans="1:26" x14ac:dyDescent="0.25">
      <c r="A8" t="s">
        <v>77</v>
      </c>
      <c r="B8">
        <v>2024</v>
      </c>
      <c r="C8" t="s">
        <v>69</v>
      </c>
      <c r="D8">
        <v>5135</v>
      </c>
      <c r="G8" s="67" t="s">
        <v>61</v>
      </c>
      <c r="H8">
        <v>2409</v>
      </c>
      <c r="I8">
        <v>2457</v>
      </c>
      <c r="J8">
        <v>2669</v>
      </c>
      <c r="K8">
        <v>2971</v>
      </c>
      <c r="L8">
        <v>2249</v>
      </c>
      <c r="M8">
        <v>2026</v>
      </c>
      <c r="N8">
        <v>14781</v>
      </c>
      <c r="O8">
        <v>1901</v>
      </c>
      <c r="P8">
        <v>1933</v>
      </c>
      <c r="Q8">
        <v>2035</v>
      </c>
      <c r="R8">
        <v>2107</v>
      </c>
      <c r="S8">
        <v>1307</v>
      </c>
      <c r="T8">
        <v>1718</v>
      </c>
      <c r="U8">
        <v>1682</v>
      </c>
      <c r="V8">
        <v>1764</v>
      </c>
      <c r="W8">
        <v>1259</v>
      </c>
      <c r="X8">
        <v>650</v>
      </c>
      <c r="Y8">
        <v>16356</v>
      </c>
      <c r="Z8">
        <v>31137</v>
      </c>
    </row>
    <row r="9" spans="1:26" x14ac:dyDescent="0.25">
      <c r="A9" t="s">
        <v>77</v>
      </c>
      <c r="B9">
        <v>2024</v>
      </c>
      <c r="C9" t="s">
        <v>70</v>
      </c>
      <c r="D9">
        <v>5135</v>
      </c>
      <c r="G9" s="67" t="s">
        <v>62</v>
      </c>
      <c r="H9">
        <v>76045</v>
      </c>
      <c r="I9">
        <v>70567</v>
      </c>
      <c r="J9">
        <v>59717</v>
      </c>
      <c r="K9">
        <v>62721</v>
      </c>
      <c r="L9">
        <v>60500</v>
      </c>
      <c r="M9">
        <v>64270</v>
      </c>
      <c r="N9">
        <v>393820</v>
      </c>
      <c r="O9">
        <v>58923</v>
      </c>
      <c r="P9">
        <v>52686</v>
      </c>
      <c r="Q9">
        <v>66310</v>
      </c>
      <c r="R9">
        <v>61843</v>
      </c>
      <c r="S9">
        <v>66175</v>
      </c>
      <c r="T9">
        <v>73322</v>
      </c>
      <c r="U9">
        <v>75404</v>
      </c>
      <c r="V9">
        <v>63866</v>
      </c>
      <c r="W9">
        <v>48936</v>
      </c>
      <c r="X9">
        <v>27578</v>
      </c>
      <c r="Y9">
        <v>595043</v>
      </c>
      <c r="Z9">
        <v>988863</v>
      </c>
    </row>
    <row r="10" spans="1:26" x14ac:dyDescent="0.25">
      <c r="A10" t="s">
        <v>77</v>
      </c>
      <c r="B10">
        <v>2024</v>
      </c>
      <c r="C10" t="s">
        <v>71</v>
      </c>
      <c r="D10">
        <v>5354</v>
      </c>
      <c r="G10" s="67" t="s">
        <v>63</v>
      </c>
      <c r="H10">
        <v>975</v>
      </c>
      <c r="I10">
        <v>921</v>
      </c>
      <c r="J10">
        <v>1177</v>
      </c>
      <c r="K10">
        <v>1195</v>
      </c>
      <c r="L10">
        <v>1036</v>
      </c>
      <c r="M10">
        <v>786</v>
      </c>
      <c r="N10">
        <v>6090</v>
      </c>
      <c r="O10">
        <v>990</v>
      </c>
      <c r="P10">
        <v>1104</v>
      </c>
      <c r="Q10">
        <v>1148</v>
      </c>
      <c r="R10">
        <v>1396</v>
      </c>
      <c r="S10">
        <v>935</v>
      </c>
      <c r="T10">
        <v>1187</v>
      </c>
      <c r="U10">
        <v>1188</v>
      </c>
      <c r="V10">
        <v>1072</v>
      </c>
      <c r="W10">
        <v>1004</v>
      </c>
      <c r="X10">
        <v>538</v>
      </c>
      <c r="Y10">
        <v>10562</v>
      </c>
      <c r="Z10">
        <v>16652</v>
      </c>
    </row>
    <row r="11" spans="1:26" x14ac:dyDescent="0.25">
      <c r="A11" t="s">
        <v>77</v>
      </c>
      <c r="B11">
        <v>2024</v>
      </c>
      <c r="C11" t="s">
        <v>72</v>
      </c>
      <c r="D11">
        <v>5255</v>
      </c>
      <c r="G11" s="67" t="s">
        <v>79</v>
      </c>
      <c r="H11">
        <v>82420</v>
      </c>
      <c r="I11">
        <v>74167</v>
      </c>
      <c r="J11">
        <v>73710</v>
      </c>
      <c r="K11">
        <v>68619</v>
      </c>
      <c r="L11">
        <v>67990</v>
      </c>
      <c r="M11">
        <v>80379</v>
      </c>
      <c r="N11">
        <v>447285</v>
      </c>
      <c r="O11">
        <v>66949</v>
      </c>
      <c r="P11">
        <v>60858</v>
      </c>
      <c r="Q11">
        <v>74847</v>
      </c>
      <c r="R11">
        <v>70601</v>
      </c>
      <c r="S11">
        <v>73738</v>
      </c>
      <c r="T11">
        <v>81632</v>
      </c>
      <c r="U11">
        <v>83990</v>
      </c>
      <c r="V11">
        <v>74974</v>
      </c>
      <c r="W11">
        <v>74670</v>
      </c>
      <c r="X11">
        <v>45353</v>
      </c>
      <c r="Y11">
        <v>707612</v>
      </c>
      <c r="Z11">
        <v>1154897</v>
      </c>
    </row>
    <row r="12" spans="1:26" x14ac:dyDescent="0.25">
      <c r="A12" t="s">
        <v>77</v>
      </c>
      <c r="B12">
        <v>2024</v>
      </c>
      <c r="C12" t="s">
        <v>73</v>
      </c>
      <c r="D12">
        <v>5320</v>
      </c>
    </row>
    <row r="13" spans="1:26" x14ac:dyDescent="0.25">
      <c r="A13" t="s">
        <v>77</v>
      </c>
      <c r="B13">
        <v>2024</v>
      </c>
      <c r="C13" t="s">
        <v>75</v>
      </c>
      <c r="D13">
        <v>5398</v>
      </c>
    </row>
    <row r="14" spans="1:26" x14ac:dyDescent="0.25">
      <c r="A14" t="s">
        <v>77</v>
      </c>
      <c r="B14">
        <v>2024</v>
      </c>
      <c r="C14" t="s">
        <v>60</v>
      </c>
      <c r="D14">
        <v>5641</v>
      </c>
    </row>
    <row r="15" spans="1:26" x14ac:dyDescent="0.25">
      <c r="A15" t="s">
        <v>77</v>
      </c>
      <c r="B15">
        <v>2024</v>
      </c>
      <c r="C15" t="s">
        <v>64</v>
      </c>
      <c r="D15">
        <v>5661</v>
      </c>
      <c r="G15" s="294" t="s">
        <v>220</v>
      </c>
      <c r="H15" s="294" t="s">
        <v>222</v>
      </c>
      <c r="I15" s="294" t="s">
        <v>223</v>
      </c>
      <c r="J15" s="294" t="s">
        <v>199</v>
      </c>
      <c r="K15" s="294" t="s">
        <v>200</v>
      </c>
    </row>
    <row r="16" spans="1:26" x14ac:dyDescent="0.25">
      <c r="A16" t="s">
        <v>77</v>
      </c>
      <c r="B16">
        <v>2024</v>
      </c>
      <c r="C16" t="s">
        <v>65</v>
      </c>
      <c r="D16">
        <v>5732</v>
      </c>
      <c r="G16" s="245" t="s">
        <v>221</v>
      </c>
      <c r="H16" s="39"/>
      <c r="I16" s="39"/>
      <c r="J16" s="39"/>
      <c r="K16" s="39"/>
    </row>
    <row r="17" spans="1:13" x14ac:dyDescent="0.25">
      <c r="A17" t="s">
        <v>77</v>
      </c>
      <c r="B17">
        <v>2024</v>
      </c>
      <c r="C17" t="s">
        <v>66</v>
      </c>
      <c r="D17">
        <v>5732</v>
      </c>
      <c r="G17" t="s">
        <v>74</v>
      </c>
      <c r="H17" s="39">
        <v>0</v>
      </c>
      <c r="I17" s="39">
        <v>20415</v>
      </c>
      <c r="J17" s="359">
        <f>I17-H17</f>
        <v>20415</v>
      </c>
      <c r="K17" s="363" t="s">
        <v>226</v>
      </c>
    </row>
    <row r="18" spans="1:13" x14ac:dyDescent="0.25">
      <c r="A18" t="s">
        <v>74</v>
      </c>
      <c r="B18">
        <v>2024</v>
      </c>
      <c r="C18" t="s">
        <v>73</v>
      </c>
      <c r="D18">
        <v>1</v>
      </c>
      <c r="G18" t="s">
        <v>61</v>
      </c>
      <c r="H18" s="39">
        <v>7535</v>
      </c>
      <c r="I18" s="39">
        <v>4704</v>
      </c>
      <c r="J18" s="359">
        <f>I18-H18</f>
        <v>-2831</v>
      </c>
      <c r="K18" s="313">
        <f t="shared" ref="K18" si="0">J18/H18</f>
        <v>-0.37571333775713339</v>
      </c>
      <c r="M18" s="273">
        <f>SUM(J18:J19)</f>
        <v>-21000</v>
      </c>
    </row>
    <row r="19" spans="1:13" x14ac:dyDescent="0.25">
      <c r="A19" t="s">
        <v>74</v>
      </c>
      <c r="B19">
        <v>2024</v>
      </c>
      <c r="C19" t="s">
        <v>75</v>
      </c>
      <c r="D19">
        <v>7</v>
      </c>
      <c r="G19" t="s">
        <v>62</v>
      </c>
      <c r="H19" s="39">
        <v>206317</v>
      </c>
      <c r="I19" s="39">
        <v>188148</v>
      </c>
      <c r="J19" s="359">
        <f>I19-H19</f>
        <v>-18169</v>
      </c>
      <c r="K19" s="313">
        <f>J19/H19</f>
        <v>-8.8063513913056127E-2</v>
      </c>
    </row>
    <row r="20" spans="1:13" x14ac:dyDescent="0.25">
      <c r="A20" t="s">
        <v>74</v>
      </c>
      <c r="B20">
        <v>2024</v>
      </c>
      <c r="C20" t="s">
        <v>60</v>
      </c>
      <c r="D20">
        <v>75</v>
      </c>
      <c r="G20" t="s">
        <v>63</v>
      </c>
      <c r="H20" s="39">
        <v>3073</v>
      </c>
      <c r="I20" s="39">
        <v>3262</v>
      </c>
      <c r="J20" s="359">
        <f t="shared" ref="J20:J21" si="1">I20-H20</f>
        <v>189</v>
      </c>
      <c r="K20" s="250">
        <f t="shared" ref="K20:K21" si="2">J20/H20</f>
        <v>6.1503416856492028E-2</v>
      </c>
    </row>
    <row r="21" spans="1:13" x14ac:dyDescent="0.25">
      <c r="A21" t="s">
        <v>74</v>
      </c>
      <c r="B21">
        <v>2024</v>
      </c>
      <c r="C21" t="s">
        <v>64</v>
      </c>
      <c r="D21">
        <v>2611</v>
      </c>
      <c r="G21" s="294" t="s">
        <v>224</v>
      </c>
      <c r="H21" s="309">
        <f>SUM(H17:H20)</f>
        <v>216925</v>
      </c>
      <c r="I21" s="309">
        <f>SUM(I17:I20)</f>
        <v>216529</v>
      </c>
      <c r="J21" s="360">
        <f t="shared" si="1"/>
        <v>-396</v>
      </c>
      <c r="K21" s="314">
        <f t="shared" si="2"/>
        <v>-1.8255157312435173E-3</v>
      </c>
    </row>
    <row r="22" spans="1:13" x14ac:dyDescent="0.25">
      <c r="A22" t="s">
        <v>74</v>
      </c>
      <c r="B22">
        <v>2024</v>
      </c>
      <c r="C22" t="s">
        <v>65</v>
      </c>
      <c r="D22">
        <v>17739</v>
      </c>
      <c r="G22" s="245" t="s">
        <v>59</v>
      </c>
    </row>
    <row r="23" spans="1:13" x14ac:dyDescent="0.25">
      <c r="A23" t="s">
        <v>74</v>
      </c>
      <c r="B23">
        <v>2024</v>
      </c>
      <c r="C23" t="s">
        <v>66</v>
      </c>
      <c r="D23">
        <v>10855</v>
      </c>
      <c r="G23" t="s">
        <v>74</v>
      </c>
      <c r="H23" s="38">
        <v>0</v>
      </c>
      <c r="I23" s="38">
        <v>1281263</v>
      </c>
      <c r="J23" s="361">
        <f>I23-H23</f>
        <v>1281263</v>
      </c>
      <c r="K23" s="363" t="s">
        <v>226</v>
      </c>
    </row>
    <row r="24" spans="1:13" x14ac:dyDescent="0.25">
      <c r="A24" t="s">
        <v>61</v>
      </c>
      <c r="B24">
        <v>2023</v>
      </c>
      <c r="C24" t="s">
        <v>60</v>
      </c>
      <c r="D24">
        <v>2409</v>
      </c>
      <c r="G24" t="s">
        <v>61</v>
      </c>
      <c r="H24" s="38">
        <v>1187731</v>
      </c>
      <c r="I24" s="38">
        <v>642294</v>
      </c>
      <c r="J24" s="361">
        <f t="shared" ref="J24:J27" si="3">I24-H24</f>
        <v>-545437</v>
      </c>
      <c r="K24" s="313">
        <f t="shared" ref="K24:K27" si="4">J24/H24</f>
        <v>-0.45922603687198532</v>
      </c>
    </row>
    <row r="25" spans="1:13" x14ac:dyDescent="0.25">
      <c r="A25" t="s">
        <v>61</v>
      </c>
      <c r="B25">
        <v>2023</v>
      </c>
      <c r="C25" t="s">
        <v>64</v>
      </c>
      <c r="D25">
        <v>2457</v>
      </c>
      <c r="G25" t="s">
        <v>62</v>
      </c>
      <c r="H25" s="38">
        <v>10954899</v>
      </c>
      <c r="I25" s="38">
        <v>10071110</v>
      </c>
      <c r="J25" s="361">
        <f t="shared" si="3"/>
        <v>-883789</v>
      </c>
      <c r="K25" s="313">
        <f t="shared" si="4"/>
        <v>-8.0675230323894356E-2</v>
      </c>
    </row>
    <row r="26" spans="1:13" x14ac:dyDescent="0.25">
      <c r="A26" t="s">
        <v>61</v>
      </c>
      <c r="B26">
        <v>2023</v>
      </c>
      <c r="C26" t="s">
        <v>65</v>
      </c>
      <c r="D26">
        <v>2669</v>
      </c>
      <c r="G26" t="s">
        <v>63</v>
      </c>
      <c r="H26" s="38">
        <v>616143</v>
      </c>
      <c r="I26" s="38">
        <v>608583</v>
      </c>
      <c r="J26" s="361">
        <f t="shared" si="3"/>
        <v>-7560</v>
      </c>
      <c r="K26" s="313">
        <f t="shared" si="4"/>
        <v>-1.2269878907980777E-2</v>
      </c>
    </row>
    <row r="27" spans="1:13" x14ac:dyDescent="0.25">
      <c r="A27" t="s">
        <v>61</v>
      </c>
      <c r="B27">
        <v>2023</v>
      </c>
      <c r="C27" t="s">
        <v>66</v>
      </c>
      <c r="D27">
        <v>2971</v>
      </c>
      <c r="G27" s="294" t="s">
        <v>225</v>
      </c>
      <c r="H27" s="295">
        <f>SUM(H23:H26)</f>
        <v>12758773</v>
      </c>
      <c r="I27" s="295">
        <f>SUM(I23:I26)</f>
        <v>12603250</v>
      </c>
      <c r="J27" s="362">
        <f t="shared" si="3"/>
        <v>-155523</v>
      </c>
      <c r="K27" s="314">
        <f t="shared" si="4"/>
        <v>-1.2189495024325614E-2</v>
      </c>
    </row>
    <row r="28" spans="1:13" x14ac:dyDescent="0.25">
      <c r="A28" t="s">
        <v>61</v>
      </c>
      <c r="B28">
        <v>2023</v>
      </c>
      <c r="C28" t="s">
        <v>67</v>
      </c>
      <c r="D28">
        <v>2249</v>
      </c>
    </row>
    <row r="29" spans="1:13" x14ac:dyDescent="0.25">
      <c r="A29" t="s">
        <v>61</v>
      </c>
      <c r="B29">
        <v>2023</v>
      </c>
      <c r="C29" t="s">
        <v>68</v>
      </c>
      <c r="D29">
        <v>2026</v>
      </c>
    </row>
    <row r="30" spans="1:13" x14ac:dyDescent="0.25">
      <c r="A30" t="s">
        <v>61</v>
      </c>
      <c r="B30">
        <v>2024</v>
      </c>
      <c r="C30" t="s">
        <v>69</v>
      </c>
      <c r="D30">
        <v>1901</v>
      </c>
    </row>
    <row r="31" spans="1:13" x14ac:dyDescent="0.25">
      <c r="A31" t="s">
        <v>61</v>
      </c>
      <c r="B31">
        <v>2024</v>
      </c>
      <c r="C31" t="s">
        <v>70</v>
      </c>
      <c r="D31">
        <v>1933</v>
      </c>
    </row>
    <row r="32" spans="1:13" x14ac:dyDescent="0.25">
      <c r="A32" t="s">
        <v>61</v>
      </c>
      <c r="B32">
        <v>2024</v>
      </c>
      <c r="C32" t="s">
        <v>71</v>
      </c>
      <c r="D32">
        <v>2035</v>
      </c>
    </row>
    <row r="33" spans="1:4" x14ac:dyDescent="0.25">
      <c r="A33" t="s">
        <v>61</v>
      </c>
      <c r="B33">
        <v>2024</v>
      </c>
      <c r="C33" t="s">
        <v>72</v>
      </c>
      <c r="D33">
        <v>2107</v>
      </c>
    </row>
    <row r="34" spans="1:4" x14ac:dyDescent="0.25">
      <c r="A34" t="s">
        <v>61</v>
      </c>
      <c r="B34">
        <v>2024</v>
      </c>
      <c r="C34" t="s">
        <v>73</v>
      </c>
      <c r="D34">
        <v>1307</v>
      </c>
    </row>
    <row r="35" spans="1:4" x14ac:dyDescent="0.25">
      <c r="A35" t="s">
        <v>61</v>
      </c>
      <c r="B35">
        <v>2024</v>
      </c>
      <c r="C35" t="s">
        <v>75</v>
      </c>
      <c r="D35">
        <v>1718</v>
      </c>
    </row>
    <row r="36" spans="1:4" x14ac:dyDescent="0.25">
      <c r="A36" t="s">
        <v>61</v>
      </c>
      <c r="B36">
        <v>2024</v>
      </c>
      <c r="C36" t="s">
        <v>60</v>
      </c>
      <c r="D36">
        <v>1682</v>
      </c>
    </row>
    <row r="37" spans="1:4" x14ac:dyDescent="0.25">
      <c r="A37" t="s">
        <v>61</v>
      </c>
      <c r="B37">
        <v>2024</v>
      </c>
      <c r="C37" t="s">
        <v>64</v>
      </c>
      <c r="D37">
        <v>1764</v>
      </c>
    </row>
    <row r="38" spans="1:4" x14ac:dyDescent="0.25">
      <c r="A38" t="s">
        <v>61</v>
      </c>
      <c r="B38">
        <v>2024</v>
      </c>
      <c r="C38" t="s">
        <v>65</v>
      </c>
      <c r="D38">
        <v>1259</v>
      </c>
    </row>
    <row r="39" spans="1:4" x14ac:dyDescent="0.25">
      <c r="A39" t="s">
        <v>61</v>
      </c>
      <c r="B39">
        <v>2024</v>
      </c>
      <c r="C39" t="s">
        <v>66</v>
      </c>
      <c r="D39">
        <v>650</v>
      </c>
    </row>
    <row r="40" spans="1:4" x14ac:dyDescent="0.25">
      <c r="A40" t="s">
        <v>62</v>
      </c>
      <c r="B40">
        <v>2023</v>
      </c>
      <c r="C40" t="s">
        <v>60</v>
      </c>
      <c r="D40">
        <v>76045</v>
      </c>
    </row>
    <row r="41" spans="1:4" x14ac:dyDescent="0.25">
      <c r="A41" t="s">
        <v>62</v>
      </c>
      <c r="B41">
        <v>2023</v>
      </c>
      <c r="C41" t="s">
        <v>64</v>
      </c>
      <c r="D41">
        <v>70567</v>
      </c>
    </row>
    <row r="42" spans="1:4" x14ac:dyDescent="0.25">
      <c r="A42" t="s">
        <v>62</v>
      </c>
      <c r="B42">
        <v>2023</v>
      </c>
      <c r="C42" t="s">
        <v>65</v>
      </c>
      <c r="D42">
        <v>59717</v>
      </c>
    </row>
    <row r="43" spans="1:4" x14ac:dyDescent="0.25">
      <c r="A43" t="s">
        <v>62</v>
      </c>
      <c r="B43">
        <v>2023</v>
      </c>
      <c r="C43" t="s">
        <v>66</v>
      </c>
      <c r="D43">
        <v>62721</v>
      </c>
    </row>
    <row r="44" spans="1:4" x14ac:dyDescent="0.25">
      <c r="A44" t="s">
        <v>62</v>
      </c>
      <c r="B44">
        <v>2023</v>
      </c>
      <c r="C44" t="s">
        <v>67</v>
      </c>
      <c r="D44">
        <v>60500</v>
      </c>
    </row>
    <row r="45" spans="1:4" x14ac:dyDescent="0.25">
      <c r="A45" t="s">
        <v>62</v>
      </c>
      <c r="B45">
        <v>2023</v>
      </c>
      <c r="C45" t="s">
        <v>68</v>
      </c>
      <c r="D45">
        <v>64270</v>
      </c>
    </row>
    <row r="46" spans="1:4" x14ac:dyDescent="0.25">
      <c r="A46" t="s">
        <v>62</v>
      </c>
      <c r="B46">
        <v>2024</v>
      </c>
      <c r="C46" t="s">
        <v>69</v>
      </c>
      <c r="D46">
        <v>58923</v>
      </c>
    </row>
    <row r="47" spans="1:4" x14ac:dyDescent="0.25">
      <c r="A47" t="s">
        <v>62</v>
      </c>
      <c r="B47">
        <v>2024</v>
      </c>
      <c r="C47" t="s">
        <v>70</v>
      </c>
      <c r="D47">
        <v>52686</v>
      </c>
    </row>
    <row r="48" spans="1:4" x14ac:dyDescent="0.25">
      <c r="A48" t="s">
        <v>62</v>
      </c>
      <c r="B48">
        <v>2024</v>
      </c>
      <c r="C48" t="s">
        <v>71</v>
      </c>
      <c r="D48">
        <v>66310</v>
      </c>
    </row>
    <row r="49" spans="1:4" x14ac:dyDescent="0.25">
      <c r="A49" t="s">
        <v>62</v>
      </c>
      <c r="B49">
        <v>2024</v>
      </c>
      <c r="C49" t="s">
        <v>72</v>
      </c>
      <c r="D49">
        <v>61843</v>
      </c>
    </row>
    <row r="50" spans="1:4" x14ac:dyDescent="0.25">
      <c r="A50" t="s">
        <v>62</v>
      </c>
      <c r="B50">
        <v>2024</v>
      </c>
      <c r="C50" t="s">
        <v>73</v>
      </c>
      <c r="D50">
        <v>66175</v>
      </c>
    </row>
    <row r="51" spans="1:4" x14ac:dyDescent="0.25">
      <c r="A51" t="s">
        <v>62</v>
      </c>
      <c r="B51">
        <v>2024</v>
      </c>
      <c r="C51" t="s">
        <v>75</v>
      </c>
      <c r="D51">
        <v>73322</v>
      </c>
    </row>
    <row r="52" spans="1:4" x14ac:dyDescent="0.25">
      <c r="A52" t="s">
        <v>62</v>
      </c>
      <c r="B52">
        <v>2024</v>
      </c>
      <c r="C52" t="s">
        <v>60</v>
      </c>
      <c r="D52">
        <v>75404</v>
      </c>
    </row>
    <row r="53" spans="1:4" x14ac:dyDescent="0.25">
      <c r="A53" t="s">
        <v>62</v>
      </c>
      <c r="B53">
        <v>2024</v>
      </c>
      <c r="C53" t="s">
        <v>64</v>
      </c>
      <c r="D53">
        <v>63866</v>
      </c>
    </row>
    <row r="54" spans="1:4" x14ac:dyDescent="0.25">
      <c r="A54" t="s">
        <v>62</v>
      </c>
      <c r="B54">
        <v>2024</v>
      </c>
      <c r="C54" t="s">
        <v>65</v>
      </c>
      <c r="D54">
        <v>48936</v>
      </c>
    </row>
    <row r="55" spans="1:4" x14ac:dyDescent="0.25">
      <c r="A55" t="s">
        <v>62</v>
      </c>
      <c r="B55">
        <v>2024</v>
      </c>
      <c r="C55" t="s">
        <v>66</v>
      </c>
      <c r="D55">
        <v>27578</v>
      </c>
    </row>
    <row r="56" spans="1:4" x14ac:dyDescent="0.25">
      <c r="A56" t="s">
        <v>63</v>
      </c>
      <c r="B56">
        <v>2023</v>
      </c>
      <c r="C56" t="s">
        <v>60</v>
      </c>
      <c r="D56">
        <v>975</v>
      </c>
    </row>
    <row r="57" spans="1:4" x14ac:dyDescent="0.25">
      <c r="A57" t="s">
        <v>63</v>
      </c>
      <c r="B57">
        <v>2023</v>
      </c>
      <c r="C57" t="s">
        <v>64</v>
      </c>
      <c r="D57">
        <v>921</v>
      </c>
    </row>
    <row r="58" spans="1:4" x14ac:dyDescent="0.25">
      <c r="A58" t="s">
        <v>63</v>
      </c>
      <c r="B58">
        <v>2023</v>
      </c>
      <c r="C58" t="s">
        <v>65</v>
      </c>
      <c r="D58">
        <v>1177</v>
      </c>
    </row>
    <row r="59" spans="1:4" x14ac:dyDescent="0.25">
      <c r="A59" t="s">
        <v>63</v>
      </c>
      <c r="B59">
        <v>2023</v>
      </c>
      <c r="C59" t="s">
        <v>66</v>
      </c>
      <c r="D59">
        <v>1195</v>
      </c>
    </row>
    <row r="60" spans="1:4" x14ac:dyDescent="0.25">
      <c r="A60" t="s">
        <v>63</v>
      </c>
      <c r="B60">
        <v>2023</v>
      </c>
      <c r="C60" t="s">
        <v>67</v>
      </c>
      <c r="D60">
        <v>1036</v>
      </c>
    </row>
    <row r="61" spans="1:4" x14ac:dyDescent="0.25">
      <c r="A61" t="s">
        <v>63</v>
      </c>
      <c r="B61">
        <v>2023</v>
      </c>
      <c r="C61" t="s">
        <v>68</v>
      </c>
      <c r="D61">
        <v>786</v>
      </c>
    </row>
    <row r="62" spans="1:4" x14ac:dyDescent="0.25">
      <c r="A62" t="s">
        <v>63</v>
      </c>
      <c r="B62">
        <v>2024</v>
      </c>
      <c r="C62" t="s">
        <v>69</v>
      </c>
      <c r="D62">
        <v>990</v>
      </c>
    </row>
    <row r="63" spans="1:4" x14ac:dyDescent="0.25">
      <c r="A63" t="s">
        <v>63</v>
      </c>
      <c r="B63">
        <v>2024</v>
      </c>
      <c r="C63" t="s">
        <v>70</v>
      </c>
      <c r="D63">
        <v>1104</v>
      </c>
    </row>
    <row r="64" spans="1:4" x14ac:dyDescent="0.25">
      <c r="A64" t="s">
        <v>63</v>
      </c>
      <c r="B64">
        <v>2024</v>
      </c>
      <c r="C64" t="s">
        <v>71</v>
      </c>
      <c r="D64">
        <v>1148</v>
      </c>
    </row>
    <row r="65" spans="1:4" x14ac:dyDescent="0.25">
      <c r="A65" t="s">
        <v>63</v>
      </c>
      <c r="B65">
        <v>2024</v>
      </c>
      <c r="C65" t="s">
        <v>72</v>
      </c>
      <c r="D65">
        <v>1396</v>
      </c>
    </row>
    <row r="66" spans="1:4" x14ac:dyDescent="0.25">
      <c r="A66" t="s">
        <v>63</v>
      </c>
      <c r="B66">
        <v>2024</v>
      </c>
      <c r="C66" t="s">
        <v>73</v>
      </c>
      <c r="D66">
        <v>935</v>
      </c>
    </row>
    <row r="67" spans="1:4" x14ac:dyDescent="0.25">
      <c r="A67" t="s">
        <v>63</v>
      </c>
      <c r="B67">
        <v>2024</v>
      </c>
      <c r="C67" t="s">
        <v>75</v>
      </c>
      <c r="D67">
        <v>1187</v>
      </c>
    </row>
    <row r="68" spans="1:4" x14ac:dyDescent="0.25">
      <c r="A68" t="s">
        <v>63</v>
      </c>
      <c r="B68">
        <v>2024</v>
      </c>
      <c r="C68" t="s">
        <v>60</v>
      </c>
      <c r="D68">
        <v>1188</v>
      </c>
    </row>
    <row r="69" spans="1:4" x14ac:dyDescent="0.25">
      <c r="A69" t="s">
        <v>63</v>
      </c>
      <c r="B69">
        <v>2024</v>
      </c>
      <c r="C69" t="s">
        <v>64</v>
      </c>
      <c r="D69">
        <v>1072</v>
      </c>
    </row>
    <row r="70" spans="1:4" x14ac:dyDescent="0.25">
      <c r="A70" t="s">
        <v>63</v>
      </c>
      <c r="B70">
        <v>2024</v>
      </c>
      <c r="C70" t="s">
        <v>65</v>
      </c>
      <c r="D70">
        <v>1004</v>
      </c>
    </row>
    <row r="71" spans="1:4" x14ac:dyDescent="0.25">
      <c r="A71" t="s">
        <v>63</v>
      </c>
      <c r="B71">
        <v>2024</v>
      </c>
      <c r="C71" t="s">
        <v>66</v>
      </c>
      <c r="D7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DBE0-F91A-4F9C-9075-904384637CE1}">
  <dimension ref="A1:V271"/>
  <sheetViews>
    <sheetView topLeftCell="I25" workbookViewId="0">
      <selection activeCell="I12" sqref="I12"/>
    </sheetView>
  </sheetViews>
  <sheetFormatPr defaultRowHeight="15" x14ac:dyDescent="0.25"/>
  <cols>
    <col min="1" max="1" width="24.140625" bestFit="1" customWidth="1"/>
    <col min="2" max="2" width="11.28515625" bestFit="1" customWidth="1"/>
    <col min="4" max="4" width="11.85546875" bestFit="1" customWidth="1"/>
    <col min="5" max="5" width="13.7109375" bestFit="1" customWidth="1"/>
    <col min="9" max="9" width="26.5703125" bestFit="1" customWidth="1"/>
    <col min="10" max="10" width="16.85546875" bestFit="1" customWidth="1"/>
    <col min="11" max="11" width="8" bestFit="1" customWidth="1"/>
    <col min="12" max="12" width="11" bestFit="1" customWidth="1"/>
    <col min="13" max="13" width="8.28515625" bestFit="1" customWidth="1"/>
    <col min="14" max="15" width="10.42578125" bestFit="1" customWidth="1"/>
    <col min="16" max="16" width="7.7109375" bestFit="1" customWidth="1"/>
    <col min="17" max="17" width="8.85546875" bestFit="1" customWidth="1"/>
    <col min="18" max="21" width="8" bestFit="1" customWidth="1"/>
    <col min="22" max="22" width="11.28515625" bestFit="1" customWidth="1"/>
    <col min="23" max="23" width="9.85546875" bestFit="1" customWidth="1"/>
    <col min="24" max="24" width="11.28515625" bestFit="1" customWidth="1"/>
  </cols>
  <sheetData>
    <row r="1" spans="1:22" x14ac:dyDescent="0.25">
      <c r="A1" t="s">
        <v>91</v>
      </c>
      <c r="B1" t="s">
        <v>92</v>
      </c>
      <c r="C1" t="s">
        <v>93</v>
      </c>
      <c r="D1" t="s">
        <v>57</v>
      </c>
      <c r="E1" t="s">
        <v>26</v>
      </c>
    </row>
    <row r="2" spans="1:22" x14ac:dyDescent="0.25">
      <c r="A2" t="s">
        <v>94</v>
      </c>
      <c r="B2" t="s">
        <v>95</v>
      </c>
      <c r="C2">
        <v>2023</v>
      </c>
      <c r="D2" t="s">
        <v>60</v>
      </c>
      <c r="E2">
        <v>12296</v>
      </c>
    </row>
    <row r="3" spans="1:22" x14ac:dyDescent="0.25">
      <c r="A3" t="s">
        <v>94</v>
      </c>
      <c r="B3" t="s">
        <v>95</v>
      </c>
      <c r="C3">
        <v>2023</v>
      </c>
      <c r="D3" t="s">
        <v>64</v>
      </c>
      <c r="E3">
        <v>13175</v>
      </c>
    </row>
    <row r="4" spans="1:22" x14ac:dyDescent="0.25">
      <c r="A4" t="s">
        <v>94</v>
      </c>
      <c r="B4" t="s">
        <v>95</v>
      </c>
      <c r="C4">
        <v>2023</v>
      </c>
      <c r="D4" t="s">
        <v>65</v>
      </c>
      <c r="E4">
        <v>9195</v>
      </c>
    </row>
    <row r="5" spans="1:22" x14ac:dyDescent="0.25">
      <c r="A5" t="s">
        <v>94</v>
      </c>
      <c r="B5" t="s">
        <v>95</v>
      </c>
      <c r="C5">
        <v>2023</v>
      </c>
      <c r="D5" t="s">
        <v>66</v>
      </c>
      <c r="E5">
        <v>6406</v>
      </c>
      <c r="I5" s="66" t="s">
        <v>121</v>
      </c>
      <c r="J5" s="66" t="s">
        <v>80</v>
      </c>
    </row>
    <row r="6" spans="1:22" x14ac:dyDescent="0.25">
      <c r="A6" t="s">
        <v>94</v>
      </c>
      <c r="B6" t="s">
        <v>95</v>
      </c>
      <c r="C6">
        <v>2023</v>
      </c>
      <c r="D6" t="s">
        <v>67</v>
      </c>
      <c r="E6">
        <v>4302</v>
      </c>
      <c r="J6">
        <v>2023</v>
      </c>
      <c r="P6">
        <v>2024</v>
      </c>
      <c r="V6" t="s">
        <v>79</v>
      </c>
    </row>
    <row r="7" spans="1:22" x14ac:dyDescent="0.25">
      <c r="A7" t="s">
        <v>94</v>
      </c>
      <c r="B7" t="s">
        <v>95</v>
      </c>
      <c r="C7">
        <v>2023</v>
      </c>
      <c r="D7" t="s">
        <v>68</v>
      </c>
      <c r="E7">
        <v>4675</v>
      </c>
      <c r="I7" s="66" t="s">
        <v>78</v>
      </c>
      <c r="J7" t="s">
        <v>60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75</v>
      </c>
    </row>
    <row r="8" spans="1:22" x14ac:dyDescent="0.25">
      <c r="A8" t="s">
        <v>94</v>
      </c>
      <c r="B8" t="s">
        <v>95</v>
      </c>
      <c r="C8">
        <v>2024</v>
      </c>
      <c r="D8" t="s">
        <v>69</v>
      </c>
      <c r="E8">
        <v>3940</v>
      </c>
      <c r="I8" s="67" t="s">
        <v>94</v>
      </c>
      <c r="J8">
        <v>12296</v>
      </c>
      <c r="K8">
        <v>13175</v>
      </c>
      <c r="L8">
        <v>9195</v>
      </c>
      <c r="M8">
        <v>6406</v>
      </c>
      <c r="N8">
        <v>4302</v>
      </c>
      <c r="O8">
        <v>4675</v>
      </c>
      <c r="P8">
        <v>3940</v>
      </c>
      <c r="Q8">
        <v>3466</v>
      </c>
      <c r="R8">
        <v>4357</v>
      </c>
      <c r="S8">
        <v>5614</v>
      </c>
      <c r="T8">
        <v>7319</v>
      </c>
      <c r="U8">
        <v>10593</v>
      </c>
      <c r="V8">
        <v>85338</v>
      </c>
    </row>
    <row r="9" spans="1:22" x14ac:dyDescent="0.25">
      <c r="A9" t="s">
        <v>94</v>
      </c>
      <c r="B9" t="s">
        <v>95</v>
      </c>
      <c r="C9">
        <v>2024</v>
      </c>
      <c r="D9" t="s">
        <v>70</v>
      </c>
      <c r="E9">
        <v>3466</v>
      </c>
      <c r="I9" s="103" t="s">
        <v>95</v>
      </c>
      <c r="J9">
        <v>12296</v>
      </c>
      <c r="K9">
        <v>13175</v>
      </c>
      <c r="L9">
        <v>9195</v>
      </c>
      <c r="M9">
        <v>6406</v>
      </c>
      <c r="N9">
        <v>4302</v>
      </c>
      <c r="O9">
        <v>4675</v>
      </c>
      <c r="P9">
        <v>3940</v>
      </c>
      <c r="Q9">
        <v>3466</v>
      </c>
      <c r="R9">
        <v>4357</v>
      </c>
      <c r="S9">
        <v>5614</v>
      </c>
      <c r="T9">
        <v>7319</v>
      </c>
      <c r="U9">
        <v>10593</v>
      </c>
      <c r="V9">
        <v>85338</v>
      </c>
    </row>
    <row r="10" spans="1:22" x14ac:dyDescent="0.25">
      <c r="A10" t="s">
        <v>94</v>
      </c>
      <c r="B10" t="s">
        <v>95</v>
      </c>
      <c r="C10">
        <v>2024</v>
      </c>
      <c r="D10" t="s">
        <v>71</v>
      </c>
      <c r="E10">
        <v>4357</v>
      </c>
      <c r="I10" s="67" t="s">
        <v>96</v>
      </c>
      <c r="J10">
        <v>130427</v>
      </c>
      <c r="K10">
        <v>121649</v>
      </c>
      <c r="L10">
        <v>104937</v>
      </c>
      <c r="M10">
        <v>114422</v>
      </c>
      <c r="N10">
        <v>119388</v>
      </c>
      <c r="O10">
        <v>126200</v>
      </c>
      <c r="P10">
        <v>76330</v>
      </c>
      <c r="Q10">
        <v>90378</v>
      </c>
      <c r="R10">
        <v>121486</v>
      </c>
      <c r="S10">
        <v>121668</v>
      </c>
      <c r="T10">
        <v>129341</v>
      </c>
      <c r="U10">
        <v>153137</v>
      </c>
      <c r="V10">
        <v>1409363</v>
      </c>
    </row>
    <row r="11" spans="1:22" x14ac:dyDescent="0.25">
      <c r="A11" t="s">
        <v>94</v>
      </c>
      <c r="B11" t="s">
        <v>95</v>
      </c>
      <c r="C11">
        <v>2024</v>
      </c>
      <c r="D11" t="s">
        <v>72</v>
      </c>
      <c r="E11">
        <v>5614</v>
      </c>
      <c r="I11" s="103" t="s">
        <v>97</v>
      </c>
      <c r="J11">
        <v>123364</v>
      </c>
      <c r="K11">
        <v>116978</v>
      </c>
      <c r="L11">
        <v>100168</v>
      </c>
      <c r="M11">
        <v>107793</v>
      </c>
      <c r="N11">
        <v>110869</v>
      </c>
      <c r="O11">
        <v>115213</v>
      </c>
      <c r="P11">
        <v>69790</v>
      </c>
      <c r="Q11">
        <v>83839</v>
      </c>
      <c r="R11">
        <v>112066</v>
      </c>
      <c r="S11">
        <v>113453</v>
      </c>
      <c r="T11">
        <v>122923</v>
      </c>
      <c r="U11">
        <v>145715</v>
      </c>
      <c r="V11">
        <v>1322171</v>
      </c>
    </row>
    <row r="12" spans="1:22" x14ac:dyDescent="0.25">
      <c r="A12" t="s">
        <v>94</v>
      </c>
      <c r="B12" t="s">
        <v>95</v>
      </c>
      <c r="C12">
        <v>2024</v>
      </c>
      <c r="D12" t="s">
        <v>73</v>
      </c>
      <c r="E12">
        <v>7319</v>
      </c>
      <c r="I12" s="103" t="s">
        <v>95</v>
      </c>
      <c r="J12">
        <v>7063</v>
      </c>
      <c r="K12">
        <v>4671</v>
      </c>
      <c r="L12">
        <v>4769</v>
      </c>
      <c r="M12">
        <v>6629</v>
      </c>
      <c r="N12">
        <v>8519</v>
      </c>
      <c r="O12">
        <v>10987</v>
      </c>
      <c r="P12">
        <v>6540</v>
      </c>
      <c r="Q12">
        <v>6539</v>
      </c>
      <c r="R12">
        <v>9420</v>
      </c>
      <c r="S12">
        <v>8215</v>
      </c>
      <c r="T12">
        <v>6418</v>
      </c>
      <c r="U12">
        <v>7422</v>
      </c>
      <c r="V12">
        <v>87192</v>
      </c>
    </row>
    <row r="13" spans="1:22" x14ac:dyDescent="0.25">
      <c r="A13" t="s">
        <v>94</v>
      </c>
      <c r="B13" t="s">
        <v>95</v>
      </c>
      <c r="C13">
        <v>2024</v>
      </c>
      <c r="D13" t="s">
        <v>75</v>
      </c>
      <c r="E13">
        <v>10593</v>
      </c>
      <c r="I13" s="67" t="s">
        <v>98</v>
      </c>
      <c r="J13">
        <v>14893</v>
      </c>
      <c r="K13">
        <v>7495</v>
      </c>
      <c r="L13">
        <v>635</v>
      </c>
      <c r="M13">
        <v>1496</v>
      </c>
      <c r="N13">
        <v>1934</v>
      </c>
      <c r="O13">
        <v>2015</v>
      </c>
      <c r="P13">
        <v>1359</v>
      </c>
      <c r="Q13">
        <v>1369</v>
      </c>
      <c r="R13">
        <v>1415</v>
      </c>
      <c r="S13">
        <v>1311</v>
      </c>
      <c r="T13">
        <v>1994</v>
      </c>
      <c r="U13">
        <v>5068</v>
      </c>
      <c r="V13">
        <v>40984</v>
      </c>
    </row>
    <row r="14" spans="1:22" x14ac:dyDescent="0.25">
      <c r="A14" t="s">
        <v>96</v>
      </c>
      <c r="B14" t="s">
        <v>97</v>
      </c>
      <c r="C14">
        <v>2023</v>
      </c>
      <c r="D14" t="s">
        <v>60</v>
      </c>
      <c r="E14">
        <v>123364</v>
      </c>
      <c r="I14" s="103" t="s">
        <v>97</v>
      </c>
      <c r="J14">
        <v>14893</v>
      </c>
      <c r="K14">
        <v>7495</v>
      </c>
      <c r="L14">
        <v>635</v>
      </c>
      <c r="M14">
        <v>1496</v>
      </c>
      <c r="N14">
        <v>1934</v>
      </c>
      <c r="O14">
        <v>2015</v>
      </c>
      <c r="P14">
        <v>1359</v>
      </c>
      <c r="Q14">
        <v>1369</v>
      </c>
      <c r="R14">
        <v>1415</v>
      </c>
      <c r="S14">
        <v>1311</v>
      </c>
      <c r="T14">
        <v>1994</v>
      </c>
      <c r="U14">
        <v>5068</v>
      </c>
      <c r="V14">
        <v>40984</v>
      </c>
    </row>
    <row r="15" spans="1:22" x14ac:dyDescent="0.25">
      <c r="A15" t="s">
        <v>96</v>
      </c>
      <c r="B15" t="s">
        <v>97</v>
      </c>
      <c r="C15">
        <v>2023</v>
      </c>
      <c r="D15" t="s">
        <v>64</v>
      </c>
      <c r="E15">
        <v>116978</v>
      </c>
      <c r="I15" s="67" t="s">
        <v>99</v>
      </c>
      <c r="J15">
        <v>125959</v>
      </c>
      <c r="K15">
        <v>122843</v>
      </c>
      <c r="L15">
        <v>113187</v>
      </c>
      <c r="M15">
        <v>124037</v>
      </c>
      <c r="N15">
        <v>117431</v>
      </c>
      <c r="O15">
        <v>118577</v>
      </c>
      <c r="P15">
        <v>117049</v>
      </c>
      <c r="Q15">
        <v>116987</v>
      </c>
      <c r="R15">
        <v>130094</v>
      </c>
      <c r="S15">
        <v>123588</v>
      </c>
      <c r="T15">
        <v>123603</v>
      </c>
      <c r="U15">
        <v>136168</v>
      </c>
      <c r="V15">
        <v>1469523</v>
      </c>
    </row>
    <row r="16" spans="1:22" x14ac:dyDescent="0.25">
      <c r="A16" t="s">
        <v>96</v>
      </c>
      <c r="B16" t="s">
        <v>97</v>
      </c>
      <c r="C16">
        <v>2023</v>
      </c>
      <c r="D16" t="s">
        <v>65</v>
      </c>
      <c r="E16">
        <v>100168</v>
      </c>
      <c r="I16" s="103" t="s">
        <v>97</v>
      </c>
      <c r="J16">
        <v>125959</v>
      </c>
      <c r="K16">
        <v>122843</v>
      </c>
      <c r="L16">
        <v>113187</v>
      </c>
      <c r="M16">
        <v>124037</v>
      </c>
      <c r="N16">
        <v>117431</v>
      </c>
      <c r="O16">
        <v>118577</v>
      </c>
      <c r="P16">
        <v>117049</v>
      </c>
      <c r="Q16">
        <v>116987</v>
      </c>
      <c r="R16">
        <v>130094</v>
      </c>
      <c r="S16">
        <v>123588</v>
      </c>
      <c r="T16">
        <v>123603</v>
      </c>
      <c r="U16">
        <v>136168</v>
      </c>
      <c r="V16">
        <v>1469523</v>
      </c>
    </row>
    <row r="17" spans="1:22" x14ac:dyDescent="0.25">
      <c r="A17" t="s">
        <v>96</v>
      </c>
      <c r="B17" t="s">
        <v>97</v>
      </c>
      <c r="C17">
        <v>2023</v>
      </c>
      <c r="D17" t="s">
        <v>66</v>
      </c>
      <c r="E17">
        <v>107793</v>
      </c>
      <c r="I17" s="67" t="s">
        <v>100</v>
      </c>
      <c r="P17">
        <v>0</v>
      </c>
      <c r="Q17">
        <v>0</v>
      </c>
      <c r="R17">
        <v>0</v>
      </c>
      <c r="S17">
        <v>76</v>
      </c>
      <c r="T17">
        <v>5961</v>
      </c>
      <c r="U17">
        <v>7239</v>
      </c>
      <c r="V17">
        <v>13276</v>
      </c>
    </row>
    <row r="18" spans="1:22" x14ac:dyDescent="0.25">
      <c r="A18" t="s">
        <v>96</v>
      </c>
      <c r="B18" t="s">
        <v>97</v>
      </c>
      <c r="C18">
        <v>2023</v>
      </c>
      <c r="D18" t="s">
        <v>67</v>
      </c>
      <c r="E18">
        <v>110869</v>
      </c>
      <c r="I18" s="103" t="s">
        <v>95</v>
      </c>
      <c r="P18">
        <v>0</v>
      </c>
      <c r="Q18">
        <v>0</v>
      </c>
      <c r="R18">
        <v>0</v>
      </c>
      <c r="S18">
        <v>76</v>
      </c>
      <c r="T18">
        <v>5961</v>
      </c>
      <c r="U18">
        <v>7239</v>
      </c>
      <c r="V18">
        <v>13276</v>
      </c>
    </row>
    <row r="19" spans="1:22" x14ac:dyDescent="0.25">
      <c r="A19" t="s">
        <v>96</v>
      </c>
      <c r="B19" t="s">
        <v>97</v>
      </c>
      <c r="C19">
        <v>2023</v>
      </c>
      <c r="D19" t="s">
        <v>68</v>
      </c>
      <c r="E19">
        <v>115213</v>
      </c>
      <c r="I19" s="67" t="s">
        <v>102</v>
      </c>
      <c r="J19">
        <v>8900</v>
      </c>
      <c r="K19">
        <v>9015</v>
      </c>
      <c r="L19">
        <v>9315</v>
      </c>
      <c r="M19">
        <v>8418</v>
      </c>
      <c r="N19">
        <v>8300</v>
      </c>
      <c r="O19">
        <v>8102</v>
      </c>
      <c r="P19">
        <v>7837</v>
      </c>
      <c r="Q19">
        <v>6736</v>
      </c>
      <c r="R19">
        <v>9385</v>
      </c>
      <c r="S19">
        <v>8997</v>
      </c>
      <c r="T19">
        <v>13090</v>
      </c>
      <c r="U19">
        <v>14051</v>
      </c>
      <c r="V19">
        <v>112146</v>
      </c>
    </row>
    <row r="20" spans="1:22" x14ac:dyDescent="0.25">
      <c r="A20" t="s">
        <v>96</v>
      </c>
      <c r="B20" t="s">
        <v>97</v>
      </c>
      <c r="C20">
        <v>2024</v>
      </c>
      <c r="D20" t="s">
        <v>69</v>
      </c>
      <c r="E20">
        <v>69790</v>
      </c>
      <c r="I20" s="103" t="s">
        <v>95</v>
      </c>
      <c r="J20">
        <v>8900</v>
      </c>
      <c r="K20">
        <v>9015</v>
      </c>
      <c r="L20">
        <v>9315</v>
      </c>
      <c r="M20">
        <v>8418</v>
      </c>
      <c r="N20">
        <v>8300</v>
      </c>
      <c r="O20">
        <v>8102</v>
      </c>
      <c r="P20">
        <v>7837</v>
      </c>
      <c r="Q20">
        <v>6736</v>
      </c>
      <c r="R20">
        <v>9385</v>
      </c>
      <c r="S20">
        <v>8997</v>
      </c>
      <c r="T20">
        <v>13090</v>
      </c>
      <c r="U20">
        <v>14051</v>
      </c>
      <c r="V20">
        <v>112146</v>
      </c>
    </row>
    <row r="21" spans="1:22" x14ac:dyDescent="0.25">
      <c r="A21" t="s">
        <v>96</v>
      </c>
      <c r="B21" t="s">
        <v>97</v>
      </c>
      <c r="C21">
        <v>2024</v>
      </c>
      <c r="D21" t="s">
        <v>70</v>
      </c>
      <c r="E21">
        <v>83839</v>
      </c>
      <c r="I21" s="67" t="s">
        <v>103</v>
      </c>
      <c r="J21">
        <v>143552</v>
      </c>
      <c r="K21">
        <v>131909</v>
      </c>
      <c r="L21">
        <v>119542</v>
      </c>
      <c r="M21">
        <v>127511</v>
      </c>
      <c r="N21">
        <v>115491</v>
      </c>
      <c r="O21">
        <v>121372</v>
      </c>
      <c r="P21">
        <v>99629</v>
      </c>
      <c r="Q21">
        <v>102948</v>
      </c>
      <c r="R21">
        <v>127339</v>
      </c>
      <c r="S21">
        <v>128455</v>
      </c>
      <c r="T21">
        <v>136552</v>
      </c>
      <c r="U21">
        <v>146180</v>
      </c>
      <c r="V21">
        <v>1500480</v>
      </c>
    </row>
    <row r="22" spans="1:22" x14ac:dyDescent="0.25">
      <c r="A22" t="s">
        <v>96</v>
      </c>
      <c r="B22" t="s">
        <v>97</v>
      </c>
      <c r="C22">
        <v>2024</v>
      </c>
      <c r="D22" t="s">
        <v>71</v>
      </c>
      <c r="E22">
        <v>112066</v>
      </c>
      <c r="I22" s="103" t="s">
        <v>95</v>
      </c>
      <c r="J22">
        <v>143552</v>
      </c>
      <c r="K22">
        <v>131909</v>
      </c>
      <c r="L22">
        <v>119542</v>
      </c>
      <c r="M22">
        <v>127511</v>
      </c>
      <c r="N22">
        <v>115491</v>
      </c>
      <c r="O22">
        <v>121372</v>
      </c>
      <c r="P22">
        <v>99629</v>
      </c>
      <c r="Q22">
        <v>102948</v>
      </c>
      <c r="R22">
        <v>127339</v>
      </c>
      <c r="S22">
        <v>128455</v>
      </c>
      <c r="T22">
        <v>136552</v>
      </c>
      <c r="U22">
        <v>146180</v>
      </c>
      <c r="V22">
        <v>1500480</v>
      </c>
    </row>
    <row r="23" spans="1:22" x14ac:dyDescent="0.25">
      <c r="A23" t="s">
        <v>96</v>
      </c>
      <c r="B23" t="s">
        <v>97</v>
      </c>
      <c r="C23">
        <v>2024</v>
      </c>
      <c r="D23" t="s">
        <v>72</v>
      </c>
      <c r="E23">
        <v>113453</v>
      </c>
      <c r="I23" s="67" t="s">
        <v>104</v>
      </c>
      <c r="J23">
        <v>40533</v>
      </c>
      <c r="K23">
        <v>37741</v>
      </c>
      <c r="L23">
        <v>38509</v>
      </c>
      <c r="M23">
        <v>40121</v>
      </c>
      <c r="N23">
        <v>34909</v>
      </c>
      <c r="O23">
        <v>32862</v>
      </c>
      <c r="P23">
        <v>24522</v>
      </c>
      <c r="Q23">
        <v>28295</v>
      </c>
      <c r="R23">
        <v>37312</v>
      </c>
      <c r="S23">
        <v>43952</v>
      </c>
      <c r="T23">
        <v>45103</v>
      </c>
      <c r="U23">
        <v>45690</v>
      </c>
      <c r="V23">
        <v>449549</v>
      </c>
    </row>
    <row r="24" spans="1:22" x14ac:dyDescent="0.25">
      <c r="A24" t="s">
        <v>96</v>
      </c>
      <c r="B24" t="s">
        <v>97</v>
      </c>
      <c r="C24">
        <v>2024</v>
      </c>
      <c r="D24" t="s">
        <v>73</v>
      </c>
      <c r="E24">
        <v>122923</v>
      </c>
      <c r="I24" s="103" t="s">
        <v>105</v>
      </c>
      <c r="J24">
        <v>40533</v>
      </c>
      <c r="K24">
        <v>37741</v>
      </c>
      <c r="L24">
        <v>38509</v>
      </c>
      <c r="M24">
        <v>40121</v>
      </c>
      <c r="N24">
        <v>34909</v>
      </c>
      <c r="O24">
        <v>32862</v>
      </c>
      <c r="P24">
        <v>24522</v>
      </c>
      <c r="Q24">
        <v>28295</v>
      </c>
      <c r="R24">
        <v>37312</v>
      </c>
      <c r="S24">
        <v>43952</v>
      </c>
      <c r="T24">
        <v>45103</v>
      </c>
      <c r="U24">
        <v>45690</v>
      </c>
      <c r="V24">
        <v>449549</v>
      </c>
    </row>
    <row r="25" spans="1:22" x14ac:dyDescent="0.25">
      <c r="A25" t="s">
        <v>96</v>
      </c>
      <c r="B25" t="s">
        <v>97</v>
      </c>
      <c r="C25">
        <v>2024</v>
      </c>
      <c r="D25" t="s">
        <v>75</v>
      </c>
      <c r="E25">
        <v>145715</v>
      </c>
      <c r="I25" s="67" t="s">
        <v>106</v>
      </c>
      <c r="J25">
        <v>13799</v>
      </c>
      <c r="K25">
        <v>11335</v>
      </c>
      <c r="L25">
        <v>11600</v>
      </c>
      <c r="M25">
        <v>8375</v>
      </c>
      <c r="N25">
        <v>12047</v>
      </c>
      <c r="O25">
        <v>11093</v>
      </c>
      <c r="P25">
        <v>12506</v>
      </c>
      <c r="Q25">
        <v>11369</v>
      </c>
      <c r="R25">
        <v>10973</v>
      </c>
      <c r="S25">
        <v>12108</v>
      </c>
      <c r="T25">
        <v>13268</v>
      </c>
      <c r="U25">
        <v>13451</v>
      </c>
      <c r="V25">
        <v>141924</v>
      </c>
    </row>
    <row r="26" spans="1:22" x14ac:dyDescent="0.25">
      <c r="A26" t="s">
        <v>96</v>
      </c>
      <c r="B26" t="s">
        <v>95</v>
      </c>
      <c r="C26">
        <v>2023</v>
      </c>
      <c r="D26" t="s">
        <v>60</v>
      </c>
      <c r="E26">
        <v>7063</v>
      </c>
      <c r="I26" s="103" t="s">
        <v>95</v>
      </c>
      <c r="J26">
        <v>13799</v>
      </c>
      <c r="K26">
        <v>11335</v>
      </c>
      <c r="L26">
        <v>11600</v>
      </c>
      <c r="M26">
        <v>8375</v>
      </c>
      <c r="N26">
        <v>12047</v>
      </c>
      <c r="O26">
        <v>11093</v>
      </c>
      <c r="P26">
        <v>12506</v>
      </c>
      <c r="Q26">
        <v>11369</v>
      </c>
      <c r="R26">
        <v>10973</v>
      </c>
      <c r="S26">
        <v>12108</v>
      </c>
      <c r="T26">
        <v>13268</v>
      </c>
      <c r="U26">
        <v>13451</v>
      </c>
      <c r="V26">
        <v>141924</v>
      </c>
    </row>
    <row r="27" spans="1:22" x14ac:dyDescent="0.25">
      <c r="A27" t="s">
        <v>96</v>
      </c>
      <c r="B27" t="s">
        <v>95</v>
      </c>
      <c r="C27">
        <v>2023</v>
      </c>
      <c r="D27" t="s">
        <v>64</v>
      </c>
      <c r="E27">
        <v>4671</v>
      </c>
      <c r="I27" s="67" t="s">
        <v>107</v>
      </c>
      <c r="J27">
        <v>3350</v>
      </c>
      <c r="K27">
        <v>7105</v>
      </c>
      <c r="L27">
        <v>6064</v>
      </c>
      <c r="M27">
        <v>3858</v>
      </c>
      <c r="N27">
        <v>2727</v>
      </c>
      <c r="O27">
        <v>3212</v>
      </c>
      <c r="P27">
        <v>4950</v>
      </c>
      <c r="Q27">
        <v>5395</v>
      </c>
      <c r="R27">
        <v>6979</v>
      </c>
      <c r="S27">
        <v>9130</v>
      </c>
      <c r="T27">
        <v>11632</v>
      </c>
      <c r="U27">
        <v>5662</v>
      </c>
      <c r="V27">
        <v>70064</v>
      </c>
    </row>
    <row r="28" spans="1:22" x14ac:dyDescent="0.25">
      <c r="A28" t="s">
        <v>96</v>
      </c>
      <c r="B28" t="s">
        <v>95</v>
      </c>
      <c r="C28">
        <v>2023</v>
      </c>
      <c r="D28" t="s">
        <v>65</v>
      </c>
      <c r="E28">
        <v>4769</v>
      </c>
      <c r="I28" s="103" t="s">
        <v>97</v>
      </c>
      <c r="J28">
        <v>3350</v>
      </c>
      <c r="K28">
        <v>7105</v>
      </c>
      <c r="L28">
        <v>6064</v>
      </c>
      <c r="M28">
        <v>3858</v>
      </c>
      <c r="N28">
        <v>2727</v>
      </c>
      <c r="O28">
        <v>3212</v>
      </c>
      <c r="P28">
        <v>4950</v>
      </c>
      <c r="Q28">
        <v>5395</v>
      </c>
      <c r="R28">
        <v>6979</v>
      </c>
      <c r="S28">
        <v>9130</v>
      </c>
      <c r="T28">
        <v>11632</v>
      </c>
      <c r="U28">
        <v>5662</v>
      </c>
      <c r="V28">
        <v>70064</v>
      </c>
    </row>
    <row r="29" spans="1:22" x14ac:dyDescent="0.25">
      <c r="A29" t="s">
        <v>96</v>
      </c>
      <c r="B29" t="s">
        <v>95</v>
      </c>
      <c r="C29">
        <v>2023</v>
      </c>
      <c r="D29" t="s">
        <v>66</v>
      </c>
      <c r="E29">
        <v>6629</v>
      </c>
      <c r="I29" s="67" t="s">
        <v>108</v>
      </c>
      <c r="J29">
        <v>3988</v>
      </c>
      <c r="K29">
        <v>2901</v>
      </c>
      <c r="L29">
        <v>2530</v>
      </c>
      <c r="M29">
        <v>2862</v>
      </c>
      <c r="N29">
        <v>2342</v>
      </c>
      <c r="O29">
        <v>2542</v>
      </c>
      <c r="P29">
        <v>2328</v>
      </c>
      <c r="Q29">
        <v>2333</v>
      </c>
      <c r="R29">
        <v>2643</v>
      </c>
      <c r="S29">
        <v>2373</v>
      </c>
      <c r="T29">
        <v>2882</v>
      </c>
      <c r="U29">
        <v>2946</v>
      </c>
      <c r="V29">
        <v>32670</v>
      </c>
    </row>
    <row r="30" spans="1:22" x14ac:dyDescent="0.25">
      <c r="A30" t="s">
        <v>96</v>
      </c>
      <c r="B30" t="s">
        <v>95</v>
      </c>
      <c r="C30">
        <v>2023</v>
      </c>
      <c r="D30" t="s">
        <v>67</v>
      </c>
      <c r="E30">
        <v>8519</v>
      </c>
      <c r="I30" s="103" t="s">
        <v>95</v>
      </c>
      <c r="J30">
        <v>3988</v>
      </c>
      <c r="K30">
        <v>2901</v>
      </c>
      <c r="L30">
        <v>2530</v>
      </c>
      <c r="M30">
        <v>2862</v>
      </c>
      <c r="N30">
        <v>2342</v>
      </c>
      <c r="O30">
        <v>2542</v>
      </c>
      <c r="P30">
        <v>2328</v>
      </c>
      <c r="Q30">
        <v>2333</v>
      </c>
      <c r="R30">
        <v>2643</v>
      </c>
      <c r="S30">
        <v>2373</v>
      </c>
      <c r="T30">
        <v>2882</v>
      </c>
      <c r="U30">
        <v>2946</v>
      </c>
      <c r="V30">
        <v>32670</v>
      </c>
    </row>
    <row r="31" spans="1:22" x14ac:dyDescent="0.25">
      <c r="A31" t="s">
        <v>96</v>
      </c>
      <c r="B31" t="s">
        <v>95</v>
      </c>
      <c r="C31">
        <v>2023</v>
      </c>
      <c r="D31" t="s">
        <v>68</v>
      </c>
      <c r="E31">
        <v>10987</v>
      </c>
      <c r="I31" s="67" t="s">
        <v>109</v>
      </c>
      <c r="J31">
        <v>4347</v>
      </c>
      <c r="K31">
        <v>4198</v>
      </c>
      <c r="L31">
        <v>4044</v>
      </c>
      <c r="M31">
        <v>4351</v>
      </c>
      <c r="N31">
        <v>5483</v>
      </c>
      <c r="O31">
        <v>6202</v>
      </c>
      <c r="P31">
        <v>5854</v>
      </c>
      <c r="Q31">
        <v>5890</v>
      </c>
      <c r="R31">
        <v>6403</v>
      </c>
      <c r="S31">
        <v>6100</v>
      </c>
      <c r="T31">
        <v>6045</v>
      </c>
      <c r="U31">
        <v>6130</v>
      </c>
      <c r="V31">
        <v>65047</v>
      </c>
    </row>
    <row r="32" spans="1:22" x14ac:dyDescent="0.25">
      <c r="A32" t="s">
        <v>96</v>
      </c>
      <c r="B32" t="s">
        <v>95</v>
      </c>
      <c r="C32">
        <v>2024</v>
      </c>
      <c r="D32" t="s">
        <v>69</v>
      </c>
      <c r="E32">
        <v>6540</v>
      </c>
      <c r="I32" s="103" t="s">
        <v>95</v>
      </c>
      <c r="J32">
        <v>4347</v>
      </c>
      <c r="K32">
        <v>4198</v>
      </c>
      <c r="L32">
        <v>4044</v>
      </c>
      <c r="M32">
        <v>4351</v>
      </c>
      <c r="N32">
        <v>5483</v>
      </c>
      <c r="O32">
        <v>6202</v>
      </c>
      <c r="P32">
        <v>5854</v>
      </c>
      <c r="Q32">
        <v>5890</v>
      </c>
      <c r="R32">
        <v>6403</v>
      </c>
      <c r="S32">
        <v>6100</v>
      </c>
      <c r="T32">
        <v>6045</v>
      </c>
      <c r="U32">
        <v>6130</v>
      </c>
      <c r="V32">
        <v>65047</v>
      </c>
    </row>
    <row r="33" spans="1:22" x14ac:dyDescent="0.25">
      <c r="A33" t="s">
        <v>96</v>
      </c>
      <c r="B33" t="s">
        <v>95</v>
      </c>
      <c r="C33">
        <v>2024</v>
      </c>
      <c r="D33" t="s">
        <v>70</v>
      </c>
      <c r="E33">
        <v>6539</v>
      </c>
      <c r="I33" s="67" t="s">
        <v>110</v>
      </c>
      <c r="J33">
        <v>21423</v>
      </c>
      <c r="K33">
        <v>22058</v>
      </c>
      <c r="L33">
        <v>25642</v>
      </c>
      <c r="M33">
        <v>27316</v>
      </c>
      <c r="N33">
        <v>25650</v>
      </c>
      <c r="O33">
        <v>22819</v>
      </c>
      <c r="P33">
        <v>16992</v>
      </c>
      <c r="Q33">
        <v>18238</v>
      </c>
      <c r="R33">
        <v>22259</v>
      </c>
      <c r="S33">
        <v>21418</v>
      </c>
      <c r="T33">
        <v>26286</v>
      </c>
      <c r="U33">
        <v>23489</v>
      </c>
      <c r="V33">
        <v>273590</v>
      </c>
    </row>
    <row r="34" spans="1:22" x14ac:dyDescent="0.25">
      <c r="A34" t="s">
        <v>96</v>
      </c>
      <c r="B34" t="s">
        <v>95</v>
      </c>
      <c r="C34">
        <v>2024</v>
      </c>
      <c r="D34" t="s">
        <v>71</v>
      </c>
      <c r="E34">
        <v>9420</v>
      </c>
      <c r="I34" s="103" t="s">
        <v>95</v>
      </c>
      <c r="J34">
        <v>21423</v>
      </c>
      <c r="K34">
        <v>22058</v>
      </c>
      <c r="L34">
        <v>25642</v>
      </c>
      <c r="M34">
        <v>27316</v>
      </c>
      <c r="N34">
        <v>25650</v>
      </c>
      <c r="O34">
        <v>22819</v>
      </c>
      <c r="P34">
        <v>16992</v>
      </c>
      <c r="Q34">
        <v>18238</v>
      </c>
      <c r="R34">
        <v>22259</v>
      </c>
      <c r="S34">
        <v>21418</v>
      </c>
      <c r="T34">
        <v>26286</v>
      </c>
      <c r="U34">
        <v>23489</v>
      </c>
      <c r="V34">
        <v>273590</v>
      </c>
    </row>
    <row r="35" spans="1:22" x14ac:dyDescent="0.25">
      <c r="A35" t="s">
        <v>96</v>
      </c>
      <c r="B35" t="s">
        <v>95</v>
      </c>
      <c r="C35">
        <v>2024</v>
      </c>
      <c r="D35" t="s">
        <v>72</v>
      </c>
      <c r="E35">
        <v>8215</v>
      </c>
      <c r="I35" s="67" t="s">
        <v>111</v>
      </c>
      <c r="J35">
        <v>5009</v>
      </c>
      <c r="K35">
        <v>4797</v>
      </c>
      <c r="L35">
        <v>3572</v>
      </c>
      <c r="M35">
        <v>3564</v>
      </c>
      <c r="N35">
        <v>3038</v>
      </c>
      <c r="O35">
        <v>3141</v>
      </c>
      <c r="P35">
        <v>2322</v>
      </c>
      <c r="Q35">
        <v>1806</v>
      </c>
      <c r="R35">
        <v>2699</v>
      </c>
      <c r="S35">
        <v>5219</v>
      </c>
      <c r="T35">
        <v>5249</v>
      </c>
      <c r="U35">
        <v>5811</v>
      </c>
      <c r="V35">
        <v>46227</v>
      </c>
    </row>
    <row r="36" spans="1:22" x14ac:dyDescent="0.25">
      <c r="A36" t="s">
        <v>96</v>
      </c>
      <c r="B36" t="s">
        <v>95</v>
      </c>
      <c r="C36">
        <v>2024</v>
      </c>
      <c r="D36" t="s">
        <v>73</v>
      </c>
      <c r="E36">
        <v>6418</v>
      </c>
      <c r="I36" s="103" t="s">
        <v>95</v>
      </c>
      <c r="J36">
        <v>5009</v>
      </c>
      <c r="K36">
        <v>4797</v>
      </c>
      <c r="L36">
        <v>3572</v>
      </c>
      <c r="M36">
        <v>3564</v>
      </c>
      <c r="N36">
        <v>3038</v>
      </c>
      <c r="O36">
        <v>3141</v>
      </c>
      <c r="P36">
        <v>2322</v>
      </c>
      <c r="Q36">
        <v>1806</v>
      </c>
      <c r="R36">
        <v>2699</v>
      </c>
      <c r="S36">
        <v>5219</v>
      </c>
      <c r="T36">
        <v>5249</v>
      </c>
      <c r="U36">
        <v>5811</v>
      </c>
      <c r="V36">
        <v>46227</v>
      </c>
    </row>
    <row r="37" spans="1:22" x14ac:dyDescent="0.25">
      <c r="A37" t="s">
        <v>96</v>
      </c>
      <c r="B37" t="s">
        <v>95</v>
      </c>
      <c r="C37">
        <v>2024</v>
      </c>
      <c r="D37" t="s">
        <v>75</v>
      </c>
      <c r="E37">
        <v>7422</v>
      </c>
      <c r="I37" s="67" t="s">
        <v>112</v>
      </c>
      <c r="J37">
        <v>47987</v>
      </c>
      <c r="K37">
        <v>44062</v>
      </c>
      <c r="L37">
        <v>40200</v>
      </c>
      <c r="M37">
        <v>44226</v>
      </c>
      <c r="N37">
        <v>45930</v>
      </c>
      <c r="O37">
        <v>45779</v>
      </c>
      <c r="P37">
        <v>42803</v>
      </c>
      <c r="Q37">
        <v>40085</v>
      </c>
      <c r="R37">
        <v>46913</v>
      </c>
      <c r="S37">
        <v>47826</v>
      </c>
      <c r="T37">
        <v>48282</v>
      </c>
      <c r="U37">
        <v>51206</v>
      </c>
      <c r="V37">
        <v>545299</v>
      </c>
    </row>
    <row r="38" spans="1:22" x14ac:dyDescent="0.25">
      <c r="A38" t="s">
        <v>98</v>
      </c>
      <c r="B38" t="s">
        <v>97</v>
      </c>
      <c r="C38">
        <v>2023</v>
      </c>
      <c r="D38" t="s">
        <v>60</v>
      </c>
      <c r="E38">
        <v>14893</v>
      </c>
      <c r="I38" s="103" t="s">
        <v>97</v>
      </c>
      <c r="J38">
        <v>47987</v>
      </c>
      <c r="K38">
        <v>44062</v>
      </c>
      <c r="L38">
        <v>40200</v>
      </c>
      <c r="M38">
        <v>44226</v>
      </c>
      <c r="N38">
        <v>45930</v>
      </c>
      <c r="O38">
        <v>45779</v>
      </c>
      <c r="P38">
        <v>42803</v>
      </c>
      <c r="Q38">
        <v>40085</v>
      </c>
      <c r="R38">
        <v>46913</v>
      </c>
      <c r="S38">
        <v>47826</v>
      </c>
      <c r="T38">
        <v>48282</v>
      </c>
      <c r="U38">
        <v>51206</v>
      </c>
      <c r="V38">
        <v>545299</v>
      </c>
    </row>
    <row r="39" spans="1:22" x14ac:dyDescent="0.25">
      <c r="A39" t="s">
        <v>98</v>
      </c>
      <c r="B39" t="s">
        <v>97</v>
      </c>
      <c r="C39">
        <v>2023</v>
      </c>
      <c r="D39" t="s">
        <v>64</v>
      </c>
      <c r="E39">
        <v>7495</v>
      </c>
      <c r="I39" s="67" t="s">
        <v>113</v>
      </c>
      <c r="J39">
        <v>5580</v>
      </c>
      <c r="K39">
        <v>5219</v>
      </c>
      <c r="L39">
        <v>4954</v>
      </c>
      <c r="M39">
        <v>7866</v>
      </c>
      <c r="N39">
        <v>8119</v>
      </c>
      <c r="O39">
        <v>8174</v>
      </c>
      <c r="P39">
        <v>9909</v>
      </c>
      <c r="Q39">
        <v>7565</v>
      </c>
      <c r="R39">
        <v>8403</v>
      </c>
      <c r="S39">
        <v>8006</v>
      </c>
      <c r="T39">
        <v>8428</v>
      </c>
      <c r="U39">
        <v>8204</v>
      </c>
      <c r="V39">
        <v>90427</v>
      </c>
    </row>
    <row r="40" spans="1:22" x14ac:dyDescent="0.25">
      <c r="A40" t="s">
        <v>98</v>
      </c>
      <c r="B40" t="s">
        <v>97</v>
      </c>
      <c r="C40">
        <v>2023</v>
      </c>
      <c r="D40" t="s">
        <v>65</v>
      </c>
      <c r="E40">
        <v>635</v>
      </c>
      <c r="I40" s="103" t="s">
        <v>95</v>
      </c>
      <c r="J40">
        <v>5580</v>
      </c>
      <c r="K40">
        <v>5219</v>
      </c>
      <c r="L40">
        <v>4954</v>
      </c>
      <c r="M40">
        <v>7866</v>
      </c>
      <c r="N40">
        <v>8119</v>
      </c>
      <c r="O40">
        <v>8174</v>
      </c>
      <c r="P40">
        <v>9909</v>
      </c>
      <c r="Q40">
        <v>7565</v>
      </c>
      <c r="R40">
        <v>8403</v>
      </c>
      <c r="S40">
        <v>8006</v>
      </c>
      <c r="T40">
        <v>8428</v>
      </c>
      <c r="U40">
        <v>8204</v>
      </c>
      <c r="V40">
        <v>90427</v>
      </c>
    </row>
    <row r="41" spans="1:22" x14ac:dyDescent="0.25">
      <c r="A41" t="s">
        <v>98</v>
      </c>
      <c r="B41" t="s">
        <v>97</v>
      </c>
      <c r="C41">
        <v>2023</v>
      </c>
      <c r="D41" t="s">
        <v>66</v>
      </c>
      <c r="E41">
        <v>1496</v>
      </c>
      <c r="I41" s="67" t="s">
        <v>114</v>
      </c>
      <c r="J41">
        <v>5731</v>
      </c>
      <c r="K41">
        <v>4760</v>
      </c>
      <c r="L41">
        <v>4895</v>
      </c>
      <c r="M41">
        <v>5426</v>
      </c>
      <c r="N41">
        <v>4744</v>
      </c>
      <c r="O41">
        <v>5442</v>
      </c>
      <c r="P41">
        <v>5888</v>
      </c>
      <c r="Q41">
        <v>5354</v>
      </c>
      <c r="R41">
        <v>5598</v>
      </c>
      <c r="S41">
        <v>5117</v>
      </c>
      <c r="T41">
        <v>5333</v>
      </c>
      <c r="U41">
        <v>5641</v>
      </c>
      <c r="V41">
        <v>63929</v>
      </c>
    </row>
    <row r="42" spans="1:22" x14ac:dyDescent="0.25">
      <c r="A42" t="s">
        <v>98</v>
      </c>
      <c r="B42" t="s">
        <v>97</v>
      </c>
      <c r="C42">
        <v>2023</v>
      </c>
      <c r="D42" t="s">
        <v>67</v>
      </c>
      <c r="E42">
        <v>1934</v>
      </c>
      <c r="I42" s="103" t="s">
        <v>95</v>
      </c>
      <c r="J42">
        <v>5731</v>
      </c>
      <c r="K42">
        <v>4760</v>
      </c>
      <c r="L42">
        <v>4895</v>
      </c>
      <c r="M42">
        <v>5426</v>
      </c>
      <c r="N42">
        <v>4744</v>
      </c>
      <c r="O42">
        <v>5442</v>
      </c>
      <c r="P42">
        <v>5888</v>
      </c>
      <c r="Q42">
        <v>5354</v>
      </c>
      <c r="R42">
        <v>5598</v>
      </c>
      <c r="S42">
        <v>5117</v>
      </c>
      <c r="T42">
        <v>5333</v>
      </c>
      <c r="U42">
        <v>5641</v>
      </c>
      <c r="V42">
        <v>63929</v>
      </c>
    </row>
    <row r="43" spans="1:22" x14ac:dyDescent="0.25">
      <c r="A43" t="s">
        <v>98</v>
      </c>
      <c r="B43" t="s">
        <v>97</v>
      </c>
      <c r="C43">
        <v>2023</v>
      </c>
      <c r="D43" t="s">
        <v>68</v>
      </c>
      <c r="E43">
        <v>2015</v>
      </c>
      <c r="I43" s="67" t="s">
        <v>115</v>
      </c>
      <c r="J43">
        <v>399970</v>
      </c>
      <c r="K43">
        <v>354298</v>
      </c>
      <c r="L43">
        <v>346992</v>
      </c>
      <c r="M43">
        <v>359945</v>
      </c>
      <c r="N43">
        <v>338237</v>
      </c>
      <c r="O43">
        <v>338816</v>
      </c>
      <c r="P43">
        <v>294932</v>
      </c>
      <c r="Q43">
        <v>280979</v>
      </c>
      <c r="R43">
        <v>341858</v>
      </c>
      <c r="S43">
        <v>327390</v>
      </c>
      <c r="T43">
        <v>338234</v>
      </c>
      <c r="U43">
        <v>364967</v>
      </c>
      <c r="V43">
        <v>4086618</v>
      </c>
    </row>
    <row r="44" spans="1:22" x14ac:dyDescent="0.25">
      <c r="A44" t="s">
        <v>98</v>
      </c>
      <c r="B44" t="s">
        <v>97</v>
      </c>
      <c r="C44">
        <v>2024</v>
      </c>
      <c r="D44" t="s">
        <v>69</v>
      </c>
      <c r="E44">
        <v>1359</v>
      </c>
      <c r="I44" s="103" t="s">
        <v>116</v>
      </c>
      <c r="J44">
        <v>399970</v>
      </c>
      <c r="K44">
        <v>354298</v>
      </c>
      <c r="L44">
        <v>346992</v>
      </c>
      <c r="M44">
        <v>359945</v>
      </c>
      <c r="N44">
        <v>338237</v>
      </c>
      <c r="O44">
        <v>338816</v>
      </c>
      <c r="P44">
        <v>294932</v>
      </c>
      <c r="Q44">
        <v>280979</v>
      </c>
      <c r="R44">
        <v>341858</v>
      </c>
      <c r="S44">
        <v>327390</v>
      </c>
      <c r="T44">
        <v>338234</v>
      </c>
      <c r="U44">
        <v>364967</v>
      </c>
      <c r="V44">
        <v>4086618</v>
      </c>
    </row>
    <row r="45" spans="1:22" x14ac:dyDescent="0.25">
      <c r="A45" t="s">
        <v>98</v>
      </c>
      <c r="B45" t="s">
        <v>97</v>
      </c>
      <c r="C45">
        <v>2024</v>
      </c>
      <c r="D45" t="s">
        <v>70</v>
      </c>
      <c r="E45">
        <v>1369</v>
      </c>
      <c r="I45" s="67" t="s">
        <v>117</v>
      </c>
      <c r="J45">
        <v>23183</v>
      </c>
      <c r="K45">
        <v>24475</v>
      </c>
      <c r="L45">
        <v>25439</v>
      </c>
      <c r="M45">
        <v>27964</v>
      </c>
      <c r="N45">
        <v>27152</v>
      </c>
      <c r="O45">
        <v>26210</v>
      </c>
      <c r="P45">
        <v>22889</v>
      </c>
      <c r="Q45">
        <v>20909</v>
      </c>
      <c r="R45">
        <v>20909</v>
      </c>
      <c r="S45">
        <v>23142</v>
      </c>
      <c r="T45">
        <v>34012</v>
      </c>
      <c r="U45">
        <v>47414</v>
      </c>
      <c r="V45">
        <v>323698</v>
      </c>
    </row>
    <row r="46" spans="1:22" x14ac:dyDescent="0.25">
      <c r="A46" t="s">
        <v>98</v>
      </c>
      <c r="B46" t="s">
        <v>97</v>
      </c>
      <c r="C46">
        <v>2024</v>
      </c>
      <c r="D46" t="s">
        <v>71</v>
      </c>
      <c r="E46">
        <v>1415</v>
      </c>
      <c r="I46" s="103" t="s">
        <v>105</v>
      </c>
      <c r="J46">
        <v>23183</v>
      </c>
      <c r="K46">
        <v>24475</v>
      </c>
      <c r="L46">
        <v>25439</v>
      </c>
      <c r="M46">
        <v>27964</v>
      </c>
      <c r="N46">
        <v>27152</v>
      </c>
      <c r="O46">
        <v>26210</v>
      </c>
      <c r="P46">
        <v>22889</v>
      </c>
      <c r="Q46">
        <v>20909</v>
      </c>
      <c r="R46">
        <v>20909</v>
      </c>
      <c r="S46">
        <v>23142</v>
      </c>
      <c r="T46">
        <v>34012</v>
      </c>
      <c r="U46">
        <v>47414</v>
      </c>
      <c r="V46">
        <v>323698</v>
      </c>
    </row>
    <row r="47" spans="1:22" x14ac:dyDescent="0.25">
      <c r="A47" t="s">
        <v>98</v>
      </c>
      <c r="B47" t="s">
        <v>97</v>
      </c>
      <c r="C47">
        <v>2024</v>
      </c>
      <c r="D47" t="s">
        <v>72</v>
      </c>
      <c r="E47">
        <v>1311</v>
      </c>
      <c r="I47" s="67" t="s">
        <v>118</v>
      </c>
      <c r="J47">
        <v>5270</v>
      </c>
      <c r="K47">
        <v>4320</v>
      </c>
      <c r="L47">
        <v>2479</v>
      </c>
      <c r="M47">
        <v>2797</v>
      </c>
      <c r="N47">
        <v>3863</v>
      </c>
      <c r="O47">
        <v>4221</v>
      </c>
      <c r="P47">
        <v>3679</v>
      </c>
      <c r="Q47">
        <v>2900</v>
      </c>
      <c r="R47">
        <v>4521</v>
      </c>
      <c r="S47">
        <v>4626</v>
      </c>
      <c r="T47">
        <v>3738</v>
      </c>
      <c r="U47">
        <v>5191</v>
      </c>
      <c r="V47">
        <v>47605</v>
      </c>
    </row>
    <row r="48" spans="1:22" x14ac:dyDescent="0.25">
      <c r="A48" t="s">
        <v>98</v>
      </c>
      <c r="B48" t="s">
        <v>97</v>
      </c>
      <c r="C48">
        <v>2024</v>
      </c>
      <c r="D48" t="s">
        <v>73</v>
      </c>
      <c r="E48">
        <v>1994</v>
      </c>
      <c r="I48" s="103" t="s">
        <v>105</v>
      </c>
      <c r="J48">
        <v>5270</v>
      </c>
      <c r="K48">
        <v>4320</v>
      </c>
      <c r="L48">
        <v>2479</v>
      </c>
      <c r="M48">
        <v>2797</v>
      </c>
      <c r="N48">
        <v>3863</v>
      </c>
      <c r="O48">
        <v>4221</v>
      </c>
      <c r="P48">
        <v>3679</v>
      </c>
      <c r="Q48">
        <v>2900</v>
      </c>
      <c r="R48">
        <v>4521</v>
      </c>
      <c r="S48">
        <v>4626</v>
      </c>
      <c r="T48">
        <v>3738</v>
      </c>
      <c r="U48">
        <v>5191</v>
      </c>
      <c r="V48">
        <v>47605</v>
      </c>
    </row>
    <row r="49" spans="1:22" x14ac:dyDescent="0.25">
      <c r="A49" t="s">
        <v>98</v>
      </c>
      <c r="B49" t="s">
        <v>97</v>
      </c>
      <c r="C49">
        <v>2024</v>
      </c>
      <c r="D49" t="s">
        <v>75</v>
      </c>
      <c r="E49">
        <v>5068</v>
      </c>
      <c r="I49" s="67" t="s">
        <v>119</v>
      </c>
      <c r="J49">
        <v>143243</v>
      </c>
      <c r="K49">
        <v>142775</v>
      </c>
      <c r="L49">
        <v>132377</v>
      </c>
      <c r="M49">
        <v>143411</v>
      </c>
      <c r="N49">
        <v>129504</v>
      </c>
      <c r="O49">
        <v>128227</v>
      </c>
      <c r="P49">
        <v>99763</v>
      </c>
      <c r="Q49">
        <v>108440</v>
      </c>
      <c r="R49">
        <v>131590</v>
      </c>
      <c r="S49">
        <v>135488</v>
      </c>
      <c r="T49">
        <v>132949</v>
      </c>
      <c r="U49">
        <v>128998</v>
      </c>
      <c r="V49">
        <v>1556765</v>
      </c>
    </row>
    <row r="50" spans="1:22" x14ac:dyDescent="0.25">
      <c r="A50" t="s">
        <v>99</v>
      </c>
      <c r="B50" t="s">
        <v>97</v>
      </c>
      <c r="C50">
        <v>2023</v>
      </c>
      <c r="D50" t="s">
        <v>60</v>
      </c>
      <c r="E50">
        <v>125959</v>
      </c>
      <c r="I50" s="103" t="s">
        <v>95</v>
      </c>
      <c r="J50">
        <v>143243</v>
      </c>
      <c r="K50">
        <v>142775</v>
      </c>
      <c r="L50">
        <v>132377</v>
      </c>
      <c r="M50">
        <v>143411</v>
      </c>
      <c r="N50">
        <v>129504</v>
      </c>
      <c r="O50">
        <v>128227</v>
      </c>
      <c r="P50">
        <v>99763</v>
      </c>
      <c r="Q50">
        <v>108440</v>
      </c>
      <c r="R50">
        <v>131590</v>
      </c>
      <c r="S50">
        <v>135488</v>
      </c>
      <c r="T50">
        <v>132949</v>
      </c>
      <c r="U50">
        <v>128998</v>
      </c>
      <c r="V50">
        <v>1556765</v>
      </c>
    </row>
    <row r="51" spans="1:22" x14ac:dyDescent="0.25">
      <c r="A51" t="s">
        <v>99</v>
      </c>
      <c r="B51" t="s">
        <v>97</v>
      </c>
      <c r="C51">
        <v>2023</v>
      </c>
      <c r="D51" t="s">
        <v>64</v>
      </c>
      <c r="E51">
        <v>122843</v>
      </c>
      <c r="I51" s="67" t="s">
        <v>120</v>
      </c>
      <c r="J51">
        <v>5151</v>
      </c>
      <c r="K51">
        <v>4835</v>
      </c>
      <c r="L51">
        <v>3461</v>
      </c>
      <c r="M51">
        <v>3383</v>
      </c>
      <c r="N51">
        <v>2577</v>
      </c>
      <c r="O51">
        <v>2920</v>
      </c>
      <c r="P51">
        <v>2527</v>
      </c>
      <c r="Q51">
        <v>2616</v>
      </c>
      <c r="R51">
        <v>3119</v>
      </c>
      <c r="S51">
        <v>3290</v>
      </c>
      <c r="T51">
        <v>3720</v>
      </c>
      <c r="U51">
        <v>4993</v>
      </c>
      <c r="V51">
        <v>42592</v>
      </c>
    </row>
    <row r="52" spans="1:22" x14ac:dyDescent="0.25">
      <c r="A52" t="s">
        <v>99</v>
      </c>
      <c r="B52" t="s">
        <v>97</v>
      </c>
      <c r="C52">
        <v>2023</v>
      </c>
      <c r="D52" t="s">
        <v>65</v>
      </c>
      <c r="E52">
        <v>113187</v>
      </c>
      <c r="I52" s="103" t="s">
        <v>95</v>
      </c>
      <c r="J52">
        <v>5151</v>
      </c>
      <c r="K52">
        <v>4835</v>
      </c>
      <c r="L52">
        <v>3461</v>
      </c>
      <c r="M52">
        <v>3383</v>
      </c>
      <c r="N52">
        <v>2577</v>
      </c>
      <c r="O52">
        <v>2920</v>
      </c>
      <c r="P52">
        <v>2527</v>
      </c>
      <c r="Q52">
        <v>2616</v>
      </c>
      <c r="R52">
        <v>3119</v>
      </c>
      <c r="S52">
        <v>3290</v>
      </c>
      <c r="T52">
        <v>3720</v>
      </c>
      <c r="U52">
        <v>4993</v>
      </c>
      <c r="V52">
        <v>42592</v>
      </c>
    </row>
    <row r="53" spans="1:22" x14ac:dyDescent="0.25">
      <c r="A53" t="s">
        <v>99</v>
      </c>
      <c r="B53" t="s">
        <v>97</v>
      </c>
      <c r="C53">
        <v>2023</v>
      </c>
      <c r="D53" t="s">
        <v>66</v>
      </c>
      <c r="E53">
        <v>124037</v>
      </c>
      <c r="I53" s="67" t="s">
        <v>79</v>
      </c>
      <c r="J53">
        <v>1164591</v>
      </c>
      <c r="K53">
        <v>1080965</v>
      </c>
      <c r="L53">
        <v>1009569</v>
      </c>
      <c r="M53">
        <v>1067755</v>
      </c>
      <c r="N53">
        <v>1013168</v>
      </c>
      <c r="O53">
        <v>1022601</v>
      </c>
      <c r="P53">
        <v>858008</v>
      </c>
      <c r="Q53">
        <v>864058</v>
      </c>
      <c r="R53">
        <v>1046255</v>
      </c>
      <c r="S53">
        <v>1044894</v>
      </c>
      <c r="T53">
        <v>1103021</v>
      </c>
      <c r="U53">
        <v>1192229</v>
      </c>
      <c r="V53">
        <v>12467114</v>
      </c>
    </row>
    <row r="54" spans="1:22" x14ac:dyDescent="0.25">
      <c r="A54" t="s">
        <v>99</v>
      </c>
      <c r="B54" t="s">
        <v>97</v>
      </c>
      <c r="C54">
        <v>2023</v>
      </c>
      <c r="D54" t="s">
        <v>67</v>
      </c>
      <c r="E54">
        <v>117431</v>
      </c>
    </row>
    <row r="55" spans="1:22" x14ac:dyDescent="0.25">
      <c r="A55" t="s">
        <v>99</v>
      </c>
      <c r="B55" t="s">
        <v>97</v>
      </c>
      <c r="C55">
        <v>2023</v>
      </c>
      <c r="D55" t="s">
        <v>68</v>
      </c>
      <c r="E55">
        <v>118577</v>
      </c>
    </row>
    <row r="56" spans="1:22" x14ac:dyDescent="0.25">
      <c r="A56" t="s">
        <v>99</v>
      </c>
      <c r="B56" t="s">
        <v>97</v>
      </c>
      <c r="C56">
        <v>2024</v>
      </c>
      <c r="D56" t="s">
        <v>69</v>
      </c>
      <c r="E56">
        <v>117049</v>
      </c>
    </row>
    <row r="57" spans="1:22" x14ac:dyDescent="0.25">
      <c r="A57" t="s">
        <v>99</v>
      </c>
      <c r="B57" t="s">
        <v>97</v>
      </c>
      <c r="C57">
        <v>2024</v>
      </c>
      <c r="D57" t="s">
        <v>70</v>
      </c>
      <c r="E57">
        <v>116987</v>
      </c>
    </row>
    <row r="58" spans="1:22" x14ac:dyDescent="0.25">
      <c r="A58" t="s">
        <v>99</v>
      </c>
      <c r="B58" t="s">
        <v>97</v>
      </c>
      <c r="C58">
        <v>2024</v>
      </c>
      <c r="D58" t="s">
        <v>71</v>
      </c>
      <c r="E58">
        <v>130094</v>
      </c>
    </row>
    <row r="59" spans="1:22" x14ac:dyDescent="0.25">
      <c r="A59" t="s">
        <v>99</v>
      </c>
      <c r="B59" t="s">
        <v>97</v>
      </c>
      <c r="C59">
        <v>2024</v>
      </c>
      <c r="D59" t="s">
        <v>72</v>
      </c>
      <c r="E59">
        <v>123588</v>
      </c>
    </row>
    <row r="60" spans="1:22" x14ac:dyDescent="0.25">
      <c r="A60" t="s">
        <v>99</v>
      </c>
      <c r="B60" t="s">
        <v>97</v>
      </c>
      <c r="C60">
        <v>2024</v>
      </c>
      <c r="D60" t="s">
        <v>73</v>
      </c>
      <c r="E60">
        <v>123603</v>
      </c>
    </row>
    <row r="61" spans="1:22" x14ac:dyDescent="0.25">
      <c r="A61" t="s">
        <v>99</v>
      </c>
      <c r="B61" t="s">
        <v>97</v>
      </c>
      <c r="C61">
        <v>2024</v>
      </c>
      <c r="D61" t="s">
        <v>75</v>
      </c>
      <c r="E61">
        <v>136168</v>
      </c>
    </row>
    <row r="62" spans="1:22" x14ac:dyDescent="0.25">
      <c r="A62" t="s">
        <v>100</v>
      </c>
      <c r="B62" t="s">
        <v>95</v>
      </c>
      <c r="C62">
        <v>2024</v>
      </c>
      <c r="D62" t="s">
        <v>69</v>
      </c>
      <c r="E62" t="s">
        <v>101</v>
      </c>
    </row>
    <row r="63" spans="1:22" x14ac:dyDescent="0.25">
      <c r="A63" t="s">
        <v>100</v>
      </c>
      <c r="B63" t="s">
        <v>95</v>
      </c>
      <c r="C63">
        <v>2024</v>
      </c>
      <c r="D63" t="s">
        <v>70</v>
      </c>
      <c r="E63" t="s">
        <v>101</v>
      </c>
    </row>
    <row r="64" spans="1:22" x14ac:dyDescent="0.25">
      <c r="A64" t="s">
        <v>100</v>
      </c>
      <c r="B64" t="s">
        <v>95</v>
      </c>
      <c r="C64">
        <v>2024</v>
      </c>
      <c r="D64" t="s">
        <v>71</v>
      </c>
      <c r="E64" t="s">
        <v>101</v>
      </c>
    </row>
    <row r="65" spans="1:5" x14ac:dyDescent="0.25">
      <c r="A65" t="s">
        <v>100</v>
      </c>
      <c r="B65" t="s">
        <v>95</v>
      </c>
      <c r="C65">
        <v>2024</v>
      </c>
      <c r="D65" t="s">
        <v>72</v>
      </c>
      <c r="E65">
        <v>76</v>
      </c>
    </row>
    <row r="66" spans="1:5" x14ac:dyDescent="0.25">
      <c r="A66" t="s">
        <v>100</v>
      </c>
      <c r="B66" t="s">
        <v>95</v>
      </c>
      <c r="C66">
        <v>2024</v>
      </c>
      <c r="D66" t="s">
        <v>73</v>
      </c>
      <c r="E66">
        <v>5961</v>
      </c>
    </row>
    <row r="67" spans="1:5" x14ac:dyDescent="0.25">
      <c r="A67" t="s">
        <v>100</v>
      </c>
      <c r="B67" t="s">
        <v>95</v>
      </c>
      <c r="C67">
        <v>2024</v>
      </c>
      <c r="D67" t="s">
        <v>75</v>
      </c>
      <c r="E67">
        <v>7239</v>
      </c>
    </row>
    <row r="68" spans="1:5" x14ac:dyDescent="0.25">
      <c r="A68" t="s">
        <v>102</v>
      </c>
      <c r="B68" t="s">
        <v>95</v>
      </c>
      <c r="C68">
        <v>2023</v>
      </c>
      <c r="D68" t="s">
        <v>60</v>
      </c>
      <c r="E68">
        <v>8900</v>
      </c>
    </row>
    <row r="69" spans="1:5" x14ac:dyDescent="0.25">
      <c r="A69" t="s">
        <v>102</v>
      </c>
      <c r="B69" t="s">
        <v>95</v>
      </c>
      <c r="C69">
        <v>2023</v>
      </c>
      <c r="D69" t="s">
        <v>64</v>
      </c>
      <c r="E69">
        <v>9015</v>
      </c>
    </row>
    <row r="70" spans="1:5" x14ac:dyDescent="0.25">
      <c r="A70" t="s">
        <v>102</v>
      </c>
      <c r="B70" t="s">
        <v>95</v>
      </c>
      <c r="C70">
        <v>2023</v>
      </c>
      <c r="D70" t="s">
        <v>65</v>
      </c>
      <c r="E70">
        <v>9315</v>
      </c>
    </row>
    <row r="71" spans="1:5" x14ac:dyDescent="0.25">
      <c r="A71" t="s">
        <v>102</v>
      </c>
      <c r="B71" t="s">
        <v>95</v>
      </c>
      <c r="C71">
        <v>2023</v>
      </c>
      <c r="D71" t="s">
        <v>66</v>
      </c>
      <c r="E71">
        <v>8418</v>
      </c>
    </row>
    <row r="72" spans="1:5" x14ac:dyDescent="0.25">
      <c r="A72" t="s">
        <v>102</v>
      </c>
      <c r="B72" t="s">
        <v>95</v>
      </c>
      <c r="C72">
        <v>2023</v>
      </c>
      <c r="D72" t="s">
        <v>67</v>
      </c>
      <c r="E72">
        <v>8300</v>
      </c>
    </row>
    <row r="73" spans="1:5" x14ac:dyDescent="0.25">
      <c r="A73" t="s">
        <v>102</v>
      </c>
      <c r="B73" t="s">
        <v>95</v>
      </c>
      <c r="C73">
        <v>2023</v>
      </c>
      <c r="D73" t="s">
        <v>68</v>
      </c>
      <c r="E73">
        <v>8102</v>
      </c>
    </row>
    <row r="74" spans="1:5" x14ac:dyDescent="0.25">
      <c r="A74" t="s">
        <v>102</v>
      </c>
      <c r="B74" t="s">
        <v>95</v>
      </c>
      <c r="C74">
        <v>2024</v>
      </c>
      <c r="D74" t="s">
        <v>69</v>
      </c>
      <c r="E74">
        <v>7837</v>
      </c>
    </row>
    <row r="75" spans="1:5" x14ac:dyDescent="0.25">
      <c r="A75" t="s">
        <v>102</v>
      </c>
      <c r="B75" t="s">
        <v>95</v>
      </c>
      <c r="C75">
        <v>2024</v>
      </c>
      <c r="D75" t="s">
        <v>70</v>
      </c>
      <c r="E75">
        <v>6736</v>
      </c>
    </row>
    <row r="76" spans="1:5" x14ac:dyDescent="0.25">
      <c r="A76" t="s">
        <v>102</v>
      </c>
      <c r="B76" t="s">
        <v>95</v>
      </c>
      <c r="C76">
        <v>2024</v>
      </c>
      <c r="D76" t="s">
        <v>71</v>
      </c>
      <c r="E76">
        <v>9385</v>
      </c>
    </row>
    <row r="77" spans="1:5" x14ac:dyDescent="0.25">
      <c r="A77" t="s">
        <v>102</v>
      </c>
      <c r="B77" t="s">
        <v>95</v>
      </c>
      <c r="C77">
        <v>2024</v>
      </c>
      <c r="D77" t="s">
        <v>72</v>
      </c>
      <c r="E77">
        <v>8997</v>
      </c>
    </row>
    <row r="78" spans="1:5" x14ac:dyDescent="0.25">
      <c r="A78" t="s">
        <v>102</v>
      </c>
      <c r="B78" t="s">
        <v>95</v>
      </c>
      <c r="C78">
        <v>2024</v>
      </c>
      <c r="D78" t="s">
        <v>73</v>
      </c>
      <c r="E78">
        <v>13090</v>
      </c>
    </row>
    <row r="79" spans="1:5" x14ac:dyDescent="0.25">
      <c r="A79" t="s">
        <v>102</v>
      </c>
      <c r="B79" t="s">
        <v>95</v>
      </c>
      <c r="C79">
        <v>2024</v>
      </c>
      <c r="D79" t="s">
        <v>75</v>
      </c>
      <c r="E79">
        <v>14051</v>
      </c>
    </row>
    <row r="80" spans="1:5" x14ac:dyDescent="0.25">
      <c r="A80" t="s">
        <v>103</v>
      </c>
      <c r="B80" t="s">
        <v>95</v>
      </c>
      <c r="C80">
        <v>2023</v>
      </c>
      <c r="D80" t="s">
        <v>60</v>
      </c>
      <c r="E80">
        <v>143552</v>
      </c>
    </row>
    <row r="81" spans="1:5" x14ac:dyDescent="0.25">
      <c r="A81" t="s">
        <v>103</v>
      </c>
      <c r="B81" t="s">
        <v>95</v>
      </c>
      <c r="C81">
        <v>2023</v>
      </c>
      <c r="D81" t="s">
        <v>64</v>
      </c>
      <c r="E81">
        <v>131909</v>
      </c>
    </row>
    <row r="82" spans="1:5" x14ac:dyDescent="0.25">
      <c r="A82" t="s">
        <v>103</v>
      </c>
      <c r="B82" t="s">
        <v>95</v>
      </c>
      <c r="C82">
        <v>2023</v>
      </c>
      <c r="D82" t="s">
        <v>65</v>
      </c>
      <c r="E82">
        <v>119542</v>
      </c>
    </row>
    <row r="83" spans="1:5" x14ac:dyDescent="0.25">
      <c r="A83" t="s">
        <v>103</v>
      </c>
      <c r="B83" t="s">
        <v>95</v>
      </c>
      <c r="C83">
        <v>2023</v>
      </c>
      <c r="D83" t="s">
        <v>66</v>
      </c>
      <c r="E83">
        <v>127511</v>
      </c>
    </row>
    <row r="84" spans="1:5" x14ac:dyDescent="0.25">
      <c r="A84" t="s">
        <v>103</v>
      </c>
      <c r="B84" t="s">
        <v>95</v>
      </c>
      <c r="C84">
        <v>2023</v>
      </c>
      <c r="D84" t="s">
        <v>67</v>
      </c>
      <c r="E84">
        <v>115491</v>
      </c>
    </row>
    <row r="85" spans="1:5" x14ac:dyDescent="0.25">
      <c r="A85" t="s">
        <v>103</v>
      </c>
      <c r="B85" t="s">
        <v>95</v>
      </c>
      <c r="C85">
        <v>2023</v>
      </c>
      <c r="D85" t="s">
        <v>68</v>
      </c>
      <c r="E85">
        <v>121372</v>
      </c>
    </row>
    <row r="86" spans="1:5" x14ac:dyDescent="0.25">
      <c r="A86" t="s">
        <v>103</v>
      </c>
      <c r="B86" t="s">
        <v>95</v>
      </c>
      <c r="C86">
        <v>2024</v>
      </c>
      <c r="D86" t="s">
        <v>69</v>
      </c>
      <c r="E86">
        <v>99629</v>
      </c>
    </row>
    <row r="87" spans="1:5" x14ac:dyDescent="0.25">
      <c r="A87" t="s">
        <v>103</v>
      </c>
      <c r="B87" t="s">
        <v>95</v>
      </c>
      <c r="C87">
        <v>2024</v>
      </c>
      <c r="D87" t="s">
        <v>70</v>
      </c>
      <c r="E87">
        <v>102948</v>
      </c>
    </row>
    <row r="88" spans="1:5" x14ac:dyDescent="0.25">
      <c r="A88" t="s">
        <v>103</v>
      </c>
      <c r="B88" t="s">
        <v>95</v>
      </c>
      <c r="C88">
        <v>2024</v>
      </c>
      <c r="D88" t="s">
        <v>71</v>
      </c>
      <c r="E88">
        <v>127339</v>
      </c>
    </row>
    <row r="89" spans="1:5" x14ac:dyDescent="0.25">
      <c r="A89" t="s">
        <v>103</v>
      </c>
      <c r="B89" t="s">
        <v>95</v>
      </c>
      <c r="C89">
        <v>2024</v>
      </c>
      <c r="D89" t="s">
        <v>72</v>
      </c>
      <c r="E89">
        <v>128455</v>
      </c>
    </row>
    <row r="90" spans="1:5" x14ac:dyDescent="0.25">
      <c r="A90" t="s">
        <v>103</v>
      </c>
      <c r="B90" t="s">
        <v>95</v>
      </c>
      <c r="C90">
        <v>2024</v>
      </c>
      <c r="D90" t="s">
        <v>73</v>
      </c>
      <c r="E90">
        <v>136552</v>
      </c>
    </row>
    <row r="91" spans="1:5" x14ac:dyDescent="0.25">
      <c r="A91" t="s">
        <v>103</v>
      </c>
      <c r="B91" t="s">
        <v>95</v>
      </c>
      <c r="C91">
        <v>2024</v>
      </c>
      <c r="D91" t="s">
        <v>75</v>
      </c>
      <c r="E91">
        <v>146180</v>
      </c>
    </row>
    <row r="92" spans="1:5" x14ac:dyDescent="0.25">
      <c r="A92" t="s">
        <v>104</v>
      </c>
      <c r="B92" t="s">
        <v>105</v>
      </c>
      <c r="C92">
        <v>2023</v>
      </c>
      <c r="D92" t="s">
        <v>60</v>
      </c>
      <c r="E92">
        <v>40533</v>
      </c>
    </row>
    <row r="93" spans="1:5" x14ac:dyDescent="0.25">
      <c r="A93" t="s">
        <v>104</v>
      </c>
      <c r="B93" t="s">
        <v>105</v>
      </c>
      <c r="C93">
        <v>2023</v>
      </c>
      <c r="D93" t="s">
        <v>64</v>
      </c>
      <c r="E93">
        <v>37741</v>
      </c>
    </row>
    <row r="94" spans="1:5" x14ac:dyDescent="0.25">
      <c r="A94" t="s">
        <v>104</v>
      </c>
      <c r="B94" t="s">
        <v>105</v>
      </c>
      <c r="C94">
        <v>2023</v>
      </c>
      <c r="D94" t="s">
        <v>65</v>
      </c>
      <c r="E94">
        <v>38509</v>
      </c>
    </row>
    <row r="95" spans="1:5" x14ac:dyDescent="0.25">
      <c r="A95" t="s">
        <v>104</v>
      </c>
      <c r="B95" t="s">
        <v>105</v>
      </c>
      <c r="C95">
        <v>2023</v>
      </c>
      <c r="D95" t="s">
        <v>66</v>
      </c>
      <c r="E95">
        <v>40121</v>
      </c>
    </row>
    <row r="96" spans="1:5" x14ac:dyDescent="0.25">
      <c r="A96" t="s">
        <v>104</v>
      </c>
      <c r="B96" t="s">
        <v>105</v>
      </c>
      <c r="C96">
        <v>2023</v>
      </c>
      <c r="D96" t="s">
        <v>67</v>
      </c>
      <c r="E96">
        <v>34909</v>
      </c>
    </row>
    <row r="97" spans="1:5" x14ac:dyDescent="0.25">
      <c r="A97" t="s">
        <v>104</v>
      </c>
      <c r="B97" t="s">
        <v>105</v>
      </c>
      <c r="C97">
        <v>2023</v>
      </c>
      <c r="D97" t="s">
        <v>68</v>
      </c>
      <c r="E97">
        <v>32862</v>
      </c>
    </row>
    <row r="98" spans="1:5" x14ac:dyDescent="0.25">
      <c r="A98" t="s">
        <v>104</v>
      </c>
      <c r="B98" t="s">
        <v>105</v>
      </c>
      <c r="C98">
        <v>2024</v>
      </c>
      <c r="D98" t="s">
        <v>69</v>
      </c>
      <c r="E98">
        <v>24522</v>
      </c>
    </row>
    <row r="99" spans="1:5" x14ac:dyDescent="0.25">
      <c r="A99" t="s">
        <v>104</v>
      </c>
      <c r="B99" t="s">
        <v>105</v>
      </c>
      <c r="C99">
        <v>2024</v>
      </c>
      <c r="D99" t="s">
        <v>70</v>
      </c>
      <c r="E99">
        <v>28295</v>
      </c>
    </row>
    <row r="100" spans="1:5" x14ac:dyDescent="0.25">
      <c r="A100" t="s">
        <v>104</v>
      </c>
      <c r="B100" t="s">
        <v>105</v>
      </c>
      <c r="C100">
        <v>2024</v>
      </c>
      <c r="D100" t="s">
        <v>71</v>
      </c>
      <c r="E100">
        <v>37312</v>
      </c>
    </row>
    <row r="101" spans="1:5" x14ac:dyDescent="0.25">
      <c r="A101" t="s">
        <v>104</v>
      </c>
      <c r="B101" t="s">
        <v>105</v>
      </c>
      <c r="C101">
        <v>2024</v>
      </c>
      <c r="D101" t="s">
        <v>72</v>
      </c>
      <c r="E101">
        <v>43952</v>
      </c>
    </row>
    <row r="102" spans="1:5" x14ac:dyDescent="0.25">
      <c r="A102" t="s">
        <v>104</v>
      </c>
      <c r="B102" t="s">
        <v>105</v>
      </c>
      <c r="C102">
        <v>2024</v>
      </c>
      <c r="D102" t="s">
        <v>73</v>
      </c>
      <c r="E102">
        <v>45103</v>
      </c>
    </row>
    <row r="103" spans="1:5" x14ac:dyDescent="0.25">
      <c r="A103" t="s">
        <v>104</v>
      </c>
      <c r="B103" t="s">
        <v>105</v>
      </c>
      <c r="C103">
        <v>2024</v>
      </c>
      <c r="D103" t="s">
        <v>75</v>
      </c>
      <c r="E103">
        <v>45690</v>
      </c>
    </row>
    <row r="104" spans="1:5" x14ac:dyDescent="0.25">
      <c r="A104" t="s">
        <v>106</v>
      </c>
      <c r="B104" t="s">
        <v>95</v>
      </c>
      <c r="C104">
        <v>2023</v>
      </c>
      <c r="D104" t="s">
        <v>60</v>
      </c>
      <c r="E104">
        <v>13799</v>
      </c>
    </row>
    <row r="105" spans="1:5" x14ac:dyDescent="0.25">
      <c r="A105" t="s">
        <v>106</v>
      </c>
      <c r="B105" t="s">
        <v>95</v>
      </c>
      <c r="C105">
        <v>2023</v>
      </c>
      <c r="D105" t="s">
        <v>64</v>
      </c>
      <c r="E105">
        <v>11335</v>
      </c>
    </row>
    <row r="106" spans="1:5" x14ac:dyDescent="0.25">
      <c r="A106" t="s">
        <v>106</v>
      </c>
      <c r="B106" t="s">
        <v>95</v>
      </c>
      <c r="C106">
        <v>2023</v>
      </c>
      <c r="D106" t="s">
        <v>65</v>
      </c>
      <c r="E106">
        <v>11600</v>
      </c>
    </row>
    <row r="107" spans="1:5" x14ac:dyDescent="0.25">
      <c r="A107" t="s">
        <v>106</v>
      </c>
      <c r="B107" t="s">
        <v>95</v>
      </c>
      <c r="C107">
        <v>2023</v>
      </c>
      <c r="D107" t="s">
        <v>66</v>
      </c>
      <c r="E107">
        <v>8375</v>
      </c>
    </row>
    <row r="108" spans="1:5" x14ac:dyDescent="0.25">
      <c r="A108" t="s">
        <v>106</v>
      </c>
      <c r="B108" t="s">
        <v>95</v>
      </c>
      <c r="C108">
        <v>2023</v>
      </c>
      <c r="D108" t="s">
        <v>67</v>
      </c>
      <c r="E108">
        <v>12047</v>
      </c>
    </row>
    <row r="109" spans="1:5" x14ac:dyDescent="0.25">
      <c r="A109" t="s">
        <v>106</v>
      </c>
      <c r="B109" t="s">
        <v>95</v>
      </c>
      <c r="C109">
        <v>2023</v>
      </c>
      <c r="D109" t="s">
        <v>68</v>
      </c>
      <c r="E109">
        <v>11093</v>
      </c>
    </row>
    <row r="110" spans="1:5" x14ac:dyDescent="0.25">
      <c r="A110" t="s">
        <v>106</v>
      </c>
      <c r="B110" t="s">
        <v>95</v>
      </c>
      <c r="C110">
        <v>2024</v>
      </c>
      <c r="D110" t="s">
        <v>69</v>
      </c>
      <c r="E110">
        <v>12506</v>
      </c>
    </row>
    <row r="111" spans="1:5" x14ac:dyDescent="0.25">
      <c r="A111" t="s">
        <v>106</v>
      </c>
      <c r="B111" t="s">
        <v>95</v>
      </c>
      <c r="C111">
        <v>2024</v>
      </c>
      <c r="D111" t="s">
        <v>70</v>
      </c>
      <c r="E111">
        <v>11369</v>
      </c>
    </row>
    <row r="112" spans="1:5" x14ac:dyDescent="0.25">
      <c r="A112" t="s">
        <v>106</v>
      </c>
      <c r="B112" t="s">
        <v>95</v>
      </c>
      <c r="C112">
        <v>2024</v>
      </c>
      <c r="D112" t="s">
        <v>71</v>
      </c>
      <c r="E112">
        <v>10973</v>
      </c>
    </row>
    <row r="113" spans="1:5" x14ac:dyDescent="0.25">
      <c r="A113" t="s">
        <v>106</v>
      </c>
      <c r="B113" t="s">
        <v>95</v>
      </c>
      <c r="C113">
        <v>2024</v>
      </c>
      <c r="D113" t="s">
        <v>72</v>
      </c>
      <c r="E113">
        <v>12108</v>
      </c>
    </row>
    <row r="114" spans="1:5" x14ac:dyDescent="0.25">
      <c r="A114" t="s">
        <v>106</v>
      </c>
      <c r="B114" t="s">
        <v>95</v>
      </c>
      <c r="C114">
        <v>2024</v>
      </c>
      <c r="D114" t="s">
        <v>73</v>
      </c>
      <c r="E114">
        <v>13268</v>
      </c>
    </row>
    <row r="115" spans="1:5" x14ac:dyDescent="0.25">
      <c r="A115" t="s">
        <v>106</v>
      </c>
      <c r="B115" t="s">
        <v>95</v>
      </c>
      <c r="C115">
        <v>2024</v>
      </c>
      <c r="D115" t="s">
        <v>75</v>
      </c>
      <c r="E115">
        <v>13451</v>
      </c>
    </row>
    <row r="116" spans="1:5" x14ac:dyDescent="0.25">
      <c r="A116" t="s">
        <v>107</v>
      </c>
      <c r="B116" t="s">
        <v>97</v>
      </c>
      <c r="C116">
        <v>2023</v>
      </c>
      <c r="D116" t="s">
        <v>60</v>
      </c>
      <c r="E116">
        <v>3350</v>
      </c>
    </row>
    <row r="117" spans="1:5" x14ac:dyDescent="0.25">
      <c r="A117" t="s">
        <v>107</v>
      </c>
      <c r="B117" t="s">
        <v>97</v>
      </c>
      <c r="C117">
        <v>2023</v>
      </c>
      <c r="D117" t="s">
        <v>64</v>
      </c>
      <c r="E117">
        <v>7105</v>
      </c>
    </row>
    <row r="118" spans="1:5" x14ac:dyDescent="0.25">
      <c r="A118" t="s">
        <v>107</v>
      </c>
      <c r="B118" t="s">
        <v>97</v>
      </c>
      <c r="C118">
        <v>2023</v>
      </c>
      <c r="D118" t="s">
        <v>65</v>
      </c>
      <c r="E118">
        <v>6064</v>
      </c>
    </row>
    <row r="119" spans="1:5" x14ac:dyDescent="0.25">
      <c r="A119" t="s">
        <v>107</v>
      </c>
      <c r="B119" t="s">
        <v>97</v>
      </c>
      <c r="C119">
        <v>2023</v>
      </c>
      <c r="D119" t="s">
        <v>66</v>
      </c>
      <c r="E119">
        <v>3858</v>
      </c>
    </row>
    <row r="120" spans="1:5" x14ac:dyDescent="0.25">
      <c r="A120" t="s">
        <v>107</v>
      </c>
      <c r="B120" t="s">
        <v>97</v>
      </c>
      <c r="C120">
        <v>2023</v>
      </c>
      <c r="D120" t="s">
        <v>67</v>
      </c>
      <c r="E120">
        <v>2727</v>
      </c>
    </row>
    <row r="121" spans="1:5" x14ac:dyDescent="0.25">
      <c r="A121" t="s">
        <v>107</v>
      </c>
      <c r="B121" t="s">
        <v>97</v>
      </c>
      <c r="C121">
        <v>2023</v>
      </c>
      <c r="D121" t="s">
        <v>68</v>
      </c>
      <c r="E121">
        <v>3212</v>
      </c>
    </row>
    <row r="122" spans="1:5" x14ac:dyDescent="0.25">
      <c r="A122" t="s">
        <v>107</v>
      </c>
      <c r="B122" t="s">
        <v>97</v>
      </c>
      <c r="C122">
        <v>2024</v>
      </c>
      <c r="D122" t="s">
        <v>69</v>
      </c>
      <c r="E122">
        <v>4950</v>
      </c>
    </row>
    <row r="123" spans="1:5" x14ac:dyDescent="0.25">
      <c r="A123" t="s">
        <v>107</v>
      </c>
      <c r="B123" t="s">
        <v>97</v>
      </c>
      <c r="C123">
        <v>2024</v>
      </c>
      <c r="D123" t="s">
        <v>70</v>
      </c>
      <c r="E123">
        <v>5395</v>
      </c>
    </row>
    <row r="124" spans="1:5" x14ac:dyDescent="0.25">
      <c r="A124" t="s">
        <v>107</v>
      </c>
      <c r="B124" t="s">
        <v>97</v>
      </c>
      <c r="C124">
        <v>2024</v>
      </c>
      <c r="D124" t="s">
        <v>71</v>
      </c>
      <c r="E124">
        <v>6979</v>
      </c>
    </row>
    <row r="125" spans="1:5" x14ac:dyDescent="0.25">
      <c r="A125" t="s">
        <v>107</v>
      </c>
      <c r="B125" t="s">
        <v>97</v>
      </c>
      <c r="C125">
        <v>2024</v>
      </c>
      <c r="D125" t="s">
        <v>72</v>
      </c>
      <c r="E125">
        <v>9130</v>
      </c>
    </row>
    <row r="126" spans="1:5" x14ac:dyDescent="0.25">
      <c r="A126" t="s">
        <v>107</v>
      </c>
      <c r="B126" t="s">
        <v>97</v>
      </c>
      <c r="C126">
        <v>2024</v>
      </c>
      <c r="D126" t="s">
        <v>73</v>
      </c>
      <c r="E126">
        <v>11632</v>
      </c>
    </row>
    <row r="127" spans="1:5" x14ac:dyDescent="0.25">
      <c r="A127" t="s">
        <v>107</v>
      </c>
      <c r="B127" t="s">
        <v>97</v>
      </c>
      <c r="C127">
        <v>2024</v>
      </c>
      <c r="D127" t="s">
        <v>75</v>
      </c>
      <c r="E127">
        <v>5662</v>
      </c>
    </row>
    <row r="128" spans="1:5" x14ac:dyDescent="0.25">
      <c r="A128" t="s">
        <v>108</v>
      </c>
      <c r="B128" t="s">
        <v>95</v>
      </c>
      <c r="C128">
        <v>2023</v>
      </c>
      <c r="D128" t="s">
        <v>60</v>
      </c>
      <c r="E128">
        <v>3988</v>
      </c>
    </row>
    <row r="129" spans="1:5" x14ac:dyDescent="0.25">
      <c r="A129" t="s">
        <v>108</v>
      </c>
      <c r="B129" t="s">
        <v>95</v>
      </c>
      <c r="C129">
        <v>2023</v>
      </c>
      <c r="D129" t="s">
        <v>64</v>
      </c>
      <c r="E129">
        <v>2901</v>
      </c>
    </row>
    <row r="130" spans="1:5" x14ac:dyDescent="0.25">
      <c r="A130" t="s">
        <v>108</v>
      </c>
      <c r="B130" t="s">
        <v>95</v>
      </c>
      <c r="C130">
        <v>2023</v>
      </c>
      <c r="D130" t="s">
        <v>65</v>
      </c>
      <c r="E130">
        <v>2530</v>
      </c>
    </row>
    <row r="131" spans="1:5" x14ac:dyDescent="0.25">
      <c r="A131" t="s">
        <v>108</v>
      </c>
      <c r="B131" t="s">
        <v>95</v>
      </c>
      <c r="C131">
        <v>2023</v>
      </c>
      <c r="D131" t="s">
        <v>66</v>
      </c>
      <c r="E131">
        <v>2862</v>
      </c>
    </row>
    <row r="132" spans="1:5" x14ac:dyDescent="0.25">
      <c r="A132" t="s">
        <v>108</v>
      </c>
      <c r="B132" t="s">
        <v>95</v>
      </c>
      <c r="C132">
        <v>2023</v>
      </c>
      <c r="D132" t="s">
        <v>67</v>
      </c>
      <c r="E132">
        <v>2342</v>
      </c>
    </row>
    <row r="133" spans="1:5" x14ac:dyDescent="0.25">
      <c r="A133" t="s">
        <v>108</v>
      </c>
      <c r="B133" t="s">
        <v>95</v>
      </c>
      <c r="C133">
        <v>2023</v>
      </c>
      <c r="D133" t="s">
        <v>68</v>
      </c>
      <c r="E133">
        <v>2542</v>
      </c>
    </row>
    <row r="134" spans="1:5" x14ac:dyDescent="0.25">
      <c r="A134" t="s">
        <v>108</v>
      </c>
      <c r="B134" t="s">
        <v>95</v>
      </c>
      <c r="C134">
        <v>2024</v>
      </c>
      <c r="D134" t="s">
        <v>69</v>
      </c>
      <c r="E134">
        <v>2328</v>
      </c>
    </row>
    <row r="135" spans="1:5" x14ac:dyDescent="0.25">
      <c r="A135" t="s">
        <v>108</v>
      </c>
      <c r="B135" t="s">
        <v>95</v>
      </c>
      <c r="C135">
        <v>2024</v>
      </c>
      <c r="D135" t="s">
        <v>70</v>
      </c>
      <c r="E135">
        <v>2333</v>
      </c>
    </row>
    <row r="136" spans="1:5" x14ac:dyDescent="0.25">
      <c r="A136" t="s">
        <v>108</v>
      </c>
      <c r="B136" t="s">
        <v>95</v>
      </c>
      <c r="C136">
        <v>2024</v>
      </c>
      <c r="D136" t="s">
        <v>71</v>
      </c>
      <c r="E136">
        <v>2643</v>
      </c>
    </row>
    <row r="137" spans="1:5" x14ac:dyDescent="0.25">
      <c r="A137" t="s">
        <v>108</v>
      </c>
      <c r="B137" t="s">
        <v>95</v>
      </c>
      <c r="C137">
        <v>2024</v>
      </c>
      <c r="D137" t="s">
        <v>72</v>
      </c>
      <c r="E137">
        <v>2373</v>
      </c>
    </row>
    <row r="138" spans="1:5" x14ac:dyDescent="0.25">
      <c r="A138" t="s">
        <v>108</v>
      </c>
      <c r="B138" t="s">
        <v>95</v>
      </c>
      <c r="C138">
        <v>2024</v>
      </c>
      <c r="D138" t="s">
        <v>73</v>
      </c>
      <c r="E138">
        <v>2882</v>
      </c>
    </row>
    <row r="139" spans="1:5" x14ac:dyDescent="0.25">
      <c r="A139" t="s">
        <v>108</v>
      </c>
      <c r="B139" t="s">
        <v>95</v>
      </c>
      <c r="C139">
        <v>2024</v>
      </c>
      <c r="D139" t="s">
        <v>75</v>
      </c>
      <c r="E139">
        <v>2946</v>
      </c>
    </row>
    <row r="140" spans="1:5" x14ac:dyDescent="0.25">
      <c r="A140" t="s">
        <v>109</v>
      </c>
      <c r="B140" t="s">
        <v>95</v>
      </c>
      <c r="C140">
        <v>2023</v>
      </c>
      <c r="D140" t="s">
        <v>60</v>
      </c>
      <c r="E140">
        <v>4347</v>
      </c>
    </row>
    <row r="141" spans="1:5" x14ac:dyDescent="0.25">
      <c r="A141" t="s">
        <v>109</v>
      </c>
      <c r="B141" t="s">
        <v>95</v>
      </c>
      <c r="C141">
        <v>2023</v>
      </c>
      <c r="D141" t="s">
        <v>64</v>
      </c>
      <c r="E141">
        <v>4198</v>
      </c>
    </row>
    <row r="142" spans="1:5" x14ac:dyDescent="0.25">
      <c r="A142" t="s">
        <v>109</v>
      </c>
      <c r="B142" t="s">
        <v>95</v>
      </c>
      <c r="C142">
        <v>2023</v>
      </c>
      <c r="D142" t="s">
        <v>65</v>
      </c>
      <c r="E142">
        <v>4044</v>
      </c>
    </row>
    <row r="143" spans="1:5" x14ac:dyDescent="0.25">
      <c r="A143" t="s">
        <v>109</v>
      </c>
      <c r="B143" t="s">
        <v>95</v>
      </c>
      <c r="C143">
        <v>2023</v>
      </c>
      <c r="D143" t="s">
        <v>66</v>
      </c>
      <c r="E143">
        <v>4351</v>
      </c>
    </row>
    <row r="144" spans="1:5" x14ac:dyDescent="0.25">
      <c r="A144" t="s">
        <v>109</v>
      </c>
      <c r="B144" t="s">
        <v>95</v>
      </c>
      <c r="C144">
        <v>2023</v>
      </c>
      <c r="D144" t="s">
        <v>67</v>
      </c>
      <c r="E144">
        <v>5483</v>
      </c>
    </row>
    <row r="145" spans="1:5" x14ac:dyDescent="0.25">
      <c r="A145" t="s">
        <v>109</v>
      </c>
      <c r="B145" t="s">
        <v>95</v>
      </c>
      <c r="C145">
        <v>2023</v>
      </c>
      <c r="D145" t="s">
        <v>68</v>
      </c>
      <c r="E145">
        <v>6202</v>
      </c>
    </row>
    <row r="146" spans="1:5" x14ac:dyDescent="0.25">
      <c r="A146" t="s">
        <v>109</v>
      </c>
      <c r="B146" t="s">
        <v>95</v>
      </c>
      <c r="C146">
        <v>2024</v>
      </c>
      <c r="D146" t="s">
        <v>69</v>
      </c>
      <c r="E146">
        <v>5854</v>
      </c>
    </row>
    <row r="147" spans="1:5" x14ac:dyDescent="0.25">
      <c r="A147" t="s">
        <v>109</v>
      </c>
      <c r="B147" t="s">
        <v>95</v>
      </c>
      <c r="C147">
        <v>2024</v>
      </c>
      <c r="D147" t="s">
        <v>70</v>
      </c>
      <c r="E147">
        <v>5890</v>
      </c>
    </row>
    <row r="148" spans="1:5" x14ac:dyDescent="0.25">
      <c r="A148" t="s">
        <v>109</v>
      </c>
      <c r="B148" t="s">
        <v>95</v>
      </c>
      <c r="C148">
        <v>2024</v>
      </c>
      <c r="D148" t="s">
        <v>71</v>
      </c>
      <c r="E148">
        <v>6403</v>
      </c>
    </row>
    <row r="149" spans="1:5" x14ac:dyDescent="0.25">
      <c r="A149" t="s">
        <v>109</v>
      </c>
      <c r="B149" t="s">
        <v>95</v>
      </c>
      <c r="C149">
        <v>2024</v>
      </c>
      <c r="D149" t="s">
        <v>72</v>
      </c>
      <c r="E149">
        <v>6100</v>
      </c>
    </row>
    <row r="150" spans="1:5" x14ac:dyDescent="0.25">
      <c r="A150" t="s">
        <v>109</v>
      </c>
      <c r="B150" t="s">
        <v>95</v>
      </c>
      <c r="C150">
        <v>2024</v>
      </c>
      <c r="D150" t="s">
        <v>73</v>
      </c>
      <c r="E150">
        <v>6045</v>
      </c>
    </row>
    <row r="151" spans="1:5" x14ac:dyDescent="0.25">
      <c r="A151" t="s">
        <v>109</v>
      </c>
      <c r="B151" t="s">
        <v>95</v>
      </c>
      <c r="C151">
        <v>2024</v>
      </c>
      <c r="D151" t="s">
        <v>75</v>
      </c>
      <c r="E151">
        <v>6130</v>
      </c>
    </row>
    <row r="152" spans="1:5" x14ac:dyDescent="0.25">
      <c r="A152" t="s">
        <v>110</v>
      </c>
      <c r="B152" t="s">
        <v>95</v>
      </c>
      <c r="C152">
        <v>2023</v>
      </c>
      <c r="D152" t="s">
        <v>60</v>
      </c>
      <c r="E152">
        <v>21423</v>
      </c>
    </row>
    <row r="153" spans="1:5" x14ac:dyDescent="0.25">
      <c r="A153" t="s">
        <v>110</v>
      </c>
      <c r="B153" t="s">
        <v>95</v>
      </c>
      <c r="C153">
        <v>2023</v>
      </c>
      <c r="D153" t="s">
        <v>64</v>
      </c>
      <c r="E153">
        <v>22058</v>
      </c>
    </row>
    <row r="154" spans="1:5" x14ac:dyDescent="0.25">
      <c r="A154" t="s">
        <v>110</v>
      </c>
      <c r="B154" t="s">
        <v>95</v>
      </c>
      <c r="C154">
        <v>2023</v>
      </c>
      <c r="D154" t="s">
        <v>65</v>
      </c>
      <c r="E154">
        <v>25642</v>
      </c>
    </row>
    <row r="155" spans="1:5" x14ac:dyDescent="0.25">
      <c r="A155" t="s">
        <v>110</v>
      </c>
      <c r="B155" t="s">
        <v>95</v>
      </c>
      <c r="C155">
        <v>2023</v>
      </c>
      <c r="D155" t="s">
        <v>66</v>
      </c>
      <c r="E155">
        <v>27316</v>
      </c>
    </row>
    <row r="156" spans="1:5" x14ac:dyDescent="0.25">
      <c r="A156" t="s">
        <v>110</v>
      </c>
      <c r="B156" t="s">
        <v>95</v>
      </c>
      <c r="C156">
        <v>2023</v>
      </c>
      <c r="D156" t="s">
        <v>67</v>
      </c>
      <c r="E156">
        <v>25650</v>
      </c>
    </row>
    <row r="157" spans="1:5" x14ac:dyDescent="0.25">
      <c r="A157" t="s">
        <v>110</v>
      </c>
      <c r="B157" t="s">
        <v>95</v>
      </c>
      <c r="C157">
        <v>2023</v>
      </c>
      <c r="D157" t="s">
        <v>68</v>
      </c>
      <c r="E157">
        <v>22819</v>
      </c>
    </row>
    <row r="158" spans="1:5" x14ac:dyDescent="0.25">
      <c r="A158" t="s">
        <v>110</v>
      </c>
      <c r="B158" t="s">
        <v>95</v>
      </c>
      <c r="C158">
        <v>2024</v>
      </c>
      <c r="D158" t="s">
        <v>69</v>
      </c>
      <c r="E158">
        <v>16992</v>
      </c>
    </row>
    <row r="159" spans="1:5" x14ac:dyDescent="0.25">
      <c r="A159" t="s">
        <v>110</v>
      </c>
      <c r="B159" t="s">
        <v>95</v>
      </c>
      <c r="C159">
        <v>2024</v>
      </c>
      <c r="D159" t="s">
        <v>70</v>
      </c>
      <c r="E159">
        <v>18238</v>
      </c>
    </row>
    <row r="160" spans="1:5" x14ac:dyDescent="0.25">
      <c r="A160" t="s">
        <v>110</v>
      </c>
      <c r="B160" t="s">
        <v>95</v>
      </c>
      <c r="C160">
        <v>2024</v>
      </c>
      <c r="D160" t="s">
        <v>71</v>
      </c>
      <c r="E160">
        <v>22259</v>
      </c>
    </row>
    <row r="161" spans="1:5" x14ac:dyDescent="0.25">
      <c r="A161" t="s">
        <v>110</v>
      </c>
      <c r="B161" t="s">
        <v>95</v>
      </c>
      <c r="C161">
        <v>2024</v>
      </c>
      <c r="D161" t="s">
        <v>72</v>
      </c>
      <c r="E161">
        <v>21418</v>
      </c>
    </row>
    <row r="162" spans="1:5" x14ac:dyDescent="0.25">
      <c r="A162" t="s">
        <v>110</v>
      </c>
      <c r="B162" t="s">
        <v>95</v>
      </c>
      <c r="C162">
        <v>2024</v>
      </c>
      <c r="D162" t="s">
        <v>73</v>
      </c>
      <c r="E162">
        <v>26286</v>
      </c>
    </row>
    <row r="163" spans="1:5" x14ac:dyDescent="0.25">
      <c r="A163" t="s">
        <v>110</v>
      </c>
      <c r="B163" t="s">
        <v>95</v>
      </c>
      <c r="C163">
        <v>2024</v>
      </c>
      <c r="D163" t="s">
        <v>75</v>
      </c>
      <c r="E163">
        <v>23489</v>
      </c>
    </row>
    <row r="164" spans="1:5" x14ac:dyDescent="0.25">
      <c r="A164" t="s">
        <v>111</v>
      </c>
      <c r="B164" t="s">
        <v>95</v>
      </c>
      <c r="C164">
        <v>2023</v>
      </c>
      <c r="D164" t="s">
        <v>60</v>
      </c>
      <c r="E164">
        <v>5009</v>
      </c>
    </row>
    <row r="165" spans="1:5" x14ac:dyDescent="0.25">
      <c r="A165" t="s">
        <v>111</v>
      </c>
      <c r="B165" t="s">
        <v>95</v>
      </c>
      <c r="C165">
        <v>2023</v>
      </c>
      <c r="D165" t="s">
        <v>64</v>
      </c>
      <c r="E165">
        <v>4797</v>
      </c>
    </row>
    <row r="166" spans="1:5" x14ac:dyDescent="0.25">
      <c r="A166" t="s">
        <v>111</v>
      </c>
      <c r="B166" t="s">
        <v>95</v>
      </c>
      <c r="C166">
        <v>2023</v>
      </c>
      <c r="D166" t="s">
        <v>65</v>
      </c>
      <c r="E166">
        <v>3572</v>
      </c>
    </row>
    <row r="167" spans="1:5" x14ac:dyDescent="0.25">
      <c r="A167" t="s">
        <v>111</v>
      </c>
      <c r="B167" t="s">
        <v>95</v>
      </c>
      <c r="C167">
        <v>2023</v>
      </c>
      <c r="D167" t="s">
        <v>66</v>
      </c>
      <c r="E167">
        <v>3564</v>
      </c>
    </row>
    <row r="168" spans="1:5" x14ac:dyDescent="0.25">
      <c r="A168" t="s">
        <v>111</v>
      </c>
      <c r="B168" t="s">
        <v>95</v>
      </c>
      <c r="C168">
        <v>2023</v>
      </c>
      <c r="D168" t="s">
        <v>67</v>
      </c>
      <c r="E168">
        <v>3038</v>
      </c>
    </row>
    <row r="169" spans="1:5" x14ac:dyDescent="0.25">
      <c r="A169" t="s">
        <v>111</v>
      </c>
      <c r="B169" t="s">
        <v>95</v>
      </c>
      <c r="C169">
        <v>2023</v>
      </c>
      <c r="D169" t="s">
        <v>68</v>
      </c>
      <c r="E169">
        <v>3141</v>
      </c>
    </row>
    <row r="170" spans="1:5" x14ac:dyDescent="0.25">
      <c r="A170" t="s">
        <v>111</v>
      </c>
      <c r="B170" t="s">
        <v>95</v>
      </c>
      <c r="C170">
        <v>2024</v>
      </c>
      <c r="D170" t="s">
        <v>69</v>
      </c>
      <c r="E170">
        <v>2322</v>
      </c>
    </row>
    <row r="171" spans="1:5" x14ac:dyDescent="0.25">
      <c r="A171" t="s">
        <v>111</v>
      </c>
      <c r="B171" t="s">
        <v>95</v>
      </c>
      <c r="C171">
        <v>2024</v>
      </c>
      <c r="D171" t="s">
        <v>70</v>
      </c>
      <c r="E171">
        <v>1806</v>
      </c>
    </row>
    <row r="172" spans="1:5" x14ac:dyDescent="0.25">
      <c r="A172" t="s">
        <v>111</v>
      </c>
      <c r="B172" t="s">
        <v>95</v>
      </c>
      <c r="C172">
        <v>2024</v>
      </c>
      <c r="D172" t="s">
        <v>71</v>
      </c>
      <c r="E172">
        <v>2699</v>
      </c>
    </row>
    <row r="173" spans="1:5" x14ac:dyDescent="0.25">
      <c r="A173" t="s">
        <v>111</v>
      </c>
      <c r="B173" t="s">
        <v>95</v>
      </c>
      <c r="C173">
        <v>2024</v>
      </c>
      <c r="D173" t="s">
        <v>72</v>
      </c>
      <c r="E173">
        <v>5219</v>
      </c>
    </row>
    <row r="174" spans="1:5" x14ac:dyDescent="0.25">
      <c r="A174" t="s">
        <v>111</v>
      </c>
      <c r="B174" t="s">
        <v>95</v>
      </c>
      <c r="C174">
        <v>2024</v>
      </c>
      <c r="D174" t="s">
        <v>73</v>
      </c>
      <c r="E174">
        <v>5249</v>
      </c>
    </row>
    <row r="175" spans="1:5" x14ac:dyDescent="0.25">
      <c r="A175" t="s">
        <v>111</v>
      </c>
      <c r="B175" t="s">
        <v>95</v>
      </c>
      <c r="C175">
        <v>2024</v>
      </c>
      <c r="D175" t="s">
        <v>75</v>
      </c>
      <c r="E175">
        <v>5811</v>
      </c>
    </row>
    <row r="176" spans="1:5" x14ac:dyDescent="0.25">
      <c r="A176" t="s">
        <v>112</v>
      </c>
      <c r="B176" t="s">
        <v>97</v>
      </c>
      <c r="C176">
        <v>2023</v>
      </c>
      <c r="D176" t="s">
        <v>60</v>
      </c>
      <c r="E176">
        <v>47987</v>
      </c>
    </row>
    <row r="177" spans="1:5" x14ac:dyDescent="0.25">
      <c r="A177" t="s">
        <v>112</v>
      </c>
      <c r="B177" t="s">
        <v>97</v>
      </c>
      <c r="C177">
        <v>2023</v>
      </c>
      <c r="D177" t="s">
        <v>64</v>
      </c>
      <c r="E177">
        <v>44062</v>
      </c>
    </row>
    <row r="178" spans="1:5" x14ac:dyDescent="0.25">
      <c r="A178" t="s">
        <v>112</v>
      </c>
      <c r="B178" t="s">
        <v>97</v>
      </c>
      <c r="C178">
        <v>2023</v>
      </c>
      <c r="D178" t="s">
        <v>65</v>
      </c>
      <c r="E178">
        <v>40200</v>
      </c>
    </row>
    <row r="179" spans="1:5" x14ac:dyDescent="0.25">
      <c r="A179" t="s">
        <v>112</v>
      </c>
      <c r="B179" t="s">
        <v>97</v>
      </c>
      <c r="C179">
        <v>2023</v>
      </c>
      <c r="D179" t="s">
        <v>66</v>
      </c>
      <c r="E179">
        <v>44226</v>
      </c>
    </row>
    <row r="180" spans="1:5" x14ac:dyDescent="0.25">
      <c r="A180" t="s">
        <v>112</v>
      </c>
      <c r="B180" t="s">
        <v>97</v>
      </c>
      <c r="C180">
        <v>2023</v>
      </c>
      <c r="D180" t="s">
        <v>67</v>
      </c>
      <c r="E180">
        <v>45930</v>
      </c>
    </row>
    <row r="181" spans="1:5" x14ac:dyDescent="0.25">
      <c r="A181" t="s">
        <v>112</v>
      </c>
      <c r="B181" t="s">
        <v>97</v>
      </c>
      <c r="C181">
        <v>2023</v>
      </c>
      <c r="D181" t="s">
        <v>68</v>
      </c>
      <c r="E181">
        <v>45779</v>
      </c>
    </row>
    <row r="182" spans="1:5" x14ac:dyDescent="0.25">
      <c r="A182" t="s">
        <v>112</v>
      </c>
      <c r="B182" t="s">
        <v>97</v>
      </c>
      <c r="C182">
        <v>2024</v>
      </c>
      <c r="D182" t="s">
        <v>69</v>
      </c>
      <c r="E182">
        <v>42803</v>
      </c>
    </row>
    <row r="183" spans="1:5" x14ac:dyDescent="0.25">
      <c r="A183" t="s">
        <v>112</v>
      </c>
      <c r="B183" t="s">
        <v>97</v>
      </c>
      <c r="C183">
        <v>2024</v>
      </c>
      <c r="D183" t="s">
        <v>70</v>
      </c>
      <c r="E183">
        <v>40085</v>
      </c>
    </row>
    <row r="184" spans="1:5" x14ac:dyDescent="0.25">
      <c r="A184" t="s">
        <v>112</v>
      </c>
      <c r="B184" t="s">
        <v>97</v>
      </c>
      <c r="C184">
        <v>2024</v>
      </c>
      <c r="D184" t="s">
        <v>71</v>
      </c>
      <c r="E184">
        <v>46913</v>
      </c>
    </row>
    <row r="185" spans="1:5" x14ac:dyDescent="0.25">
      <c r="A185" t="s">
        <v>112</v>
      </c>
      <c r="B185" t="s">
        <v>97</v>
      </c>
      <c r="C185">
        <v>2024</v>
      </c>
      <c r="D185" t="s">
        <v>72</v>
      </c>
      <c r="E185">
        <v>47826</v>
      </c>
    </row>
    <row r="186" spans="1:5" x14ac:dyDescent="0.25">
      <c r="A186" t="s">
        <v>112</v>
      </c>
      <c r="B186" t="s">
        <v>97</v>
      </c>
      <c r="C186">
        <v>2024</v>
      </c>
      <c r="D186" t="s">
        <v>73</v>
      </c>
      <c r="E186">
        <v>48282</v>
      </c>
    </row>
    <row r="187" spans="1:5" x14ac:dyDescent="0.25">
      <c r="A187" t="s">
        <v>112</v>
      </c>
      <c r="B187" t="s">
        <v>97</v>
      </c>
      <c r="C187">
        <v>2024</v>
      </c>
      <c r="D187" t="s">
        <v>75</v>
      </c>
      <c r="E187">
        <v>51206</v>
      </c>
    </row>
    <row r="188" spans="1:5" x14ac:dyDescent="0.25">
      <c r="A188" t="s">
        <v>113</v>
      </c>
      <c r="B188" t="s">
        <v>95</v>
      </c>
      <c r="C188">
        <v>2023</v>
      </c>
      <c r="D188" t="s">
        <v>60</v>
      </c>
      <c r="E188">
        <v>5580</v>
      </c>
    </row>
    <row r="189" spans="1:5" x14ac:dyDescent="0.25">
      <c r="A189" t="s">
        <v>113</v>
      </c>
      <c r="B189" t="s">
        <v>95</v>
      </c>
      <c r="C189">
        <v>2023</v>
      </c>
      <c r="D189" t="s">
        <v>64</v>
      </c>
      <c r="E189">
        <v>5219</v>
      </c>
    </row>
    <row r="190" spans="1:5" x14ac:dyDescent="0.25">
      <c r="A190" t="s">
        <v>113</v>
      </c>
      <c r="B190" t="s">
        <v>95</v>
      </c>
      <c r="C190">
        <v>2023</v>
      </c>
      <c r="D190" t="s">
        <v>65</v>
      </c>
      <c r="E190">
        <v>4954</v>
      </c>
    </row>
    <row r="191" spans="1:5" x14ac:dyDescent="0.25">
      <c r="A191" t="s">
        <v>113</v>
      </c>
      <c r="B191" t="s">
        <v>95</v>
      </c>
      <c r="C191">
        <v>2023</v>
      </c>
      <c r="D191" t="s">
        <v>66</v>
      </c>
      <c r="E191">
        <v>7866</v>
      </c>
    </row>
    <row r="192" spans="1:5" x14ac:dyDescent="0.25">
      <c r="A192" t="s">
        <v>113</v>
      </c>
      <c r="B192" t="s">
        <v>95</v>
      </c>
      <c r="C192">
        <v>2023</v>
      </c>
      <c r="D192" t="s">
        <v>67</v>
      </c>
      <c r="E192">
        <v>8119</v>
      </c>
    </row>
    <row r="193" spans="1:5" x14ac:dyDescent="0.25">
      <c r="A193" t="s">
        <v>113</v>
      </c>
      <c r="B193" t="s">
        <v>95</v>
      </c>
      <c r="C193">
        <v>2023</v>
      </c>
      <c r="D193" t="s">
        <v>68</v>
      </c>
      <c r="E193">
        <v>8174</v>
      </c>
    </row>
    <row r="194" spans="1:5" x14ac:dyDescent="0.25">
      <c r="A194" t="s">
        <v>113</v>
      </c>
      <c r="B194" t="s">
        <v>95</v>
      </c>
      <c r="C194">
        <v>2024</v>
      </c>
      <c r="D194" t="s">
        <v>69</v>
      </c>
      <c r="E194">
        <v>9909</v>
      </c>
    </row>
    <row r="195" spans="1:5" x14ac:dyDescent="0.25">
      <c r="A195" t="s">
        <v>113</v>
      </c>
      <c r="B195" t="s">
        <v>95</v>
      </c>
      <c r="C195">
        <v>2024</v>
      </c>
      <c r="D195" t="s">
        <v>70</v>
      </c>
      <c r="E195">
        <v>7565</v>
      </c>
    </row>
    <row r="196" spans="1:5" x14ac:dyDescent="0.25">
      <c r="A196" t="s">
        <v>113</v>
      </c>
      <c r="B196" t="s">
        <v>95</v>
      </c>
      <c r="C196">
        <v>2024</v>
      </c>
      <c r="D196" t="s">
        <v>71</v>
      </c>
      <c r="E196">
        <v>8403</v>
      </c>
    </row>
    <row r="197" spans="1:5" x14ac:dyDescent="0.25">
      <c r="A197" t="s">
        <v>113</v>
      </c>
      <c r="B197" t="s">
        <v>95</v>
      </c>
      <c r="C197">
        <v>2024</v>
      </c>
      <c r="D197" t="s">
        <v>72</v>
      </c>
      <c r="E197">
        <v>8006</v>
      </c>
    </row>
    <row r="198" spans="1:5" x14ac:dyDescent="0.25">
      <c r="A198" t="s">
        <v>113</v>
      </c>
      <c r="B198" t="s">
        <v>95</v>
      </c>
      <c r="C198">
        <v>2024</v>
      </c>
      <c r="D198" t="s">
        <v>73</v>
      </c>
      <c r="E198">
        <v>8428</v>
      </c>
    </row>
    <row r="199" spans="1:5" x14ac:dyDescent="0.25">
      <c r="A199" t="s">
        <v>113</v>
      </c>
      <c r="B199" t="s">
        <v>95</v>
      </c>
      <c r="C199">
        <v>2024</v>
      </c>
      <c r="D199" t="s">
        <v>75</v>
      </c>
      <c r="E199">
        <v>8204</v>
      </c>
    </row>
    <row r="200" spans="1:5" x14ac:dyDescent="0.25">
      <c r="A200" t="s">
        <v>114</v>
      </c>
      <c r="B200" t="s">
        <v>95</v>
      </c>
      <c r="C200">
        <v>2023</v>
      </c>
      <c r="D200" t="s">
        <v>60</v>
      </c>
      <c r="E200">
        <v>5731</v>
      </c>
    </row>
    <row r="201" spans="1:5" x14ac:dyDescent="0.25">
      <c r="A201" t="s">
        <v>114</v>
      </c>
      <c r="B201" t="s">
        <v>95</v>
      </c>
      <c r="C201">
        <v>2023</v>
      </c>
      <c r="D201" t="s">
        <v>64</v>
      </c>
      <c r="E201">
        <v>4760</v>
      </c>
    </row>
    <row r="202" spans="1:5" x14ac:dyDescent="0.25">
      <c r="A202" t="s">
        <v>114</v>
      </c>
      <c r="B202" t="s">
        <v>95</v>
      </c>
      <c r="C202">
        <v>2023</v>
      </c>
      <c r="D202" t="s">
        <v>65</v>
      </c>
      <c r="E202">
        <v>4895</v>
      </c>
    </row>
    <row r="203" spans="1:5" x14ac:dyDescent="0.25">
      <c r="A203" t="s">
        <v>114</v>
      </c>
      <c r="B203" t="s">
        <v>95</v>
      </c>
      <c r="C203">
        <v>2023</v>
      </c>
      <c r="D203" t="s">
        <v>66</v>
      </c>
      <c r="E203">
        <v>5426</v>
      </c>
    </row>
    <row r="204" spans="1:5" x14ac:dyDescent="0.25">
      <c r="A204" t="s">
        <v>114</v>
      </c>
      <c r="B204" t="s">
        <v>95</v>
      </c>
      <c r="C204">
        <v>2023</v>
      </c>
      <c r="D204" t="s">
        <v>67</v>
      </c>
      <c r="E204">
        <v>4744</v>
      </c>
    </row>
    <row r="205" spans="1:5" x14ac:dyDescent="0.25">
      <c r="A205" t="s">
        <v>114</v>
      </c>
      <c r="B205" t="s">
        <v>95</v>
      </c>
      <c r="C205">
        <v>2023</v>
      </c>
      <c r="D205" t="s">
        <v>68</v>
      </c>
      <c r="E205">
        <v>5442</v>
      </c>
    </row>
    <row r="206" spans="1:5" x14ac:dyDescent="0.25">
      <c r="A206" t="s">
        <v>114</v>
      </c>
      <c r="B206" t="s">
        <v>95</v>
      </c>
      <c r="C206">
        <v>2024</v>
      </c>
      <c r="D206" t="s">
        <v>69</v>
      </c>
      <c r="E206">
        <v>5888</v>
      </c>
    </row>
    <row r="207" spans="1:5" x14ac:dyDescent="0.25">
      <c r="A207" t="s">
        <v>114</v>
      </c>
      <c r="B207" t="s">
        <v>95</v>
      </c>
      <c r="C207">
        <v>2024</v>
      </c>
      <c r="D207" t="s">
        <v>70</v>
      </c>
      <c r="E207">
        <v>5354</v>
      </c>
    </row>
    <row r="208" spans="1:5" x14ac:dyDescent="0.25">
      <c r="A208" t="s">
        <v>114</v>
      </c>
      <c r="B208" t="s">
        <v>95</v>
      </c>
      <c r="C208">
        <v>2024</v>
      </c>
      <c r="D208" t="s">
        <v>71</v>
      </c>
      <c r="E208">
        <v>5598</v>
      </c>
    </row>
    <row r="209" spans="1:5" x14ac:dyDescent="0.25">
      <c r="A209" t="s">
        <v>114</v>
      </c>
      <c r="B209" t="s">
        <v>95</v>
      </c>
      <c r="C209">
        <v>2024</v>
      </c>
      <c r="D209" t="s">
        <v>72</v>
      </c>
      <c r="E209">
        <v>5117</v>
      </c>
    </row>
    <row r="210" spans="1:5" x14ac:dyDescent="0.25">
      <c r="A210" t="s">
        <v>114</v>
      </c>
      <c r="B210" t="s">
        <v>95</v>
      </c>
      <c r="C210">
        <v>2024</v>
      </c>
      <c r="D210" t="s">
        <v>73</v>
      </c>
      <c r="E210">
        <v>5333</v>
      </c>
    </row>
    <row r="211" spans="1:5" x14ac:dyDescent="0.25">
      <c r="A211" t="s">
        <v>114</v>
      </c>
      <c r="B211" t="s">
        <v>95</v>
      </c>
      <c r="C211">
        <v>2024</v>
      </c>
      <c r="D211" t="s">
        <v>75</v>
      </c>
      <c r="E211">
        <v>5641</v>
      </c>
    </row>
    <row r="212" spans="1:5" x14ac:dyDescent="0.25">
      <c r="A212" t="s">
        <v>115</v>
      </c>
      <c r="B212" t="s">
        <v>116</v>
      </c>
      <c r="C212">
        <v>2023</v>
      </c>
      <c r="D212" t="s">
        <v>60</v>
      </c>
      <c r="E212">
        <v>399970</v>
      </c>
    </row>
    <row r="213" spans="1:5" x14ac:dyDescent="0.25">
      <c r="A213" t="s">
        <v>115</v>
      </c>
      <c r="B213" t="s">
        <v>116</v>
      </c>
      <c r="C213">
        <v>2023</v>
      </c>
      <c r="D213" t="s">
        <v>64</v>
      </c>
      <c r="E213">
        <v>354298</v>
      </c>
    </row>
    <row r="214" spans="1:5" x14ac:dyDescent="0.25">
      <c r="A214" t="s">
        <v>115</v>
      </c>
      <c r="B214" t="s">
        <v>116</v>
      </c>
      <c r="C214">
        <v>2023</v>
      </c>
      <c r="D214" t="s">
        <v>65</v>
      </c>
      <c r="E214">
        <v>346992</v>
      </c>
    </row>
    <row r="215" spans="1:5" x14ac:dyDescent="0.25">
      <c r="A215" t="s">
        <v>115</v>
      </c>
      <c r="B215" t="s">
        <v>116</v>
      </c>
      <c r="C215">
        <v>2023</v>
      </c>
      <c r="D215" t="s">
        <v>66</v>
      </c>
      <c r="E215">
        <v>359945</v>
      </c>
    </row>
    <row r="216" spans="1:5" x14ac:dyDescent="0.25">
      <c r="A216" t="s">
        <v>115</v>
      </c>
      <c r="B216" t="s">
        <v>116</v>
      </c>
      <c r="C216">
        <v>2023</v>
      </c>
      <c r="D216" t="s">
        <v>67</v>
      </c>
      <c r="E216">
        <v>338237</v>
      </c>
    </row>
    <row r="217" spans="1:5" x14ac:dyDescent="0.25">
      <c r="A217" t="s">
        <v>115</v>
      </c>
      <c r="B217" t="s">
        <v>116</v>
      </c>
      <c r="C217">
        <v>2023</v>
      </c>
      <c r="D217" t="s">
        <v>68</v>
      </c>
      <c r="E217">
        <v>338816</v>
      </c>
    </row>
    <row r="218" spans="1:5" x14ac:dyDescent="0.25">
      <c r="A218" t="s">
        <v>115</v>
      </c>
      <c r="B218" t="s">
        <v>116</v>
      </c>
      <c r="C218">
        <v>2024</v>
      </c>
      <c r="D218" t="s">
        <v>69</v>
      </c>
      <c r="E218">
        <v>294932</v>
      </c>
    </row>
    <row r="219" spans="1:5" x14ac:dyDescent="0.25">
      <c r="A219" t="s">
        <v>115</v>
      </c>
      <c r="B219" t="s">
        <v>116</v>
      </c>
      <c r="C219">
        <v>2024</v>
      </c>
      <c r="D219" t="s">
        <v>70</v>
      </c>
      <c r="E219">
        <v>280979</v>
      </c>
    </row>
    <row r="220" spans="1:5" x14ac:dyDescent="0.25">
      <c r="A220" t="s">
        <v>115</v>
      </c>
      <c r="B220" t="s">
        <v>116</v>
      </c>
      <c r="C220">
        <v>2024</v>
      </c>
      <c r="D220" t="s">
        <v>71</v>
      </c>
      <c r="E220">
        <v>341858</v>
      </c>
    </row>
    <row r="221" spans="1:5" x14ac:dyDescent="0.25">
      <c r="A221" t="s">
        <v>115</v>
      </c>
      <c r="B221" t="s">
        <v>116</v>
      </c>
      <c r="C221">
        <v>2024</v>
      </c>
      <c r="D221" t="s">
        <v>72</v>
      </c>
      <c r="E221">
        <v>327390</v>
      </c>
    </row>
    <row r="222" spans="1:5" x14ac:dyDescent="0.25">
      <c r="A222" t="s">
        <v>115</v>
      </c>
      <c r="B222" t="s">
        <v>116</v>
      </c>
      <c r="C222">
        <v>2024</v>
      </c>
      <c r="D222" t="s">
        <v>73</v>
      </c>
      <c r="E222">
        <v>338234</v>
      </c>
    </row>
    <row r="223" spans="1:5" x14ac:dyDescent="0.25">
      <c r="A223" t="s">
        <v>115</v>
      </c>
      <c r="B223" t="s">
        <v>116</v>
      </c>
      <c r="C223">
        <v>2024</v>
      </c>
      <c r="D223" t="s">
        <v>75</v>
      </c>
      <c r="E223">
        <v>364967</v>
      </c>
    </row>
    <row r="224" spans="1:5" x14ac:dyDescent="0.25">
      <c r="A224" t="s">
        <v>117</v>
      </c>
      <c r="B224" t="s">
        <v>105</v>
      </c>
      <c r="C224">
        <v>2023</v>
      </c>
      <c r="D224" t="s">
        <v>60</v>
      </c>
      <c r="E224">
        <v>23183</v>
      </c>
    </row>
    <row r="225" spans="1:5" x14ac:dyDescent="0.25">
      <c r="A225" t="s">
        <v>117</v>
      </c>
      <c r="B225" t="s">
        <v>105</v>
      </c>
      <c r="C225">
        <v>2023</v>
      </c>
      <c r="D225" t="s">
        <v>64</v>
      </c>
      <c r="E225">
        <v>24475</v>
      </c>
    </row>
    <row r="226" spans="1:5" x14ac:dyDescent="0.25">
      <c r="A226" t="s">
        <v>117</v>
      </c>
      <c r="B226" t="s">
        <v>105</v>
      </c>
      <c r="C226">
        <v>2023</v>
      </c>
      <c r="D226" t="s">
        <v>65</v>
      </c>
      <c r="E226">
        <v>25439</v>
      </c>
    </row>
    <row r="227" spans="1:5" x14ac:dyDescent="0.25">
      <c r="A227" t="s">
        <v>117</v>
      </c>
      <c r="B227" t="s">
        <v>105</v>
      </c>
      <c r="C227">
        <v>2023</v>
      </c>
      <c r="D227" t="s">
        <v>66</v>
      </c>
      <c r="E227">
        <v>27964</v>
      </c>
    </row>
    <row r="228" spans="1:5" x14ac:dyDescent="0.25">
      <c r="A228" t="s">
        <v>117</v>
      </c>
      <c r="B228" t="s">
        <v>105</v>
      </c>
      <c r="C228">
        <v>2023</v>
      </c>
      <c r="D228" t="s">
        <v>67</v>
      </c>
      <c r="E228">
        <v>27152</v>
      </c>
    </row>
    <row r="229" spans="1:5" x14ac:dyDescent="0.25">
      <c r="A229" t="s">
        <v>117</v>
      </c>
      <c r="B229" t="s">
        <v>105</v>
      </c>
      <c r="C229">
        <v>2023</v>
      </c>
      <c r="D229" t="s">
        <v>68</v>
      </c>
      <c r="E229">
        <v>26210</v>
      </c>
    </row>
    <row r="230" spans="1:5" x14ac:dyDescent="0.25">
      <c r="A230" t="s">
        <v>117</v>
      </c>
      <c r="B230" t="s">
        <v>105</v>
      </c>
      <c r="C230">
        <v>2024</v>
      </c>
      <c r="D230" t="s">
        <v>69</v>
      </c>
      <c r="E230">
        <v>22889</v>
      </c>
    </row>
    <row r="231" spans="1:5" x14ac:dyDescent="0.25">
      <c r="A231" t="s">
        <v>117</v>
      </c>
      <c r="B231" t="s">
        <v>105</v>
      </c>
      <c r="C231">
        <v>2024</v>
      </c>
      <c r="D231" t="s">
        <v>70</v>
      </c>
      <c r="E231">
        <v>20909</v>
      </c>
    </row>
    <row r="232" spans="1:5" x14ac:dyDescent="0.25">
      <c r="A232" t="s">
        <v>117</v>
      </c>
      <c r="B232" t="s">
        <v>105</v>
      </c>
      <c r="C232">
        <v>2024</v>
      </c>
      <c r="D232" t="s">
        <v>71</v>
      </c>
      <c r="E232">
        <v>20909</v>
      </c>
    </row>
    <row r="233" spans="1:5" x14ac:dyDescent="0.25">
      <c r="A233" t="s">
        <v>117</v>
      </c>
      <c r="B233" t="s">
        <v>105</v>
      </c>
      <c r="C233">
        <v>2024</v>
      </c>
      <c r="D233" t="s">
        <v>72</v>
      </c>
      <c r="E233">
        <v>23142</v>
      </c>
    </row>
    <row r="234" spans="1:5" x14ac:dyDescent="0.25">
      <c r="A234" t="s">
        <v>117</v>
      </c>
      <c r="B234" t="s">
        <v>105</v>
      </c>
      <c r="C234">
        <v>2024</v>
      </c>
      <c r="D234" t="s">
        <v>73</v>
      </c>
      <c r="E234">
        <v>34012</v>
      </c>
    </row>
    <row r="235" spans="1:5" x14ac:dyDescent="0.25">
      <c r="A235" t="s">
        <v>117</v>
      </c>
      <c r="B235" t="s">
        <v>105</v>
      </c>
      <c r="C235">
        <v>2024</v>
      </c>
      <c r="D235" t="s">
        <v>75</v>
      </c>
      <c r="E235">
        <v>47414</v>
      </c>
    </row>
    <row r="236" spans="1:5" x14ac:dyDescent="0.25">
      <c r="A236" t="s">
        <v>118</v>
      </c>
      <c r="B236" t="s">
        <v>105</v>
      </c>
      <c r="C236">
        <v>2023</v>
      </c>
      <c r="D236" t="s">
        <v>60</v>
      </c>
      <c r="E236">
        <v>5270</v>
      </c>
    </row>
    <row r="237" spans="1:5" x14ac:dyDescent="0.25">
      <c r="A237" t="s">
        <v>118</v>
      </c>
      <c r="B237" t="s">
        <v>105</v>
      </c>
      <c r="C237">
        <v>2023</v>
      </c>
      <c r="D237" t="s">
        <v>64</v>
      </c>
      <c r="E237">
        <v>4320</v>
      </c>
    </row>
    <row r="238" spans="1:5" x14ac:dyDescent="0.25">
      <c r="A238" t="s">
        <v>118</v>
      </c>
      <c r="B238" t="s">
        <v>105</v>
      </c>
      <c r="C238">
        <v>2023</v>
      </c>
      <c r="D238" t="s">
        <v>65</v>
      </c>
      <c r="E238">
        <v>2479</v>
      </c>
    </row>
    <row r="239" spans="1:5" x14ac:dyDescent="0.25">
      <c r="A239" t="s">
        <v>118</v>
      </c>
      <c r="B239" t="s">
        <v>105</v>
      </c>
      <c r="C239">
        <v>2023</v>
      </c>
      <c r="D239" t="s">
        <v>66</v>
      </c>
      <c r="E239">
        <v>2797</v>
      </c>
    </row>
    <row r="240" spans="1:5" x14ac:dyDescent="0.25">
      <c r="A240" t="s">
        <v>118</v>
      </c>
      <c r="B240" t="s">
        <v>105</v>
      </c>
      <c r="C240">
        <v>2023</v>
      </c>
      <c r="D240" t="s">
        <v>67</v>
      </c>
      <c r="E240">
        <v>3863</v>
      </c>
    </row>
    <row r="241" spans="1:5" x14ac:dyDescent="0.25">
      <c r="A241" t="s">
        <v>118</v>
      </c>
      <c r="B241" t="s">
        <v>105</v>
      </c>
      <c r="C241">
        <v>2023</v>
      </c>
      <c r="D241" t="s">
        <v>68</v>
      </c>
      <c r="E241">
        <v>4221</v>
      </c>
    </row>
    <row r="242" spans="1:5" x14ac:dyDescent="0.25">
      <c r="A242" t="s">
        <v>118</v>
      </c>
      <c r="B242" t="s">
        <v>105</v>
      </c>
      <c r="C242">
        <v>2024</v>
      </c>
      <c r="D242" t="s">
        <v>69</v>
      </c>
      <c r="E242">
        <v>3679</v>
      </c>
    </row>
    <row r="243" spans="1:5" x14ac:dyDescent="0.25">
      <c r="A243" t="s">
        <v>118</v>
      </c>
      <c r="B243" t="s">
        <v>105</v>
      </c>
      <c r="C243">
        <v>2024</v>
      </c>
      <c r="D243" t="s">
        <v>70</v>
      </c>
      <c r="E243">
        <v>2900</v>
      </c>
    </row>
    <row r="244" spans="1:5" x14ac:dyDescent="0.25">
      <c r="A244" t="s">
        <v>118</v>
      </c>
      <c r="B244" t="s">
        <v>105</v>
      </c>
      <c r="C244">
        <v>2024</v>
      </c>
      <c r="D244" t="s">
        <v>71</v>
      </c>
      <c r="E244">
        <v>4521</v>
      </c>
    </row>
    <row r="245" spans="1:5" x14ac:dyDescent="0.25">
      <c r="A245" t="s">
        <v>118</v>
      </c>
      <c r="B245" t="s">
        <v>105</v>
      </c>
      <c r="C245">
        <v>2024</v>
      </c>
      <c r="D245" t="s">
        <v>72</v>
      </c>
      <c r="E245">
        <v>4626</v>
      </c>
    </row>
    <row r="246" spans="1:5" x14ac:dyDescent="0.25">
      <c r="A246" t="s">
        <v>118</v>
      </c>
      <c r="B246" t="s">
        <v>105</v>
      </c>
      <c r="C246">
        <v>2024</v>
      </c>
      <c r="D246" t="s">
        <v>73</v>
      </c>
      <c r="E246">
        <v>3738</v>
      </c>
    </row>
    <row r="247" spans="1:5" x14ac:dyDescent="0.25">
      <c r="A247" t="s">
        <v>118</v>
      </c>
      <c r="B247" t="s">
        <v>105</v>
      </c>
      <c r="C247">
        <v>2024</v>
      </c>
      <c r="D247" t="s">
        <v>75</v>
      </c>
      <c r="E247">
        <v>5191</v>
      </c>
    </row>
    <row r="248" spans="1:5" x14ac:dyDescent="0.25">
      <c r="A248" t="s">
        <v>119</v>
      </c>
      <c r="B248" t="s">
        <v>95</v>
      </c>
      <c r="C248">
        <v>2023</v>
      </c>
      <c r="D248" t="s">
        <v>60</v>
      </c>
      <c r="E248">
        <v>143243</v>
      </c>
    </row>
    <row r="249" spans="1:5" x14ac:dyDescent="0.25">
      <c r="A249" t="s">
        <v>119</v>
      </c>
      <c r="B249" t="s">
        <v>95</v>
      </c>
      <c r="C249">
        <v>2023</v>
      </c>
      <c r="D249" t="s">
        <v>64</v>
      </c>
      <c r="E249">
        <v>142775</v>
      </c>
    </row>
    <row r="250" spans="1:5" x14ac:dyDescent="0.25">
      <c r="A250" t="s">
        <v>119</v>
      </c>
      <c r="B250" t="s">
        <v>95</v>
      </c>
      <c r="C250">
        <v>2023</v>
      </c>
      <c r="D250" t="s">
        <v>65</v>
      </c>
      <c r="E250">
        <v>132377</v>
      </c>
    </row>
    <row r="251" spans="1:5" x14ac:dyDescent="0.25">
      <c r="A251" t="s">
        <v>119</v>
      </c>
      <c r="B251" t="s">
        <v>95</v>
      </c>
      <c r="C251">
        <v>2023</v>
      </c>
      <c r="D251" t="s">
        <v>66</v>
      </c>
      <c r="E251">
        <v>143411</v>
      </c>
    </row>
    <row r="252" spans="1:5" x14ac:dyDescent="0.25">
      <c r="A252" t="s">
        <v>119</v>
      </c>
      <c r="B252" t="s">
        <v>95</v>
      </c>
      <c r="C252">
        <v>2023</v>
      </c>
      <c r="D252" t="s">
        <v>67</v>
      </c>
      <c r="E252">
        <v>129504</v>
      </c>
    </row>
    <row r="253" spans="1:5" x14ac:dyDescent="0.25">
      <c r="A253" t="s">
        <v>119</v>
      </c>
      <c r="B253" t="s">
        <v>95</v>
      </c>
      <c r="C253">
        <v>2023</v>
      </c>
      <c r="D253" t="s">
        <v>68</v>
      </c>
      <c r="E253">
        <v>128227</v>
      </c>
    </row>
    <row r="254" spans="1:5" x14ac:dyDescent="0.25">
      <c r="A254" t="s">
        <v>119</v>
      </c>
      <c r="B254" t="s">
        <v>95</v>
      </c>
      <c r="C254">
        <v>2024</v>
      </c>
      <c r="D254" t="s">
        <v>69</v>
      </c>
      <c r="E254">
        <v>99763</v>
      </c>
    </row>
    <row r="255" spans="1:5" x14ac:dyDescent="0.25">
      <c r="A255" t="s">
        <v>119</v>
      </c>
      <c r="B255" t="s">
        <v>95</v>
      </c>
      <c r="C255">
        <v>2024</v>
      </c>
      <c r="D255" t="s">
        <v>70</v>
      </c>
      <c r="E255">
        <v>108440</v>
      </c>
    </row>
    <row r="256" spans="1:5" x14ac:dyDescent="0.25">
      <c r="A256" t="s">
        <v>119</v>
      </c>
      <c r="B256" t="s">
        <v>95</v>
      </c>
      <c r="C256">
        <v>2024</v>
      </c>
      <c r="D256" t="s">
        <v>71</v>
      </c>
      <c r="E256">
        <v>131590</v>
      </c>
    </row>
    <row r="257" spans="1:5" x14ac:dyDescent="0.25">
      <c r="A257" t="s">
        <v>119</v>
      </c>
      <c r="B257" t="s">
        <v>95</v>
      </c>
      <c r="C257">
        <v>2024</v>
      </c>
      <c r="D257" t="s">
        <v>72</v>
      </c>
      <c r="E257">
        <v>135488</v>
      </c>
    </row>
    <row r="258" spans="1:5" x14ac:dyDescent="0.25">
      <c r="A258" t="s">
        <v>119</v>
      </c>
      <c r="B258" t="s">
        <v>95</v>
      </c>
      <c r="C258">
        <v>2024</v>
      </c>
      <c r="D258" t="s">
        <v>73</v>
      </c>
      <c r="E258">
        <v>132949</v>
      </c>
    </row>
    <row r="259" spans="1:5" x14ac:dyDescent="0.25">
      <c r="A259" t="s">
        <v>119</v>
      </c>
      <c r="B259" t="s">
        <v>95</v>
      </c>
      <c r="C259">
        <v>2024</v>
      </c>
      <c r="D259" t="s">
        <v>75</v>
      </c>
      <c r="E259">
        <v>128998</v>
      </c>
    </row>
    <row r="260" spans="1:5" x14ac:dyDescent="0.25">
      <c r="A260" t="s">
        <v>120</v>
      </c>
      <c r="B260" t="s">
        <v>95</v>
      </c>
      <c r="C260">
        <v>2023</v>
      </c>
      <c r="D260" t="s">
        <v>60</v>
      </c>
      <c r="E260">
        <v>5151</v>
      </c>
    </row>
    <row r="261" spans="1:5" x14ac:dyDescent="0.25">
      <c r="A261" t="s">
        <v>120</v>
      </c>
      <c r="B261" t="s">
        <v>95</v>
      </c>
      <c r="C261">
        <v>2023</v>
      </c>
      <c r="D261" t="s">
        <v>64</v>
      </c>
      <c r="E261">
        <v>4835</v>
      </c>
    </row>
    <row r="262" spans="1:5" x14ac:dyDescent="0.25">
      <c r="A262" t="s">
        <v>120</v>
      </c>
      <c r="B262" t="s">
        <v>95</v>
      </c>
      <c r="C262">
        <v>2023</v>
      </c>
      <c r="D262" t="s">
        <v>65</v>
      </c>
      <c r="E262">
        <v>3461</v>
      </c>
    </row>
    <row r="263" spans="1:5" x14ac:dyDescent="0.25">
      <c r="A263" t="s">
        <v>120</v>
      </c>
      <c r="B263" t="s">
        <v>95</v>
      </c>
      <c r="C263">
        <v>2023</v>
      </c>
      <c r="D263" t="s">
        <v>66</v>
      </c>
      <c r="E263">
        <v>3383</v>
      </c>
    </row>
    <row r="264" spans="1:5" x14ac:dyDescent="0.25">
      <c r="A264" t="s">
        <v>120</v>
      </c>
      <c r="B264" t="s">
        <v>95</v>
      </c>
      <c r="C264">
        <v>2023</v>
      </c>
      <c r="D264" t="s">
        <v>67</v>
      </c>
      <c r="E264">
        <v>2577</v>
      </c>
    </row>
    <row r="265" spans="1:5" x14ac:dyDescent="0.25">
      <c r="A265" t="s">
        <v>120</v>
      </c>
      <c r="B265" t="s">
        <v>95</v>
      </c>
      <c r="C265">
        <v>2023</v>
      </c>
      <c r="D265" t="s">
        <v>68</v>
      </c>
      <c r="E265">
        <v>2920</v>
      </c>
    </row>
    <row r="266" spans="1:5" x14ac:dyDescent="0.25">
      <c r="A266" t="s">
        <v>120</v>
      </c>
      <c r="B266" t="s">
        <v>95</v>
      </c>
      <c r="C266">
        <v>2024</v>
      </c>
      <c r="D266" t="s">
        <v>69</v>
      </c>
      <c r="E266">
        <v>2527</v>
      </c>
    </row>
    <row r="267" spans="1:5" x14ac:dyDescent="0.25">
      <c r="A267" t="s">
        <v>120</v>
      </c>
      <c r="B267" t="s">
        <v>95</v>
      </c>
      <c r="C267">
        <v>2024</v>
      </c>
      <c r="D267" t="s">
        <v>70</v>
      </c>
      <c r="E267">
        <v>2616</v>
      </c>
    </row>
    <row r="268" spans="1:5" x14ac:dyDescent="0.25">
      <c r="A268" t="s">
        <v>120</v>
      </c>
      <c r="B268" t="s">
        <v>95</v>
      </c>
      <c r="C268">
        <v>2024</v>
      </c>
      <c r="D268" t="s">
        <v>71</v>
      </c>
      <c r="E268">
        <v>3119</v>
      </c>
    </row>
    <row r="269" spans="1:5" x14ac:dyDescent="0.25">
      <c r="A269" t="s">
        <v>120</v>
      </c>
      <c r="B269" t="s">
        <v>95</v>
      </c>
      <c r="C269">
        <v>2024</v>
      </c>
      <c r="D269" t="s">
        <v>72</v>
      </c>
      <c r="E269">
        <v>3290</v>
      </c>
    </row>
    <row r="270" spans="1:5" x14ac:dyDescent="0.25">
      <c r="A270" t="s">
        <v>120</v>
      </c>
      <c r="B270" t="s">
        <v>95</v>
      </c>
      <c r="C270">
        <v>2024</v>
      </c>
      <c r="D270" t="s">
        <v>73</v>
      </c>
      <c r="E270">
        <v>3720</v>
      </c>
    </row>
    <row r="271" spans="1:5" x14ac:dyDescent="0.25">
      <c r="A271" t="s">
        <v>120</v>
      </c>
      <c r="B271" t="s">
        <v>95</v>
      </c>
      <c r="C271">
        <v>2024</v>
      </c>
      <c r="D271" t="s">
        <v>75</v>
      </c>
      <c r="E271">
        <v>4993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0d10e9-5f58-41dc-96d8-c8eddd50bc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4800B505AB444BB8E589C86DDAACB2" ma:contentTypeVersion="13" ma:contentTypeDescription="Create a new document." ma:contentTypeScope="" ma:versionID="3c7fb31ff652b0e3ffa545e37e6a1203">
  <xsd:schema xmlns:xsd="http://www.w3.org/2001/XMLSchema" xmlns:xs="http://www.w3.org/2001/XMLSchema" xmlns:p="http://schemas.microsoft.com/office/2006/metadata/properties" xmlns:ns3="090d10e9-5f58-41dc-96d8-c8eddd50bce6" xmlns:ns4="05e4de30-e673-4747-8247-f8ee32eaaf61" targetNamespace="http://schemas.microsoft.com/office/2006/metadata/properties" ma:root="true" ma:fieldsID="5c3d6a3b2f3a61839320b1ddb9f2ef95" ns3:_="" ns4:_="">
    <xsd:import namespace="090d10e9-5f58-41dc-96d8-c8eddd50bce6"/>
    <xsd:import namespace="05e4de30-e673-4747-8247-f8ee32eaaf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0d10e9-5f58-41dc-96d8-c8eddd50bc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4de30-e673-4747-8247-f8ee32eaaf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DD326-FEC2-4249-BDCA-F5D530448345}">
  <ds:schemaRefs>
    <ds:schemaRef ds:uri="http://schemas.microsoft.com/office/2006/documentManagement/types"/>
    <ds:schemaRef ds:uri="http://purl.org/dc/elements/1.1/"/>
    <ds:schemaRef ds:uri="05e4de30-e673-4747-8247-f8ee32eaaf61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090d10e9-5f58-41dc-96d8-c8eddd50bce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2E1A215-946B-4049-9CE9-9A07995FBD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03F3B-163C-4E78-9502-6A4C8866A1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0d10e9-5f58-41dc-96d8-c8eddd50bce6"/>
    <ds:schemaRef ds:uri="05e4de30-e673-4747-8247-f8ee32eaa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DataSourcePVM Prior OCTOBER (2)</vt:lpstr>
      <vt:lpstr>PVM Q1Budget</vt:lpstr>
      <vt:lpstr>PVM Budget AUG_OCT</vt:lpstr>
      <vt:lpstr>PVM Budget JULY</vt:lpstr>
      <vt:lpstr>PVM Budget AUGUST</vt:lpstr>
      <vt:lpstr>PVM Budget SEPTEMBER</vt:lpstr>
      <vt:lpstr>PVM Budget OCTOBER</vt:lpstr>
      <vt:lpstr>Q1 BUDGET</vt:lpstr>
      <vt:lpstr>PVM Q1PriorFY</vt:lpstr>
      <vt:lpstr>PVM PriorY AUG_OCT</vt:lpstr>
      <vt:lpstr>PVM August</vt:lpstr>
      <vt:lpstr>PVM July</vt:lpstr>
      <vt:lpstr>PVM September</vt:lpstr>
      <vt:lpstr>DataSourcePVM Prior OCTOBER</vt:lpstr>
      <vt:lpstr>PVM Prior OCTOBER</vt:lpstr>
      <vt:lpstr>POWERBI-BUDGET</vt:lpstr>
      <vt:lpstr>Q1 Revenue PowerBI</vt:lpstr>
      <vt:lpstr>POWERBI-BUDGET (2)</vt:lpstr>
      <vt:lpstr>PowerBI Revenue</vt:lpstr>
      <vt:lpstr>PowerBI Transactions</vt:lpstr>
      <vt:lpstr>PowerBI Enplanements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Bruckner Andre</dc:creator>
  <cp:keywords/>
  <dc:description/>
  <cp:lastModifiedBy>Hlavacek Paulina</cp:lastModifiedBy>
  <cp:revision/>
  <dcterms:created xsi:type="dcterms:W3CDTF">2024-10-15T16:29:53Z</dcterms:created>
  <dcterms:modified xsi:type="dcterms:W3CDTF">2024-11-15T22:55:44Z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0x010100084800B505AB444BB8E589C86DDAACB2</vt:lpwstr>
  </property>
</Properties>
</file>