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6"/>
  </bookViews>
  <sheets>
    <sheet name="压缩率" sheetId="1" r:id="rId1"/>
    <sheet name="压缩速度" sheetId="2" r:id="rId2"/>
    <sheet name="压缩率（实际）" sheetId="3" r:id="rId3"/>
    <sheet name="压缩速度（实际）" sheetId="4" r:id="rId4"/>
    <sheet name="大论文表" sheetId="6" r:id="rId5"/>
    <sheet name="半静态huffman（软件）" sheetId="5" r:id="rId6"/>
    <sheet name="半静态huffman（硬件）" sheetId="7" r:id="rId7"/>
  </sheets>
  <calcPr calcId="152511"/>
</workbook>
</file>

<file path=xl/calcChain.xml><?xml version="1.0" encoding="utf-8"?>
<calcChain xmlns="http://schemas.openxmlformats.org/spreadsheetml/2006/main">
  <c r="BA33" i="7" l="1"/>
  <c r="AZ33" i="7"/>
  <c r="BA5" i="7"/>
  <c r="BA6" i="7"/>
  <c r="BA7" i="7"/>
  <c r="BA8" i="7"/>
  <c r="BA9" i="7"/>
  <c r="BA10" i="7"/>
  <c r="BA11" i="7"/>
  <c r="BA12" i="7"/>
  <c r="BA13" i="7"/>
  <c r="BA14" i="7"/>
  <c r="BA15" i="7"/>
  <c r="BA16" i="7"/>
  <c r="BA17" i="7"/>
  <c r="BA18" i="7"/>
  <c r="BA19" i="7"/>
  <c r="BA20" i="7"/>
  <c r="BA21" i="7"/>
  <c r="BA22" i="7"/>
  <c r="BA23" i="7"/>
  <c r="BA24" i="7"/>
  <c r="BA25" i="7"/>
  <c r="BA26" i="7"/>
  <c r="BA27" i="7"/>
  <c r="BA28" i="7"/>
  <c r="BA29" i="7"/>
  <c r="BA30" i="7"/>
  <c r="BA31" i="7"/>
  <c r="BA32" i="7"/>
  <c r="AZ5" i="7"/>
  <c r="AZ6" i="7"/>
  <c r="AZ7" i="7"/>
  <c r="AZ8" i="7"/>
  <c r="AZ9" i="7"/>
  <c r="AZ10" i="7"/>
  <c r="AZ11" i="7"/>
  <c r="AZ12" i="7"/>
  <c r="AZ13" i="7"/>
  <c r="AZ14" i="7"/>
  <c r="AZ15" i="7"/>
  <c r="AZ16" i="7"/>
  <c r="AZ17" i="7"/>
  <c r="AZ18" i="7"/>
  <c r="AZ19" i="7"/>
  <c r="AZ20" i="7"/>
  <c r="AZ21" i="7"/>
  <c r="AZ22" i="7"/>
  <c r="AZ23" i="7"/>
  <c r="AZ24" i="7"/>
  <c r="AZ25" i="7"/>
  <c r="AZ26" i="7"/>
  <c r="AZ27" i="7"/>
  <c r="AZ28" i="7"/>
  <c r="AZ29" i="7"/>
  <c r="AZ30" i="7"/>
  <c r="AZ31" i="7"/>
  <c r="AZ32" i="7"/>
  <c r="AZ4" i="7"/>
  <c r="BA4" i="7"/>
  <c r="AH33" i="7"/>
  <c r="AG33" i="7"/>
  <c r="AH5" i="7"/>
  <c r="AH6" i="7"/>
  <c r="AH7" i="7"/>
  <c r="AH8" i="7"/>
  <c r="AH9" i="7"/>
  <c r="AH10" i="7"/>
  <c r="AH11" i="7"/>
  <c r="AH12" i="7"/>
  <c r="AH13" i="7"/>
  <c r="AH14" i="7"/>
  <c r="AH15" i="7"/>
  <c r="AH16" i="7"/>
  <c r="AH17" i="7"/>
  <c r="AH18" i="7"/>
  <c r="AH19" i="7"/>
  <c r="AH20" i="7"/>
  <c r="AH21" i="7"/>
  <c r="AH22" i="7"/>
  <c r="AH23" i="7"/>
  <c r="AH24" i="7"/>
  <c r="AH25" i="7"/>
  <c r="AH26" i="7"/>
  <c r="AH27" i="7"/>
  <c r="AH28" i="7"/>
  <c r="AH29" i="7"/>
  <c r="AH30" i="7"/>
  <c r="AH31" i="7"/>
  <c r="AH32" i="7"/>
  <c r="AG5" i="7"/>
  <c r="AG6" i="7"/>
  <c r="AG7" i="7"/>
  <c r="AG8" i="7"/>
  <c r="AG9" i="7"/>
  <c r="AG10" i="7"/>
  <c r="AG11" i="7"/>
  <c r="AG12" i="7"/>
  <c r="AG13" i="7"/>
  <c r="AG14" i="7"/>
  <c r="AG15" i="7"/>
  <c r="AG16" i="7"/>
  <c r="AG17" i="7"/>
  <c r="AG18" i="7"/>
  <c r="AG19" i="7"/>
  <c r="AG20" i="7"/>
  <c r="AG21" i="7"/>
  <c r="AG22" i="7"/>
  <c r="AG23" i="7"/>
  <c r="AG24" i="7"/>
  <c r="AG25" i="7"/>
  <c r="AG26" i="7"/>
  <c r="AG27" i="7"/>
  <c r="AG28" i="7"/>
  <c r="AG29" i="7"/>
  <c r="AG30" i="7"/>
  <c r="AG31" i="7"/>
  <c r="AG32" i="7"/>
  <c r="AG4" i="7"/>
  <c r="AH4" i="7"/>
  <c r="BC33" i="7" l="1"/>
  <c r="BD33" i="7"/>
  <c r="BE33" i="7"/>
  <c r="BF33" i="7"/>
  <c r="BB33" i="7"/>
  <c r="BF5" i="7"/>
  <c r="BF6" i="7"/>
  <c r="BF7" i="7"/>
  <c r="BF8" i="7"/>
  <c r="BF9" i="7"/>
  <c r="BF10" i="7"/>
  <c r="BF11" i="7"/>
  <c r="BF12" i="7"/>
  <c r="BF13" i="7"/>
  <c r="BF14" i="7"/>
  <c r="BF15" i="7"/>
  <c r="BF16" i="7"/>
  <c r="BF17" i="7"/>
  <c r="BF18" i="7"/>
  <c r="BF19" i="7"/>
  <c r="BF20" i="7"/>
  <c r="BF21" i="7"/>
  <c r="BF22" i="7"/>
  <c r="BF23" i="7"/>
  <c r="BF24" i="7"/>
  <c r="BF25" i="7"/>
  <c r="BF26" i="7"/>
  <c r="BF27" i="7"/>
  <c r="BF28" i="7"/>
  <c r="BF29" i="7"/>
  <c r="BF30" i="7"/>
  <c r="BF31" i="7"/>
  <c r="BF32" i="7"/>
  <c r="BE5" i="7"/>
  <c r="BE6" i="7"/>
  <c r="BE7" i="7"/>
  <c r="BE8" i="7"/>
  <c r="BE9" i="7"/>
  <c r="BE10" i="7"/>
  <c r="BE11" i="7"/>
  <c r="BE12" i="7"/>
  <c r="BE13" i="7"/>
  <c r="BE14" i="7"/>
  <c r="BE15" i="7"/>
  <c r="BE16" i="7"/>
  <c r="BE17" i="7"/>
  <c r="BE18" i="7"/>
  <c r="BE19" i="7"/>
  <c r="BE20" i="7"/>
  <c r="BE21" i="7"/>
  <c r="BE22" i="7"/>
  <c r="BE23" i="7"/>
  <c r="BE24" i="7"/>
  <c r="BE25" i="7"/>
  <c r="BE26" i="7"/>
  <c r="BE27" i="7"/>
  <c r="BE28" i="7"/>
  <c r="BE29" i="7"/>
  <c r="BE30" i="7"/>
  <c r="BE31" i="7"/>
  <c r="BE32" i="7"/>
  <c r="BD5" i="7"/>
  <c r="BD6" i="7"/>
  <c r="BD7" i="7"/>
  <c r="BD8" i="7"/>
  <c r="BD9" i="7"/>
  <c r="BD10" i="7"/>
  <c r="BD11" i="7"/>
  <c r="BD12" i="7"/>
  <c r="BD13" i="7"/>
  <c r="BD14" i="7"/>
  <c r="BD15" i="7"/>
  <c r="BD16" i="7"/>
  <c r="BD17" i="7"/>
  <c r="BD18" i="7"/>
  <c r="BD19" i="7"/>
  <c r="BD20" i="7"/>
  <c r="BD21" i="7"/>
  <c r="BD22" i="7"/>
  <c r="BD23" i="7"/>
  <c r="BD24" i="7"/>
  <c r="BD25" i="7"/>
  <c r="BD26" i="7"/>
  <c r="BD27" i="7"/>
  <c r="BD28" i="7"/>
  <c r="BD29" i="7"/>
  <c r="BD30" i="7"/>
  <c r="BD31" i="7"/>
  <c r="BD32" i="7"/>
  <c r="BC5" i="7"/>
  <c r="BC6" i="7"/>
  <c r="BC7" i="7"/>
  <c r="BC8" i="7"/>
  <c r="BC9" i="7"/>
  <c r="BC10" i="7"/>
  <c r="BC11" i="7"/>
  <c r="BC12" i="7"/>
  <c r="BC13" i="7"/>
  <c r="BC14" i="7"/>
  <c r="BC15" i="7"/>
  <c r="BC16" i="7"/>
  <c r="BC17" i="7"/>
  <c r="BC18" i="7"/>
  <c r="BC19" i="7"/>
  <c r="BC20" i="7"/>
  <c r="BC21" i="7"/>
  <c r="BC22" i="7"/>
  <c r="BC23" i="7"/>
  <c r="BC24" i="7"/>
  <c r="BC25" i="7"/>
  <c r="BC26" i="7"/>
  <c r="BC27" i="7"/>
  <c r="BC28" i="7"/>
  <c r="BC29" i="7"/>
  <c r="BC30" i="7"/>
  <c r="BC31" i="7"/>
  <c r="BC32" i="7"/>
  <c r="BF4" i="7"/>
  <c r="BE4" i="7"/>
  <c r="BD4" i="7"/>
  <c r="BC4" i="7"/>
  <c r="BB4" i="7"/>
  <c r="AX33" i="7"/>
  <c r="AY33" i="7"/>
  <c r="AV33" i="7"/>
  <c r="AW33" i="7"/>
  <c r="AU33" i="7"/>
  <c r="BB5" i="7"/>
  <c r="BB6" i="7"/>
  <c r="BB7" i="7"/>
  <c r="BB8" i="7"/>
  <c r="BB9" i="7"/>
  <c r="BB10" i="7"/>
  <c r="BB11" i="7"/>
  <c r="BB12" i="7"/>
  <c r="BB13" i="7"/>
  <c r="BB14" i="7"/>
  <c r="BB15" i="7"/>
  <c r="BB16" i="7"/>
  <c r="BB17" i="7"/>
  <c r="BB18" i="7"/>
  <c r="BB19" i="7"/>
  <c r="BB20" i="7"/>
  <c r="BB21" i="7"/>
  <c r="BB22" i="7"/>
  <c r="BB23" i="7"/>
  <c r="BB24" i="7"/>
  <c r="BB25" i="7"/>
  <c r="BB26" i="7"/>
  <c r="BB27" i="7"/>
  <c r="BB28" i="7"/>
  <c r="BB29" i="7"/>
  <c r="BB30" i="7"/>
  <c r="BB31" i="7"/>
  <c r="BB32" i="7"/>
  <c r="AK33" i="7"/>
  <c r="AL33" i="7"/>
  <c r="AM33" i="7"/>
  <c r="AM5" i="7"/>
  <c r="AM6" i="7"/>
  <c r="AM7" i="7"/>
  <c r="AM8" i="7"/>
  <c r="AM9" i="7"/>
  <c r="AM10" i="7"/>
  <c r="AM11" i="7"/>
  <c r="AM12" i="7"/>
  <c r="AM13" i="7"/>
  <c r="AM14" i="7"/>
  <c r="AM15" i="7"/>
  <c r="AM16" i="7"/>
  <c r="AM17" i="7"/>
  <c r="AM18" i="7"/>
  <c r="AM19" i="7"/>
  <c r="AM20" i="7"/>
  <c r="AM21" i="7"/>
  <c r="AM22" i="7"/>
  <c r="AM23" i="7"/>
  <c r="AM24" i="7"/>
  <c r="AM25" i="7"/>
  <c r="AM26" i="7"/>
  <c r="AM27" i="7"/>
  <c r="AM28" i="7"/>
  <c r="AM29" i="7"/>
  <c r="AM30" i="7"/>
  <c r="AM31" i="7"/>
  <c r="AM32" i="7"/>
  <c r="AL5" i="7"/>
  <c r="AL6" i="7"/>
  <c r="AL7" i="7"/>
  <c r="AL8" i="7"/>
  <c r="AL9" i="7"/>
  <c r="AL10" i="7"/>
  <c r="AL11" i="7"/>
  <c r="AL12" i="7"/>
  <c r="AL13" i="7"/>
  <c r="AL14" i="7"/>
  <c r="AL15" i="7"/>
  <c r="AL16" i="7"/>
  <c r="AL17" i="7"/>
  <c r="AL18" i="7"/>
  <c r="AL19" i="7"/>
  <c r="AL20" i="7"/>
  <c r="AL21" i="7"/>
  <c r="AL22" i="7"/>
  <c r="AL23" i="7"/>
  <c r="AL24" i="7"/>
  <c r="AL25" i="7"/>
  <c r="AL26" i="7"/>
  <c r="AL27" i="7"/>
  <c r="AL28" i="7"/>
  <c r="AL29" i="7"/>
  <c r="AL30" i="7"/>
  <c r="AL31" i="7"/>
  <c r="AL32" i="7"/>
  <c r="AM4" i="7"/>
  <c r="AL4" i="7"/>
  <c r="AK5" i="7"/>
  <c r="AK6" i="7"/>
  <c r="AK7" i="7"/>
  <c r="AK8" i="7"/>
  <c r="AK9" i="7"/>
  <c r="AK10" i="7"/>
  <c r="AK11" i="7"/>
  <c r="AK12" i="7"/>
  <c r="AK13" i="7"/>
  <c r="AK14" i="7"/>
  <c r="AK15" i="7"/>
  <c r="AK16" i="7"/>
  <c r="AK17" i="7"/>
  <c r="AK18" i="7"/>
  <c r="AK19" i="7"/>
  <c r="AK20" i="7"/>
  <c r="AK21" i="7"/>
  <c r="AK22" i="7"/>
  <c r="AK23" i="7"/>
  <c r="AK24" i="7"/>
  <c r="AK25" i="7"/>
  <c r="AK26" i="7"/>
  <c r="AK27" i="7"/>
  <c r="AK28" i="7"/>
  <c r="AK29" i="7"/>
  <c r="AK30" i="7"/>
  <c r="AK31" i="7"/>
  <c r="AK32" i="7"/>
  <c r="AK4" i="7"/>
  <c r="AJ33" i="7"/>
  <c r="AJ5" i="7"/>
  <c r="AJ6" i="7"/>
  <c r="AJ7" i="7"/>
  <c r="AJ8" i="7"/>
  <c r="AJ9" i="7"/>
  <c r="AJ10" i="7"/>
  <c r="AJ11" i="7"/>
  <c r="AJ12" i="7"/>
  <c r="AJ13" i="7"/>
  <c r="AJ14" i="7"/>
  <c r="AJ15" i="7"/>
  <c r="AJ16" i="7"/>
  <c r="AJ17" i="7"/>
  <c r="AJ18" i="7"/>
  <c r="AJ19" i="7"/>
  <c r="AJ20" i="7"/>
  <c r="AJ21" i="7"/>
  <c r="AJ22" i="7"/>
  <c r="AJ23" i="7"/>
  <c r="AJ24" i="7"/>
  <c r="AJ25" i="7"/>
  <c r="AJ26" i="7"/>
  <c r="AJ27" i="7"/>
  <c r="AJ28" i="7"/>
  <c r="AJ29" i="7"/>
  <c r="AJ30" i="7"/>
  <c r="AJ31" i="7"/>
  <c r="AJ32" i="7"/>
  <c r="AJ4" i="7"/>
  <c r="AI33" i="7"/>
  <c r="AI5" i="7"/>
  <c r="AI6" i="7"/>
  <c r="AI7" i="7"/>
  <c r="AI8" i="7"/>
  <c r="AI9" i="7"/>
  <c r="AI10" i="7"/>
  <c r="AI11" i="7"/>
  <c r="AI12" i="7"/>
  <c r="AI13" i="7"/>
  <c r="AI14" i="7"/>
  <c r="AI15" i="7"/>
  <c r="AI16" i="7"/>
  <c r="AI17" i="7"/>
  <c r="AI18" i="7"/>
  <c r="AI19" i="7"/>
  <c r="AI20" i="7"/>
  <c r="AI21" i="7"/>
  <c r="AI22" i="7"/>
  <c r="AI23" i="7"/>
  <c r="AI24" i="7"/>
  <c r="AI25" i="7"/>
  <c r="AI26" i="7"/>
  <c r="AI27" i="7"/>
  <c r="AI28" i="7"/>
  <c r="AI29" i="7"/>
  <c r="AI30" i="7"/>
  <c r="AI31" i="7"/>
  <c r="AI32" i="7"/>
  <c r="AI4" i="7"/>
  <c r="AF33" i="7"/>
  <c r="AE33" i="7"/>
  <c r="AD33" i="7"/>
  <c r="AC33" i="7"/>
  <c r="AB33" i="7"/>
  <c r="AA33" i="7"/>
  <c r="Z33" i="7"/>
  <c r="G155" i="6" l="1"/>
  <c r="H141" i="6"/>
  <c r="C155" i="6"/>
  <c r="D155" i="6"/>
  <c r="E155" i="6"/>
  <c r="F155" i="6"/>
  <c r="B155" i="6"/>
  <c r="E141" i="6"/>
  <c r="C141" i="6"/>
  <c r="D141" i="6"/>
  <c r="F141" i="6"/>
  <c r="G141" i="6"/>
  <c r="B141" i="6"/>
  <c r="I80" i="6"/>
  <c r="X14" i="6"/>
  <c r="Y14" i="6"/>
  <c r="Z14" i="6"/>
  <c r="W14" i="6"/>
  <c r="U21" i="6"/>
  <c r="S21" i="6"/>
  <c r="T21" i="6"/>
  <c r="Q21" i="6"/>
  <c r="R21" i="6"/>
  <c r="P21" i="6"/>
  <c r="M14" i="6"/>
  <c r="G21" i="6"/>
  <c r="J14" i="6"/>
  <c r="K14" i="6"/>
  <c r="L14" i="6"/>
  <c r="I14" i="6"/>
  <c r="B21" i="6"/>
  <c r="C21" i="6"/>
  <c r="D21" i="6"/>
  <c r="E21" i="6"/>
  <c r="F21" i="6"/>
  <c r="N144" i="6" l="1"/>
  <c r="N146" i="6"/>
  <c r="N147" i="6"/>
  <c r="N141" i="6"/>
  <c r="N135" i="6"/>
  <c r="N136" i="6"/>
  <c r="N134" i="6"/>
  <c r="M135" i="6"/>
  <c r="M136" i="6"/>
  <c r="M134" i="6"/>
  <c r="M128" i="6"/>
  <c r="M141" i="6"/>
  <c r="N129" i="6"/>
  <c r="N130" i="6"/>
  <c r="N128" i="6"/>
  <c r="M129" i="6"/>
  <c r="M130" i="6"/>
  <c r="M131" i="6"/>
  <c r="M132" i="6"/>
  <c r="L133" i="6"/>
  <c r="M137" i="6"/>
  <c r="M138" i="6"/>
  <c r="M139" i="6"/>
  <c r="M140" i="6"/>
  <c r="M142" i="6"/>
  <c r="M143" i="6"/>
  <c r="M144" i="6"/>
  <c r="M145" i="6"/>
  <c r="M146" i="6"/>
  <c r="M147" i="6"/>
  <c r="AC117" i="6" l="1"/>
  <c r="AA113" i="6"/>
  <c r="Y117" i="6"/>
  <c r="W113" i="6"/>
  <c r="AB90" i="6"/>
  <c r="AB98" i="6"/>
  <c r="AB106" i="6"/>
  <c r="X94" i="6"/>
  <c r="X102" i="6"/>
  <c r="R91" i="6"/>
  <c r="AC90" i="6" s="1"/>
  <c r="R92" i="6"/>
  <c r="AC91" i="6" s="1"/>
  <c r="R93" i="6"/>
  <c r="AC92" i="6" s="1"/>
  <c r="R94" i="6"/>
  <c r="AC93" i="6" s="1"/>
  <c r="R95" i="6"/>
  <c r="AC94" i="6" s="1"/>
  <c r="R96" i="6"/>
  <c r="AC95" i="6" s="1"/>
  <c r="R97" i="6"/>
  <c r="AC96" i="6" s="1"/>
  <c r="R98" i="6"/>
  <c r="AC97" i="6" s="1"/>
  <c r="R99" i="6"/>
  <c r="AC98" i="6" s="1"/>
  <c r="R100" i="6"/>
  <c r="AC99" i="6" s="1"/>
  <c r="R101" i="6"/>
  <c r="AC100" i="6" s="1"/>
  <c r="R102" i="6"/>
  <c r="AC101" i="6" s="1"/>
  <c r="R103" i="6"/>
  <c r="AC102" i="6" s="1"/>
  <c r="R104" i="6"/>
  <c r="AC103" i="6" s="1"/>
  <c r="R105" i="6"/>
  <c r="AC104" i="6" s="1"/>
  <c r="R106" i="6"/>
  <c r="AC105" i="6" s="1"/>
  <c r="R107" i="6"/>
  <c r="AC106" i="6" s="1"/>
  <c r="R108" i="6"/>
  <c r="AC110" i="6" s="1"/>
  <c r="R109" i="6"/>
  <c r="AC111" i="6" s="1"/>
  <c r="R110" i="6"/>
  <c r="AC112" i="6" s="1"/>
  <c r="R111" i="6"/>
  <c r="AC113" i="6" s="1"/>
  <c r="R112" i="6"/>
  <c r="AC114" i="6" s="1"/>
  <c r="R113" i="6"/>
  <c r="AC115" i="6" s="1"/>
  <c r="R114" i="6"/>
  <c r="AC116" i="6" s="1"/>
  <c r="R115" i="6"/>
  <c r="R116" i="6"/>
  <c r="AC118" i="6" s="1"/>
  <c r="R117" i="6"/>
  <c r="AC119" i="6" s="1"/>
  <c r="R118" i="6"/>
  <c r="AC120" i="6" s="1"/>
  <c r="Q91" i="6"/>
  <c r="Q92" i="6"/>
  <c r="AB91" i="6" s="1"/>
  <c r="Q93" i="6"/>
  <c r="AB92" i="6" s="1"/>
  <c r="Q94" i="6"/>
  <c r="AB93" i="6" s="1"/>
  <c r="Q95" i="6"/>
  <c r="AB94" i="6" s="1"/>
  <c r="Q96" i="6"/>
  <c r="AB95" i="6" s="1"/>
  <c r="Q97" i="6"/>
  <c r="AB96" i="6" s="1"/>
  <c r="Q98" i="6"/>
  <c r="AB97" i="6" s="1"/>
  <c r="Q99" i="6"/>
  <c r="Q100" i="6"/>
  <c r="AB99" i="6" s="1"/>
  <c r="Q101" i="6"/>
  <c r="AB100" i="6" s="1"/>
  <c r="Q102" i="6"/>
  <c r="AB101" i="6" s="1"/>
  <c r="Q103" i="6"/>
  <c r="AB102" i="6" s="1"/>
  <c r="Q104" i="6"/>
  <c r="AB103" i="6" s="1"/>
  <c r="Q105" i="6"/>
  <c r="AB104" i="6" s="1"/>
  <c r="Q106" i="6"/>
  <c r="AB105" i="6" s="1"/>
  <c r="Q107" i="6"/>
  <c r="Q108" i="6"/>
  <c r="AB110" i="6" s="1"/>
  <c r="Q109" i="6"/>
  <c r="AB111" i="6" s="1"/>
  <c r="Q110" i="6"/>
  <c r="AB112" i="6" s="1"/>
  <c r="Q111" i="6"/>
  <c r="AB113" i="6" s="1"/>
  <c r="Q112" i="6"/>
  <c r="AB114" i="6" s="1"/>
  <c r="Q113" i="6"/>
  <c r="AB115" i="6" s="1"/>
  <c r="Q114" i="6"/>
  <c r="AB116" i="6" s="1"/>
  <c r="Q115" i="6"/>
  <c r="AB117" i="6" s="1"/>
  <c r="Q116" i="6"/>
  <c r="AB118" i="6" s="1"/>
  <c r="Q117" i="6"/>
  <c r="AB119" i="6" s="1"/>
  <c r="Q118" i="6"/>
  <c r="AB120" i="6" s="1"/>
  <c r="P91" i="6"/>
  <c r="G124" i="6" s="1"/>
  <c r="P92" i="6"/>
  <c r="G125" i="6" s="1"/>
  <c r="P93" i="6"/>
  <c r="G126" i="6" s="1"/>
  <c r="P94" i="6"/>
  <c r="G127" i="6" s="1"/>
  <c r="P95" i="6"/>
  <c r="G128" i="6" s="1"/>
  <c r="P96" i="6"/>
  <c r="G129" i="6" s="1"/>
  <c r="P97" i="6"/>
  <c r="G130" i="6" s="1"/>
  <c r="P98" i="6"/>
  <c r="G131" i="6" s="1"/>
  <c r="P99" i="6"/>
  <c r="G132" i="6" s="1"/>
  <c r="P100" i="6"/>
  <c r="AA99" i="6" s="1"/>
  <c r="P101" i="6"/>
  <c r="G134" i="6" s="1"/>
  <c r="P102" i="6"/>
  <c r="G135" i="6" s="1"/>
  <c r="P103" i="6"/>
  <c r="G136" i="6" s="1"/>
  <c r="P104" i="6"/>
  <c r="G137" i="6" s="1"/>
  <c r="P105" i="6"/>
  <c r="G138" i="6" s="1"/>
  <c r="P106" i="6"/>
  <c r="G139" i="6" s="1"/>
  <c r="P107" i="6"/>
  <c r="G140" i="6" s="1"/>
  <c r="P108" i="6"/>
  <c r="F144" i="6" s="1"/>
  <c r="P109" i="6"/>
  <c r="F145" i="6" s="1"/>
  <c r="P110" i="6"/>
  <c r="F146" i="6" s="1"/>
  <c r="P111" i="6"/>
  <c r="F147" i="6" s="1"/>
  <c r="P112" i="6"/>
  <c r="F148" i="6" s="1"/>
  <c r="P113" i="6"/>
  <c r="AA115" i="6" s="1"/>
  <c r="P114" i="6"/>
  <c r="F150" i="6" s="1"/>
  <c r="P115" i="6"/>
  <c r="F151" i="6" s="1"/>
  <c r="P116" i="6"/>
  <c r="F152" i="6" s="1"/>
  <c r="P117" i="6"/>
  <c r="F153" i="6" s="1"/>
  <c r="P118" i="6"/>
  <c r="F154" i="6" s="1"/>
  <c r="O91" i="6"/>
  <c r="Z90" i="6" s="1"/>
  <c r="O92" i="6"/>
  <c r="Z91" i="6" s="1"/>
  <c r="O93" i="6"/>
  <c r="Z92" i="6" s="1"/>
  <c r="O94" i="6"/>
  <c r="Z93" i="6" s="1"/>
  <c r="O95" i="6"/>
  <c r="Z94" i="6" s="1"/>
  <c r="O96" i="6"/>
  <c r="Z95" i="6" s="1"/>
  <c r="O97" i="6"/>
  <c r="Z96" i="6" s="1"/>
  <c r="O98" i="6"/>
  <c r="Z97" i="6" s="1"/>
  <c r="O99" i="6"/>
  <c r="Z98" i="6" s="1"/>
  <c r="O100" i="6"/>
  <c r="Z99" i="6" s="1"/>
  <c r="O101" i="6"/>
  <c r="Z100" i="6" s="1"/>
  <c r="O102" i="6"/>
  <c r="Z101" i="6" s="1"/>
  <c r="O103" i="6"/>
  <c r="Z102" i="6" s="1"/>
  <c r="O104" i="6"/>
  <c r="Z103" i="6" s="1"/>
  <c r="O105" i="6"/>
  <c r="Z104" i="6" s="1"/>
  <c r="O106" i="6"/>
  <c r="Z105" i="6" s="1"/>
  <c r="O107" i="6"/>
  <c r="Z106" i="6" s="1"/>
  <c r="O108" i="6"/>
  <c r="Z110" i="6" s="1"/>
  <c r="O109" i="6"/>
  <c r="Z111" i="6" s="1"/>
  <c r="O110" i="6"/>
  <c r="Z112" i="6" s="1"/>
  <c r="O111" i="6"/>
  <c r="Z113" i="6" s="1"/>
  <c r="O112" i="6"/>
  <c r="Z114" i="6" s="1"/>
  <c r="O113" i="6"/>
  <c r="Z115" i="6" s="1"/>
  <c r="O114" i="6"/>
  <c r="Z116" i="6" s="1"/>
  <c r="O115" i="6"/>
  <c r="Z117" i="6" s="1"/>
  <c r="O116" i="6"/>
  <c r="Z118" i="6" s="1"/>
  <c r="O117" i="6"/>
  <c r="Z119" i="6" s="1"/>
  <c r="O118" i="6"/>
  <c r="Z120" i="6" s="1"/>
  <c r="N91" i="6"/>
  <c r="Y90" i="6" s="1"/>
  <c r="N92" i="6"/>
  <c r="Y91" i="6" s="1"/>
  <c r="N93" i="6"/>
  <c r="Y92" i="6" s="1"/>
  <c r="N94" i="6"/>
  <c r="Y93" i="6" s="1"/>
  <c r="N95" i="6"/>
  <c r="Y94" i="6" s="1"/>
  <c r="N96" i="6"/>
  <c r="Y95" i="6" s="1"/>
  <c r="N97" i="6"/>
  <c r="Y96" i="6" s="1"/>
  <c r="N98" i="6"/>
  <c r="Y97" i="6" s="1"/>
  <c r="N99" i="6"/>
  <c r="Y98" i="6" s="1"/>
  <c r="N100" i="6"/>
  <c r="Y99" i="6" s="1"/>
  <c r="N101" i="6"/>
  <c r="Y100" i="6" s="1"/>
  <c r="N102" i="6"/>
  <c r="Y101" i="6" s="1"/>
  <c r="N103" i="6"/>
  <c r="Y102" i="6" s="1"/>
  <c r="N104" i="6"/>
  <c r="Y103" i="6" s="1"/>
  <c r="N105" i="6"/>
  <c r="Y104" i="6" s="1"/>
  <c r="N106" i="6"/>
  <c r="Y105" i="6" s="1"/>
  <c r="N107" i="6"/>
  <c r="Y106" i="6" s="1"/>
  <c r="N108" i="6"/>
  <c r="Y110" i="6" s="1"/>
  <c r="N109" i="6"/>
  <c r="Y111" i="6" s="1"/>
  <c r="N110" i="6"/>
  <c r="Y112" i="6" s="1"/>
  <c r="N111" i="6"/>
  <c r="Y113" i="6" s="1"/>
  <c r="N112" i="6"/>
  <c r="Y114" i="6" s="1"/>
  <c r="N113" i="6"/>
  <c r="Y115" i="6" s="1"/>
  <c r="N114" i="6"/>
  <c r="Y116" i="6" s="1"/>
  <c r="N115" i="6"/>
  <c r="N116" i="6"/>
  <c r="Y118" i="6" s="1"/>
  <c r="N117" i="6"/>
  <c r="Y119" i="6" s="1"/>
  <c r="N118" i="6"/>
  <c r="Y120" i="6" s="1"/>
  <c r="M91" i="6"/>
  <c r="X90" i="6" s="1"/>
  <c r="M92" i="6"/>
  <c r="X91" i="6" s="1"/>
  <c r="M93" i="6"/>
  <c r="X92" i="6" s="1"/>
  <c r="M94" i="6"/>
  <c r="X93" i="6" s="1"/>
  <c r="M95" i="6"/>
  <c r="M96" i="6"/>
  <c r="X95" i="6" s="1"/>
  <c r="M97" i="6"/>
  <c r="X96" i="6" s="1"/>
  <c r="M98" i="6"/>
  <c r="X97" i="6" s="1"/>
  <c r="M99" i="6"/>
  <c r="X98" i="6" s="1"/>
  <c r="M100" i="6"/>
  <c r="X99" i="6" s="1"/>
  <c r="M101" i="6"/>
  <c r="X100" i="6" s="1"/>
  <c r="M102" i="6"/>
  <c r="X101" i="6" s="1"/>
  <c r="M103" i="6"/>
  <c r="M104" i="6"/>
  <c r="X103" i="6" s="1"/>
  <c r="M105" i="6"/>
  <c r="X104" i="6" s="1"/>
  <c r="M106" i="6"/>
  <c r="X105" i="6" s="1"/>
  <c r="M107" i="6"/>
  <c r="X106" i="6" s="1"/>
  <c r="M108" i="6"/>
  <c r="X110" i="6" s="1"/>
  <c r="M109" i="6"/>
  <c r="X111" i="6" s="1"/>
  <c r="M110" i="6"/>
  <c r="X112" i="6" s="1"/>
  <c r="M111" i="6"/>
  <c r="X113" i="6" s="1"/>
  <c r="M112" i="6"/>
  <c r="X114" i="6" s="1"/>
  <c r="M113" i="6"/>
  <c r="X115" i="6" s="1"/>
  <c r="M114" i="6"/>
  <c r="X116" i="6" s="1"/>
  <c r="M115" i="6"/>
  <c r="X117" i="6" s="1"/>
  <c r="M116" i="6"/>
  <c r="X118" i="6" s="1"/>
  <c r="M117" i="6"/>
  <c r="X119" i="6" s="1"/>
  <c r="M118" i="6"/>
  <c r="X120" i="6" s="1"/>
  <c r="L91" i="6"/>
  <c r="W90" i="6" s="1"/>
  <c r="L92" i="6"/>
  <c r="W91" i="6" s="1"/>
  <c r="L93" i="6"/>
  <c r="W92" i="6" s="1"/>
  <c r="L94" i="6"/>
  <c r="W93" i="6" s="1"/>
  <c r="L95" i="6"/>
  <c r="W94" i="6" s="1"/>
  <c r="L96" i="6"/>
  <c r="W95" i="6" s="1"/>
  <c r="L97" i="6"/>
  <c r="W96" i="6" s="1"/>
  <c r="L98" i="6"/>
  <c r="W97" i="6" s="1"/>
  <c r="L99" i="6"/>
  <c r="W98" i="6" s="1"/>
  <c r="L100" i="6"/>
  <c r="W99" i="6" s="1"/>
  <c r="L101" i="6"/>
  <c r="W100" i="6" s="1"/>
  <c r="L102" i="6"/>
  <c r="W101" i="6" s="1"/>
  <c r="L103" i="6"/>
  <c r="W102" i="6" s="1"/>
  <c r="L104" i="6"/>
  <c r="W103" i="6" s="1"/>
  <c r="L105" i="6"/>
  <c r="W104" i="6" s="1"/>
  <c r="L106" i="6"/>
  <c r="W105" i="6" s="1"/>
  <c r="L107" i="6"/>
  <c r="W106" i="6" s="1"/>
  <c r="L108" i="6"/>
  <c r="W110" i="6" s="1"/>
  <c r="L109" i="6"/>
  <c r="W111" i="6" s="1"/>
  <c r="L110" i="6"/>
  <c r="W112" i="6" s="1"/>
  <c r="L111" i="6"/>
  <c r="L112" i="6"/>
  <c r="W114" i="6" s="1"/>
  <c r="L113" i="6"/>
  <c r="W115" i="6" s="1"/>
  <c r="L114" i="6"/>
  <c r="W116" i="6" s="1"/>
  <c r="L115" i="6"/>
  <c r="W117" i="6" s="1"/>
  <c r="L116" i="6"/>
  <c r="W118" i="6" s="1"/>
  <c r="L117" i="6"/>
  <c r="W119" i="6" s="1"/>
  <c r="L118" i="6"/>
  <c r="W120" i="6" s="1"/>
  <c r="L90" i="6"/>
  <c r="W89" i="6" s="1"/>
  <c r="M90" i="6"/>
  <c r="X89" i="6" s="1"/>
  <c r="R90" i="6"/>
  <c r="AC89" i="6" s="1"/>
  <c r="Q90" i="6"/>
  <c r="AB89" i="6" s="1"/>
  <c r="P90" i="6"/>
  <c r="AA89" i="6" s="1"/>
  <c r="O90" i="6"/>
  <c r="Z89" i="6" s="1"/>
  <c r="N90" i="6"/>
  <c r="Y89" i="6" s="1"/>
  <c r="N73" i="6"/>
  <c r="O73" i="6"/>
  <c r="P73" i="6"/>
  <c r="J80" i="6"/>
  <c r="K80" i="6"/>
  <c r="F123" i="6"/>
  <c r="E154" i="6"/>
  <c r="E153" i="6"/>
  <c r="E152" i="6"/>
  <c r="E151" i="6"/>
  <c r="E150" i="6"/>
  <c r="E149" i="6"/>
  <c r="E148" i="6"/>
  <c r="E147" i="6"/>
  <c r="E146" i="6"/>
  <c r="E145" i="6"/>
  <c r="E144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Q73" i="6"/>
  <c r="R73" i="6"/>
  <c r="G80" i="6"/>
  <c r="H80" i="6"/>
  <c r="F80" i="6"/>
  <c r="M31" i="5"/>
  <c r="L31" i="5"/>
  <c r="K31" i="5"/>
  <c r="J31" i="5"/>
  <c r="I31" i="5"/>
  <c r="H31" i="5"/>
  <c r="G31" i="5"/>
  <c r="M30" i="5"/>
  <c r="L30" i="5"/>
  <c r="K30" i="5"/>
  <c r="J30" i="5"/>
  <c r="I30" i="5"/>
  <c r="H30" i="5"/>
  <c r="G30" i="5"/>
  <c r="M29" i="5"/>
  <c r="L29" i="5"/>
  <c r="K29" i="5"/>
  <c r="J29" i="5"/>
  <c r="I29" i="5"/>
  <c r="H29" i="5"/>
  <c r="G29" i="5"/>
  <c r="M28" i="5"/>
  <c r="L28" i="5"/>
  <c r="K28" i="5"/>
  <c r="J28" i="5"/>
  <c r="I28" i="5"/>
  <c r="H28" i="5"/>
  <c r="G28" i="5"/>
  <c r="M27" i="5"/>
  <c r="L27" i="5"/>
  <c r="K27" i="5"/>
  <c r="J27" i="5"/>
  <c r="I27" i="5"/>
  <c r="H27" i="5"/>
  <c r="G27" i="5"/>
  <c r="M26" i="5"/>
  <c r="L26" i="5"/>
  <c r="K26" i="5"/>
  <c r="J26" i="5"/>
  <c r="I26" i="5"/>
  <c r="H26" i="5"/>
  <c r="G26" i="5"/>
  <c r="M25" i="5"/>
  <c r="L25" i="5"/>
  <c r="K25" i="5"/>
  <c r="J25" i="5"/>
  <c r="I25" i="5"/>
  <c r="H25" i="5"/>
  <c r="G25" i="5"/>
  <c r="M24" i="5"/>
  <c r="L24" i="5"/>
  <c r="K24" i="5"/>
  <c r="J24" i="5"/>
  <c r="I24" i="5"/>
  <c r="H24" i="5"/>
  <c r="G24" i="5"/>
  <c r="M23" i="5"/>
  <c r="L23" i="5"/>
  <c r="K23" i="5"/>
  <c r="J23" i="5"/>
  <c r="I23" i="5"/>
  <c r="H23" i="5"/>
  <c r="G23" i="5"/>
  <c r="M22" i="5"/>
  <c r="L22" i="5"/>
  <c r="K22" i="5"/>
  <c r="J22" i="5"/>
  <c r="I22" i="5"/>
  <c r="H22" i="5"/>
  <c r="G22" i="5"/>
  <c r="M21" i="5"/>
  <c r="L21" i="5"/>
  <c r="K21" i="5"/>
  <c r="J21" i="5"/>
  <c r="I21" i="5"/>
  <c r="H21" i="5"/>
  <c r="G21" i="5"/>
  <c r="M20" i="5"/>
  <c r="L20" i="5"/>
  <c r="K20" i="5"/>
  <c r="J20" i="5"/>
  <c r="I20" i="5"/>
  <c r="H20" i="5"/>
  <c r="G20" i="5"/>
  <c r="M19" i="5"/>
  <c r="L19" i="5"/>
  <c r="K19" i="5"/>
  <c r="J19" i="5"/>
  <c r="I19" i="5"/>
  <c r="H19" i="5"/>
  <c r="G19" i="5"/>
  <c r="M18" i="5"/>
  <c r="L18" i="5"/>
  <c r="K18" i="5"/>
  <c r="J18" i="5"/>
  <c r="I18" i="5"/>
  <c r="H18" i="5"/>
  <c r="G18" i="5"/>
  <c r="M17" i="5"/>
  <c r="L17" i="5"/>
  <c r="K17" i="5"/>
  <c r="J17" i="5"/>
  <c r="I17" i="5"/>
  <c r="H17" i="5"/>
  <c r="G17" i="5"/>
  <c r="M16" i="5"/>
  <c r="L16" i="5"/>
  <c r="K16" i="5"/>
  <c r="J16" i="5"/>
  <c r="I16" i="5"/>
  <c r="H16" i="5"/>
  <c r="G16" i="5"/>
  <c r="M15" i="5"/>
  <c r="L15" i="5"/>
  <c r="K15" i="5"/>
  <c r="J15" i="5"/>
  <c r="I15" i="5"/>
  <c r="H15" i="5"/>
  <c r="G15" i="5"/>
  <c r="M14" i="5"/>
  <c r="L14" i="5"/>
  <c r="K14" i="5"/>
  <c r="J14" i="5"/>
  <c r="I14" i="5"/>
  <c r="H14" i="5"/>
  <c r="G14" i="5"/>
  <c r="M13" i="5"/>
  <c r="L13" i="5"/>
  <c r="K13" i="5"/>
  <c r="J13" i="5"/>
  <c r="I13" i="5"/>
  <c r="H13" i="5"/>
  <c r="G13" i="5"/>
  <c r="M12" i="5"/>
  <c r="L12" i="5"/>
  <c r="K12" i="5"/>
  <c r="J12" i="5"/>
  <c r="I12" i="5"/>
  <c r="H12" i="5"/>
  <c r="G12" i="5"/>
  <c r="M11" i="5"/>
  <c r="L11" i="5"/>
  <c r="K11" i="5"/>
  <c r="J11" i="5"/>
  <c r="I11" i="5"/>
  <c r="H11" i="5"/>
  <c r="G11" i="5"/>
  <c r="M10" i="5"/>
  <c r="L10" i="5"/>
  <c r="K10" i="5"/>
  <c r="J10" i="5"/>
  <c r="I10" i="5"/>
  <c r="H10" i="5"/>
  <c r="G10" i="5"/>
  <c r="M9" i="5"/>
  <c r="L9" i="5"/>
  <c r="K9" i="5"/>
  <c r="J9" i="5"/>
  <c r="I9" i="5"/>
  <c r="H9" i="5"/>
  <c r="G9" i="5"/>
  <c r="M8" i="5"/>
  <c r="L8" i="5"/>
  <c r="K8" i="5"/>
  <c r="J8" i="5"/>
  <c r="I8" i="5"/>
  <c r="H8" i="5"/>
  <c r="G8" i="5"/>
  <c r="M7" i="5"/>
  <c r="L7" i="5"/>
  <c r="K7" i="5"/>
  <c r="J7" i="5"/>
  <c r="I7" i="5"/>
  <c r="H7" i="5"/>
  <c r="G7" i="5"/>
  <c r="M6" i="5"/>
  <c r="L6" i="5"/>
  <c r="K6" i="5"/>
  <c r="J6" i="5"/>
  <c r="I6" i="5"/>
  <c r="H6" i="5"/>
  <c r="G6" i="5"/>
  <c r="M5" i="5"/>
  <c r="L5" i="5"/>
  <c r="K5" i="5"/>
  <c r="J5" i="5"/>
  <c r="I5" i="5"/>
  <c r="H5" i="5"/>
  <c r="G5" i="5"/>
  <c r="M4" i="5"/>
  <c r="L4" i="5"/>
  <c r="K4" i="5"/>
  <c r="J4" i="5"/>
  <c r="I4" i="5"/>
  <c r="H4" i="5"/>
  <c r="G4" i="5"/>
  <c r="M3" i="5"/>
  <c r="L3" i="5"/>
  <c r="K3" i="5"/>
  <c r="J3" i="5"/>
  <c r="I3" i="5"/>
  <c r="H3" i="5"/>
  <c r="G3" i="5"/>
  <c r="F21" i="3"/>
  <c r="F22" i="3"/>
  <c r="F23" i="3"/>
  <c r="F24" i="3"/>
  <c r="F25" i="3"/>
  <c r="F26" i="3"/>
  <c r="F27" i="3"/>
  <c r="F28" i="3"/>
  <c r="F29" i="3"/>
  <c r="F30" i="3"/>
  <c r="F31" i="3"/>
  <c r="AA119" i="6" l="1"/>
  <c r="AA111" i="6"/>
  <c r="AA117" i="6"/>
  <c r="F149" i="6"/>
  <c r="G123" i="6"/>
  <c r="G133" i="6"/>
  <c r="AA103" i="6"/>
  <c r="AA95" i="6"/>
  <c r="AA91" i="6"/>
  <c r="AA110" i="6"/>
  <c r="AA106" i="6"/>
  <c r="AA102" i="6"/>
  <c r="AA98" i="6"/>
  <c r="AA94" i="6"/>
  <c r="AA90" i="6"/>
  <c r="AA118" i="6"/>
  <c r="AA114" i="6"/>
  <c r="AA105" i="6"/>
  <c r="AA101" i="6"/>
  <c r="AA97" i="6"/>
  <c r="AA93" i="6"/>
  <c r="AA104" i="6"/>
  <c r="AA100" i="6"/>
  <c r="AA96" i="6"/>
  <c r="AA92" i="6"/>
  <c r="AA120" i="6"/>
  <c r="AA116" i="6"/>
  <c r="AA112" i="6"/>
  <c r="K81" i="6"/>
  <c r="L81" i="6"/>
  <c r="R74" i="6"/>
  <c r="S74" i="6"/>
  <c r="I40" i="4"/>
  <c r="H39" i="4"/>
  <c r="I39" i="4"/>
  <c r="F40" i="4"/>
  <c r="G40" i="4"/>
  <c r="E40" i="4"/>
  <c r="E39" i="4"/>
  <c r="F39" i="4"/>
  <c r="G39" i="4"/>
  <c r="B40" i="4"/>
  <c r="C40" i="4"/>
  <c r="D40" i="4"/>
  <c r="C39" i="4"/>
  <c r="D39" i="4"/>
  <c r="B39" i="4"/>
  <c r="H33" i="4"/>
  <c r="C33" i="4"/>
  <c r="D33" i="4"/>
  <c r="E33" i="4"/>
  <c r="F33" i="4"/>
  <c r="G33" i="4"/>
  <c r="B33" i="4"/>
  <c r="I22" i="4" l="1"/>
  <c r="I23" i="4"/>
  <c r="I24" i="4"/>
  <c r="I25" i="4"/>
  <c r="I26" i="4"/>
  <c r="I27" i="4"/>
  <c r="I28" i="4"/>
  <c r="I29" i="4"/>
  <c r="I30" i="4"/>
  <c r="I31" i="4"/>
  <c r="I32" i="4"/>
  <c r="I21" i="4"/>
  <c r="I5" i="4" l="1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4" i="4"/>
  <c r="I33" i="4" l="1"/>
  <c r="D21" i="2"/>
  <c r="E21" i="2"/>
  <c r="F21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3" i="1"/>
  <c r="E21" i="1" s="1"/>
  <c r="D21" i="1"/>
</calcChain>
</file>

<file path=xl/sharedStrings.xml><?xml version="1.0" encoding="utf-8"?>
<sst xmlns="http://schemas.openxmlformats.org/spreadsheetml/2006/main" count="887" uniqueCount="172">
  <si>
    <r>
      <t>压缩率</t>
    </r>
    <r>
      <rPr>
        <sz val="7.5"/>
        <color theme="1"/>
        <rFont val="Times New Roman"/>
        <family val="1"/>
      </rPr>
      <t>(%)</t>
    </r>
  </si>
  <si>
    <t>bib</t>
  </si>
  <si>
    <t>book1</t>
  </si>
  <si>
    <t>book2</t>
  </si>
  <si>
    <t>geo</t>
  </si>
  <si>
    <t>news</t>
  </si>
  <si>
    <t>obj1</t>
  </si>
  <si>
    <t>obj2</t>
  </si>
  <si>
    <t>paper1</t>
  </si>
  <si>
    <t>paper2</t>
  </si>
  <si>
    <t>paper3</t>
  </si>
  <si>
    <t>paper4</t>
  </si>
  <si>
    <t>paper5</t>
  </si>
  <si>
    <t>paper6</t>
  </si>
  <si>
    <t>pic</t>
  </si>
  <si>
    <t>progc</t>
  </si>
  <si>
    <t>progl</t>
  </si>
  <si>
    <t>progp</t>
  </si>
  <si>
    <t>trans</t>
  </si>
  <si>
    <t>平均</t>
  </si>
  <si>
    <t>GZIP软件</t>
    <phoneticPr fontId="3" type="noConversion"/>
  </si>
  <si>
    <r>
      <t>LZW</t>
    </r>
    <r>
      <rPr>
        <sz val="7.5"/>
        <color theme="1"/>
        <rFont val="宋体"/>
        <family val="3"/>
        <charset val="134"/>
      </rPr>
      <t>软件</t>
    </r>
    <phoneticPr fontId="3" type="noConversion"/>
  </si>
  <si>
    <r>
      <t>LZ4</t>
    </r>
    <r>
      <rPr>
        <sz val="7.5"/>
        <color theme="1"/>
        <rFont val="宋体"/>
        <family val="3"/>
        <charset val="134"/>
      </rPr>
      <t>软件</t>
    </r>
    <phoneticPr fontId="3" type="noConversion"/>
  </si>
  <si>
    <t>LZ4硬件</t>
    <phoneticPr fontId="3" type="noConversion"/>
  </si>
  <si>
    <t>测试源文件</t>
    <phoneticPr fontId="3" type="noConversion"/>
  </si>
  <si>
    <t>LZ4硬件(REAL)</t>
    <phoneticPr fontId="3" type="noConversion"/>
  </si>
  <si>
    <t>测试源</t>
  </si>
  <si>
    <r>
      <t>GZIP</t>
    </r>
    <r>
      <rPr>
        <sz val="7.5"/>
        <color theme="1"/>
        <rFont val="宋体"/>
        <family val="3"/>
        <charset val="134"/>
      </rPr>
      <t>软件</t>
    </r>
    <phoneticPr fontId="3" type="noConversion"/>
  </si>
  <si>
    <t>LZW软件</t>
    <phoneticPr fontId="3" type="noConversion"/>
  </si>
  <si>
    <r>
      <t>LZ4</t>
    </r>
    <r>
      <rPr>
        <sz val="7.5"/>
        <color theme="1"/>
        <rFont val="宋体"/>
        <family val="2"/>
      </rPr>
      <t>软件</t>
    </r>
    <phoneticPr fontId="3" type="noConversion"/>
  </si>
  <si>
    <r>
      <t>LZ4</t>
    </r>
    <r>
      <rPr>
        <sz val="7.5"/>
        <color theme="1"/>
        <rFont val="宋体"/>
        <family val="2"/>
      </rPr>
      <t>硬件</t>
    </r>
    <phoneticPr fontId="3" type="noConversion"/>
  </si>
  <si>
    <r>
      <t>LZ4</t>
    </r>
    <r>
      <rPr>
        <sz val="7.5"/>
        <color theme="1"/>
        <rFont val="宋体"/>
        <family val="2"/>
      </rPr>
      <t>软件</t>
    </r>
    <r>
      <rPr>
        <sz val="7.5"/>
        <color theme="1"/>
        <rFont val="Times New Roman"/>
        <family val="1"/>
      </rPr>
      <t>(REAL)</t>
    </r>
    <phoneticPr fontId="3" type="noConversion"/>
  </si>
  <si>
    <r>
      <t>LZ4</t>
    </r>
    <r>
      <rPr>
        <sz val="7.5"/>
        <color theme="1"/>
        <rFont val="宋体"/>
        <family val="2"/>
      </rPr>
      <t>硬件</t>
    </r>
    <r>
      <rPr>
        <sz val="7.5"/>
        <color theme="1"/>
        <rFont val="Times New Roman"/>
        <family val="1"/>
      </rPr>
      <t>(REAL)</t>
    </r>
    <phoneticPr fontId="3" type="noConversion"/>
  </si>
  <si>
    <r>
      <t>压缩速率</t>
    </r>
    <r>
      <rPr>
        <sz val="7.5"/>
        <color theme="1"/>
        <rFont val="Times New Roman"/>
        <family val="1"/>
      </rPr>
      <t>(Mbps)</t>
    </r>
    <phoneticPr fontId="3" type="noConversion"/>
  </si>
  <si>
    <t>压缩速率(Mbps)</t>
    <phoneticPr fontId="3" type="noConversion"/>
  </si>
  <si>
    <t>压缩速率(MBps)</t>
    <phoneticPr fontId="3" type="noConversion"/>
  </si>
  <si>
    <t>测试源</t>
    <phoneticPr fontId="3" type="noConversion"/>
  </si>
  <si>
    <t>文件尺寸（Bytes）</t>
    <phoneticPr fontId="3" type="noConversion"/>
  </si>
  <si>
    <t>LZ4硬件
(1Byte shift)</t>
    <phoneticPr fontId="3" type="noConversion"/>
  </si>
  <si>
    <t>proc time</t>
    <phoneticPr fontId="3" type="noConversion"/>
  </si>
  <si>
    <t>250M 
4byte shift</t>
    <phoneticPr fontId="3" type="noConversion"/>
  </si>
  <si>
    <t>100M
1byte shift</t>
    <phoneticPr fontId="3" type="noConversion"/>
  </si>
  <si>
    <t>250M 
1byte shift</t>
    <phoneticPr fontId="3" type="noConversion"/>
  </si>
  <si>
    <t>src size</t>
    <phoneticPr fontId="3" type="noConversion"/>
  </si>
  <si>
    <t>测试源文件</t>
    <phoneticPr fontId="3" type="noConversion"/>
  </si>
  <si>
    <t>压缩文件尺寸（Bytes）</t>
    <phoneticPr fontId="3" type="noConversion"/>
  </si>
  <si>
    <r>
      <t xml:space="preserve">src size
</t>
    </r>
    <r>
      <rPr>
        <sz val="9"/>
        <color theme="1"/>
        <rFont val="宋体"/>
        <family val="3"/>
        <charset val="134"/>
        <scheme val="minor"/>
      </rPr>
      <t>（Bytes）</t>
    </r>
    <phoneticPr fontId="3" type="noConversion"/>
  </si>
  <si>
    <t>LZ4硬件(待定)
(4Byte shift)</t>
    <phoneticPr fontId="3" type="noConversion"/>
  </si>
  <si>
    <r>
      <rPr>
        <sz val="8"/>
        <color theme="1"/>
        <rFont val="宋体"/>
        <family val="3"/>
        <charset val="134"/>
        <scheme val="minor"/>
      </rPr>
      <t>100M</t>
    </r>
    <r>
      <rPr>
        <sz val="9"/>
        <color theme="1"/>
        <rFont val="宋体"/>
        <family val="2"/>
        <scheme val="minor"/>
      </rPr>
      <t xml:space="preserve">
4byte shift</t>
    </r>
    <phoneticPr fontId="3" type="noConversion"/>
  </si>
  <si>
    <t>100M  Encode Update</t>
    <phoneticPr fontId="3" type="noConversion"/>
  </si>
  <si>
    <t>250M  Encode Update</t>
    <phoneticPr fontId="3" type="noConversion"/>
  </si>
  <si>
    <t>alice29</t>
  </si>
  <si>
    <t>asyoulik</t>
  </si>
  <si>
    <t>cp</t>
  </si>
  <si>
    <t>fields</t>
  </si>
  <si>
    <t>grammar</t>
  </si>
  <si>
    <t>kennedy</t>
  </si>
  <si>
    <t>lcet10</t>
  </si>
  <si>
    <t>plrabn12</t>
  </si>
  <si>
    <t>ptt5</t>
  </si>
  <si>
    <t>sum</t>
  </si>
  <si>
    <t>xargs</t>
  </si>
  <si>
    <t>GZIP电路</t>
    <phoneticPr fontId="3" type="noConversion"/>
  </si>
  <si>
    <t>Gzip软件</t>
    <phoneticPr fontId="3" type="noConversion"/>
  </si>
  <si>
    <t>Snappy软件</t>
    <phoneticPr fontId="3" type="noConversion"/>
  </si>
  <si>
    <t>LZ4硬件</t>
    <phoneticPr fontId="3" type="noConversion"/>
  </si>
  <si>
    <t>LZ4硬件</t>
    <phoneticPr fontId="3" type="noConversion"/>
  </si>
  <si>
    <t>LZ4硬件+1K半静态</t>
    <phoneticPr fontId="3" type="noConversion"/>
  </si>
  <si>
    <t>LZ4硬件+2K半静态</t>
    <phoneticPr fontId="3" type="noConversion"/>
  </si>
  <si>
    <t>LZ4硬件+4K半静态</t>
    <phoneticPr fontId="3" type="noConversion"/>
  </si>
  <si>
    <t>LZ4硬件+8K半静态</t>
    <phoneticPr fontId="3" type="noConversion"/>
  </si>
  <si>
    <t>LZ4硬件+16K半静态</t>
    <phoneticPr fontId="3" type="noConversion"/>
  </si>
  <si>
    <t>LZ4硬件+32K半静态</t>
    <phoneticPr fontId="3" type="noConversion"/>
  </si>
  <si>
    <t>LZ4硬件+64K半静态</t>
    <phoneticPr fontId="3" type="noConversion"/>
  </si>
  <si>
    <r>
      <t>压缩率</t>
    </r>
    <r>
      <rPr>
        <sz val="7.5"/>
        <color theme="1"/>
        <rFont val="Times New Roman"/>
        <family val="1"/>
      </rPr>
      <t>(%)</t>
    </r>
    <phoneticPr fontId="3" type="noConversion"/>
  </si>
  <si>
    <t>测试源文件</t>
    <phoneticPr fontId="3" type="noConversion"/>
  </si>
  <si>
    <t>1K半静态</t>
    <phoneticPr fontId="3" type="noConversion"/>
  </si>
  <si>
    <t>2K半静态</t>
    <phoneticPr fontId="3" type="noConversion"/>
  </si>
  <si>
    <t>4K半静态</t>
    <phoneticPr fontId="3" type="noConversion"/>
  </si>
  <si>
    <t>8K半静态</t>
    <phoneticPr fontId="3" type="noConversion"/>
  </si>
  <si>
    <t>16K半静态</t>
    <phoneticPr fontId="3" type="noConversion"/>
  </si>
  <si>
    <t>32K半静态</t>
    <phoneticPr fontId="3" type="noConversion"/>
  </si>
  <si>
    <t>64K半静态</t>
    <phoneticPr fontId="3" type="noConversion"/>
  </si>
  <si>
    <t>SemiHuffman压缩率(%)</t>
    <phoneticPr fontId="3" type="noConversion"/>
  </si>
  <si>
    <t>Core2 T9300 2.5GHz 6MB Cache</t>
    <phoneticPr fontId="3" type="noConversion"/>
  </si>
  <si>
    <t>Core i3 3220  3.3GHz 4MB Cache</t>
    <phoneticPr fontId="3" type="noConversion"/>
  </si>
  <si>
    <r>
      <t>Gzip</t>
    </r>
    <r>
      <rPr>
        <sz val="7.5"/>
        <color theme="1"/>
        <rFont val="宋体"/>
        <family val="3"/>
        <charset val="134"/>
      </rPr>
      <t>软件</t>
    </r>
    <phoneticPr fontId="3" type="noConversion"/>
  </si>
  <si>
    <r>
      <t>Snappy</t>
    </r>
    <r>
      <rPr>
        <sz val="7.5"/>
        <color theme="1"/>
        <rFont val="宋体"/>
        <family val="3"/>
        <charset val="134"/>
      </rPr>
      <t>软件</t>
    </r>
    <phoneticPr fontId="3" type="noConversion"/>
  </si>
  <si>
    <r>
      <t>Snappy</t>
    </r>
    <r>
      <rPr>
        <sz val="7.5"/>
        <color theme="1"/>
        <rFont val="宋体"/>
        <family val="3"/>
        <charset val="134"/>
      </rPr>
      <t>软件</t>
    </r>
    <phoneticPr fontId="3" type="noConversion"/>
  </si>
  <si>
    <r>
      <rPr>
        <sz val="7.5"/>
        <color theme="1"/>
        <rFont val="宋体"/>
        <family val="2"/>
      </rPr>
      <t>平均</t>
    </r>
    <phoneticPr fontId="3" type="noConversion"/>
  </si>
  <si>
    <r>
      <t>Gzip</t>
    </r>
    <r>
      <rPr>
        <sz val="7.5"/>
        <color theme="1"/>
        <rFont val="宋体"/>
        <family val="3"/>
        <charset val="134"/>
      </rPr>
      <t xml:space="preserve">电路
</t>
    </r>
    <r>
      <rPr>
        <sz val="7.5"/>
        <color theme="1"/>
        <rFont val="Times New Roman"/>
        <family val="1"/>
      </rPr>
      <t>125MHz</t>
    </r>
    <phoneticPr fontId="3" type="noConversion"/>
  </si>
  <si>
    <r>
      <t>LZ4</t>
    </r>
    <r>
      <rPr>
        <sz val="7.5"/>
        <color theme="1"/>
        <rFont val="宋体"/>
        <family val="3"/>
        <charset val="134"/>
      </rPr>
      <t xml:space="preserve">电路
</t>
    </r>
    <r>
      <rPr>
        <sz val="7.5"/>
        <color theme="1"/>
        <rFont val="Times New Roman"/>
        <family val="1"/>
      </rPr>
      <t>250MHz</t>
    </r>
    <phoneticPr fontId="3" type="noConversion"/>
  </si>
  <si>
    <t>语料库</t>
    <phoneticPr fontId="3" type="noConversion"/>
  </si>
  <si>
    <r>
      <rPr>
        <b/>
        <sz val="7.5"/>
        <color theme="1"/>
        <rFont val="宋体"/>
        <family val="3"/>
        <charset val="134"/>
      </rPr>
      <t>平均时钟利用率（</t>
    </r>
    <r>
      <rPr>
        <b/>
        <sz val="7.5"/>
        <color theme="1"/>
        <rFont val="Times New Roman"/>
        <family val="1"/>
      </rPr>
      <t>Byte/Cycle</t>
    </r>
    <r>
      <rPr>
        <b/>
        <sz val="7.5"/>
        <color theme="1"/>
        <rFont val="宋体"/>
        <family val="3"/>
        <charset val="134"/>
      </rPr>
      <t>）</t>
    </r>
    <phoneticPr fontId="3" type="noConversion"/>
  </si>
  <si>
    <t>Calgary</t>
    <phoneticPr fontId="3" type="noConversion"/>
  </si>
  <si>
    <t>Cantrbry</t>
    <phoneticPr fontId="3" type="noConversion"/>
  </si>
  <si>
    <t>N/A</t>
  </si>
  <si>
    <t>N/A</t>
    <phoneticPr fontId="3" type="noConversion"/>
  </si>
  <si>
    <r>
      <rPr>
        <b/>
        <sz val="7.5"/>
        <color theme="1"/>
        <rFont val="宋体"/>
        <family val="3"/>
        <charset val="134"/>
      </rPr>
      <t>压缩速率</t>
    </r>
    <r>
      <rPr>
        <b/>
        <sz val="7.5"/>
        <color theme="1"/>
        <rFont val="Times New Roman"/>
        <family val="1"/>
      </rPr>
      <t>(MBps)</t>
    </r>
    <phoneticPr fontId="3" type="noConversion"/>
  </si>
  <si>
    <r>
      <t>Gzip</t>
    </r>
    <r>
      <rPr>
        <sz val="7.5"/>
        <color theme="1"/>
        <rFont val="宋体"/>
        <family val="3"/>
        <charset val="134"/>
      </rPr>
      <t>电路</t>
    </r>
  </si>
  <si>
    <r>
      <t>Gzip</t>
    </r>
    <r>
      <rPr>
        <sz val="7.5"/>
        <color theme="1"/>
        <rFont val="宋体"/>
        <family val="3"/>
        <charset val="134"/>
      </rPr>
      <t>电路</t>
    </r>
    <phoneticPr fontId="3" type="noConversion"/>
  </si>
  <si>
    <r>
      <t>LZ4</t>
    </r>
    <r>
      <rPr>
        <sz val="7.5"/>
        <color theme="1"/>
        <rFont val="宋体"/>
        <family val="3"/>
        <charset val="134"/>
      </rPr>
      <t>电路</t>
    </r>
    <phoneticPr fontId="3" type="noConversion"/>
  </si>
  <si>
    <t>测试源</t>
    <phoneticPr fontId="3" type="noConversion"/>
  </si>
  <si>
    <t>压缩率(%)</t>
    <phoneticPr fontId="3" type="noConversion"/>
  </si>
  <si>
    <t>测试源文件</t>
    <phoneticPr fontId="3" type="noConversion"/>
  </si>
  <si>
    <t>1KB</t>
    <phoneticPr fontId="3" type="noConversion"/>
  </si>
  <si>
    <t>2KB</t>
    <phoneticPr fontId="3" type="noConversion"/>
  </si>
  <si>
    <t>4KB</t>
    <phoneticPr fontId="3" type="noConversion"/>
  </si>
  <si>
    <t>8KB</t>
    <phoneticPr fontId="3" type="noConversion"/>
  </si>
  <si>
    <t>16KB</t>
    <phoneticPr fontId="3" type="noConversion"/>
  </si>
  <si>
    <t>32KB</t>
    <phoneticPr fontId="3" type="noConversion"/>
  </si>
  <si>
    <t>64KB</t>
    <phoneticPr fontId="3" type="noConversion"/>
  </si>
  <si>
    <t>统计长度</t>
    <phoneticPr fontId="3" type="noConversion"/>
  </si>
  <si>
    <t>LZ4电路兼容模式</t>
    <phoneticPr fontId="3" type="noConversion"/>
  </si>
  <si>
    <t>LZ4电路优化模式</t>
    <phoneticPr fontId="3" type="noConversion"/>
  </si>
  <si>
    <r>
      <t>LZ4</t>
    </r>
    <r>
      <rPr>
        <sz val="7.5"/>
        <color theme="1"/>
        <rFont val="宋体"/>
        <family val="3"/>
        <charset val="134"/>
      </rPr>
      <t>电路兼容模式</t>
    </r>
    <phoneticPr fontId="3" type="noConversion"/>
  </si>
  <si>
    <r>
      <t>LZ4</t>
    </r>
    <r>
      <rPr>
        <sz val="7.5"/>
        <color theme="1"/>
        <rFont val="宋体"/>
        <family val="3"/>
        <charset val="134"/>
      </rPr>
      <t>电路优化模式</t>
    </r>
    <phoneticPr fontId="3" type="noConversion"/>
  </si>
  <si>
    <t>100M  Encode Update</t>
    <phoneticPr fontId="3" type="noConversion"/>
  </si>
  <si>
    <t>250M  Encode Update</t>
    <phoneticPr fontId="3" type="noConversion"/>
  </si>
  <si>
    <t>250M Huffman（1K）</t>
    <phoneticPr fontId="3" type="noConversion"/>
  </si>
  <si>
    <t>250M Huffman（2K）</t>
    <phoneticPr fontId="3" type="noConversion"/>
  </si>
  <si>
    <t>250M Huffman（4K）</t>
    <phoneticPr fontId="3" type="noConversion"/>
  </si>
  <si>
    <t>250M Huffman（8K）</t>
    <phoneticPr fontId="3" type="noConversion"/>
  </si>
  <si>
    <t>250M Huffman（16K）</t>
    <phoneticPr fontId="3" type="noConversion"/>
  </si>
  <si>
    <t>250M Huffman（32K）</t>
    <phoneticPr fontId="3" type="noConversion"/>
  </si>
  <si>
    <t>250M Huffman（64K）</t>
    <phoneticPr fontId="3" type="noConversion"/>
  </si>
  <si>
    <t>src size</t>
    <phoneticPr fontId="3" type="noConversion"/>
  </si>
  <si>
    <t>Stage1_Size</t>
    <phoneticPr fontId="3" type="noConversion"/>
  </si>
  <si>
    <r>
      <t>LZ4</t>
    </r>
    <r>
      <rPr>
        <sz val="10.5"/>
        <color theme="1"/>
        <rFont val="宋体"/>
        <family val="3"/>
        <charset val="134"/>
      </rPr>
      <t>电路</t>
    </r>
    <phoneticPr fontId="3" type="noConversion"/>
  </si>
  <si>
    <t>兼容模式</t>
    <phoneticPr fontId="3" type="noConversion"/>
  </si>
  <si>
    <r>
      <rPr>
        <sz val="7.5"/>
        <color theme="1"/>
        <rFont val="宋体"/>
        <family val="3"/>
        <charset val="134"/>
      </rPr>
      <t>统计长度</t>
    </r>
    <r>
      <rPr>
        <sz val="7.5"/>
        <color theme="1"/>
        <rFont val="Times New Roman"/>
        <family val="1"/>
      </rPr>
      <t>1KB</t>
    </r>
    <phoneticPr fontId="3" type="noConversion"/>
  </si>
  <si>
    <r>
      <rPr>
        <sz val="7.5"/>
        <color theme="1"/>
        <rFont val="宋体"/>
        <family val="3"/>
        <charset val="134"/>
      </rPr>
      <t>统计长度</t>
    </r>
    <r>
      <rPr>
        <sz val="7.5"/>
        <color theme="1"/>
        <rFont val="Times New Roman"/>
        <family val="1"/>
      </rPr>
      <t>2KB</t>
    </r>
    <phoneticPr fontId="3" type="noConversion"/>
  </si>
  <si>
    <r>
      <rPr>
        <sz val="7.5"/>
        <color theme="1"/>
        <rFont val="宋体"/>
        <family val="3"/>
        <charset val="134"/>
      </rPr>
      <t>统计长度</t>
    </r>
    <r>
      <rPr>
        <sz val="7.5"/>
        <color theme="1"/>
        <rFont val="Times New Roman"/>
        <family val="1"/>
      </rPr>
      <t>4KB</t>
    </r>
    <phoneticPr fontId="3" type="noConversion"/>
  </si>
  <si>
    <r>
      <rPr>
        <sz val="7.5"/>
        <color theme="1"/>
        <rFont val="宋体"/>
        <family val="3"/>
        <charset val="134"/>
      </rPr>
      <t>统计长度</t>
    </r>
    <r>
      <rPr>
        <sz val="7.5"/>
        <color theme="1"/>
        <rFont val="Times New Roman"/>
        <family val="1"/>
      </rPr>
      <t>8KB</t>
    </r>
    <phoneticPr fontId="3" type="noConversion"/>
  </si>
  <si>
    <r>
      <rPr>
        <sz val="7.5"/>
        <color theme="1"/>
        <rFont val="宋体"/>
        <family val="3"/>
        <charset val="134"/>
      </rPr>
      <t>统计长度</t>
    </r>
    <r>
      <rPr>
        <sz val="7.5"/>
        <color theme="1"/>
        <rFont val="Times New Roman"/>
        <family val="1"/>
      </rPr>
      <t>16KB</t>
    </r>
    <phoneticPr fontId="3" type="noConversion"/>
  </si>
  <si>
    <r>
      <rPr>
        <sz val="7.5"/>
        <color theme="1"/>
        <rFont val="宋体"/>
        <family val="3"/>
        <charset val="134"/>
      </rPr>
      <t>统计长度</t>
    </r>
    <r>
      <rPr>
        <sz val="7.5"/>
        <color theme="1"/>
        <rFont val="Times New Roman"/>
        <family val="1"/>
      </rPr>
      <t>32KB</t>
    </r>
    <phoneticPr fontId="3" type="noConversion"/>
  </si>
  <si>
    <r>
      <rPr>
        <sz val="7.5"/>
        <color theme="1"/>
        <rFont val="宋体"/>
        <family val="3"/>
        <charset val="134"/>
      </rPr>
      <t>统计长度</t>
    </r>
    <r>
      <rPr>
        <sz val="7.5"/>
        <color theme="1"/>
        <rFont val="Times New Roman"/>
        <family val="1"/>
      </rPr>
      <t>64KB</t>
    </r>
    <phoneticPr fontId="3" type="noConversion"/>
  </si>
  <si>
    <t>指标属性</t>
    <phoneticPr fontId="3" type="noConversion"/>
  </si>
  <si>
    <t>指标名称</t>
    <phoneticPr fontId="3" type="noConversion"/>
  </si>
  <si>
    <t>指标要求</t>
    <phoneticPr fontId="3" type="noConversion"/>
  </si>
  <si>
    <t>测试结果</t>
    <phoneticPr fontId="3" type="noConversion"/>
  </si>
  <si>
    <t>功能性</t>
    <phoneticPr fontId="3" type="noConversion"/>
  </si>
  <si>
    <t>基本压缩功能</t>
    <phoneticPr fontId="3" type="noConversion"/>
  </si>
  <si>
    <t>解压正确且体积减少</t>
    <phoneticPr fontId="3" type="noConversion"/>
  </si>
  <si>
    <t>兼容性</t>
    <phoneticPr fontId="3" type="noConversion"/>
  </si>
  <si>
    <t>兼容LZ4软件</t>
    <phoneticPr fontId="3" type="noConversion"/>
  </si>
  <si>
    <t>提供兼容模式和优化模式</t>
    <phoneticPr fontId="3" type="noConversion"/>
  </si>
  <si>
    <t>性能</t>
    <phoneticPr fontId="3" type="noConversion"/>
  </si>
  <si>
    <t>性能</t>
    <phoneticPr fontId="3" type="noConversion"/>
  </si>
  <si>
    <t>处理效率</t>
    <phoneticPr fontId="3" type="noConversion"/>
  </si>
  <si>
    <t>&gt;0.2Byte/Cycle</t>
    <phoneticPr fontId="3" type="noConversion"/>
  </si>
  <si>
    <t>工作频率</t>
    <phoneticPr fontId="3" type="noConversion"/>
  </si>
  <si>
    <t>&gt;100MHz</t>
    <phoneticPr fontId="3" type="noConversion"/>
  </si>
  <si>
    <t>200MHz</t>
    <phoneticPr fontId="3" type="noConversion"/>
  </si>
  <si>
    <t>&gt;0.5962Byte/Cycle</t>
    <phoneticPr fontId="3" type="noConversion"/>
  </si>
  <si>
    <t>压缩率性能</t>
    <phoneticPr fontId="3" type="noConversion"/>
  </si>
  <si>
    <t>提升10%以上</t>
    <phoneticPr fontId="3" type="noConversion"/>
  </si>
  <si>
    <t>提升16.35%</t>
    <phoneticPr fontId="3" type="noConversion"/>
  </si>
  <si>
    <r>
      <rPr>
        <sz val="7.5"/>
        <color theme="1"/>
        <rFont val="宋体"/>
        <family val="2"/>
      </rPr>
      <t>平均</t>
    </r>
    <phoneticPr fontId="3" type="noConversion"/>
  </si>
  <si>
    <t>bib</t>
    <phoneticPr fontId="3" type="noConversion"/>
  </si>
  <si>
    <r>
      <t>LZ4</t>
    </r>
    <r>
      <rPr>
        <sz val="7.5"/>
        <color theme="1"/>
        <rFont val="宋体"/>
        <family val="3"/>
        <charset val="134"/>
      </rPr>
      <t>电路</t>
    </r>
    <r>
      <rPr>
        <sz val="7.5"/>
        <color theme="1"/>
        <rFont val="Times New Roman"/>
        <family val="1"/>
      </rPr>
      <t>250MHz</t>
    </r>
    <phoneticPr fontId="3" type="noConversion"/>
  </si>
  <si>
    <t>LZ4+1K半静态</t>
    <phoneticPr fontId="3" type="noConversion"/>
  </si>
  <si>
    <t>LZ4+2K半静态</t>
    <phoneticPr fontId="3" type="noConversion"/>
  </si>
  <si>
    <t>LZ4+4K半静态</t>
    <phoneticPr fontId="3" type="noConversion"/>
  </si>
  <si>
    <t>LZ4+8K半静态</t>
    <phoneticPr fontId="3" type="noConversion"/>
  </si>
  <si>
    <t>LZ4+16K半静态</t>
    <phoneticPr fontId="3" type="noConversion"/>
  </si>
  <si>
    <t>LZ4+32K半静态</t>
    <phoneticPr fontId="3" type="noConversion"/>
  </si>
  <si>
    <t>LZ4+64K半静态</t>
    <phoneticPr fontId="3" type="noConversion"/>
  </si>
  <si>
    <r>
      <rPr>
        <b/>
        <sz val="7.5"/>
        <color theme="1"/>
        <rFont val="宋体"/>
        <family val="3"/>
        <charset val="134"/>
      </rPr>
      <t>压缩速率</t>
    </r>
    <r>
      <rPr>
        <b/>
        <sz val="7.5"/>
        <color theme="1"/>
        <rFont val="Times New Roman"/>
        <family val="1"/>
      </rPr>
      <t>(MBps)</t>
    </r>
    <phoneticPr fontId="3" type="noConversion"/>
  </si>
  <si>
    <t>压缩文件尺寸（Bytes）</t>
    <phoneticPr fontId="3" type="noConversion"/>
  </si>
  <si>
    <t>压缩耗时（us）</t>
    <phoneticPr fontId="3" type="noConversion"/>
  </si>
  <si>
    <t>源文件
尺寸
（Bytes）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</si>
</sst>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);[Red]\(0.00\)"/>
    <numFmt numFmtId="177" formatCode="0_ "/>
    <numFmt numFmtId="178" formatCode="0_);[Red]\(0\)"/>
  </numFmts>
  <fonts count="14" x14ac:knownFonts="1">
    <font>
      <sz val="11"/>
      <color theme="1"/>
      <name val="宋体"/>
      <family val="2"/>
      <scheme val="minor"/>
    </font>
    <font>
      <sz val="7.5"/>
      <color theme="1"/>
      <name val="宋体"/>
      <family val="3"/>
      <charset val="134"/>
    </font>
    <font>
      <sz val="7.5"/>
      <color theme="1"/>
      <name val="Times New Roman"/>
      <family val="1"/>
    </font>
    <font>
      <sz val="9"/>
      <name val="宋体"/>
      <family val="3"/>
      <charset val="134"/>
      <scheme val="minor"/>
    </font>
    <font>
      <sz val="7.5"/>
      <color theme="1"/>
      <name val="宋体"/>
      <family val="2"/>
    </font>
    <font>
      <b/>
      <sz val="7.5"/>
      <color theme="1"/>
      <name val="Times New Roman"/>
      <family val="1"/>
    </font>
    <font>
      <sz val="9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b/>
      <sz val="7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b/>
      <i/>
      <sz val="7.5"/>
      <color theme="1"/>
      <name val="Times New Roman"/>
      <family val="1"/>
    </font>
    <font>
      <i/>
      <sz val="7.5"/>
      <color theme="1"/>
      <name val="Times New Roman"/>
      <family val="1"/>
    </font>
    <font>
      <i/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76" fontId="2" fillId="0" borderId="2" xfId="0" applyNumberFormat="1" applyFont="1" applyBorder="1" applyAlignment="1">
      <alignment horizontal="center" vertical="center" wrapText="1"/>
    </xf>
    <xf numFmtId="10" fontId="0" fillId="0" borderId="0" xfId="0" applyNumberFormat="1"/>
    <xf numFmtId="176" fontId="0" fillId="0" borderId="0" xfId="0" applyNumberFormat="1"/>
    <xf numFmtId="176" fontId="1" fillId="0" borderId="6" xfId="0" applyNumberFormat="1" applyFont="1" applyBorder="1" applyAlignment="1">
      <alignment horizontal="center" vertical="center" wrapText="1"/>
    </xf>
    <xf numFmtId="176" fontId="2" fillId="0" borderId="7" xfId="0" applyNumberFormat="1" applyFont="1" applyBorder="1" applyAlignment="1">
      <alignment horizontal="center" vertical="center" wrapText="1"/>
    </xf>
    <xf numFmtId="176" fontId="2" fillId="0" borderId="4" xfId="0" applyNumberFormat="1" applyFont="1" applyBorder="1" applyAlignment="1">
      <alignment horizontal="center" vertical="center" wrapText="1"/>
    </xf>
    <xf numFmtId="176" fontId="2" fillId="0" borderId="8" xfId="0" applyNumberFormat="1" applyFont="1" applyFill="1" applyBorder="1" applyAlignment="1">
      <alignment horizontal="center" vertical="center" wrapText="1"/>
    </xf>
    <xf numFmtId="176" fontId="2" fillId="0" borderId="6" xfId="0" applyNumberFormat="1" applyFont="1" applyBorder="1" applyAlignment="1">
      <alignment horizontal="center" vertical="center" wrapText="1"/>
    </xf>
    <xf numFmtId="176" fontId="2" fillId="0" borderId="8" xfId="0" applyNumberFormat="1" applyFont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176" fontId="2" fillId="0" borderId="2" xfId="0" applyNumberFormat="1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176" fontId="1" fillId="0" borderId="2" xfId="0" applyNumberFormat="1" applyFont="1" applyBorder="1" applyAlignment="1">
      <alignment horizontal="center" vertical="center" wrapText="1"/>
    </xf>
    <xf numFmtId="176" fontId="2" fillId="0" borderId="7" xfId="0" applyNumberFormat="1" applyFont="1" applyFill="1" applyBorder="1" applyAlignment="1">
      <alignment horizontal="center" vertical="center" wrapText="1"/>
    </xf>
    <xf numFmtId="176" fontId="2" fillId="0" borderId="7" xfId="0" applyNumberFormat="1" applyFont="1" applyFill="1" applyBorder="1" applyAlignment="1">
      <alignment horizontal="center" vertical="center" wrapText="1"/>
    </xf>
    <xf numFmtId="176" fontId="2" fillId="0" borderId="2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76" fontId="2" fillId="0" borderId="2" xfId="0" applyNumberFormat="1" applyFont="1" applyFill="1" applyBorder="1" applyAlignment="1">
      <alignment horizontal="center" vertical="center" wrapText="1"/>
    </xf>
    <xf numFmtId="176" fontId="2" fillId="0" borderId="7" xfId="0" applyNumberFormat="1" applyFont="1" applyFill="1" applyBorder="1" applyAlignment="1">
      <alignment horizontal="center" vertical="center" wrapText="1"/>
    </xf>
    <xf numFmtId="176" fontId="0" fillId="0" borderId="0" xfId="0" applyNumberFormat="1" applyBorder="1"/>
    <xf numFmtId="49" fontId="2" fillId="0" borderId="2" xfId="0" applyNumberFormat="1" applyFont="1" applyFill="1" applyBorder="1" applyAlignment="1">
      <alignment horizontal="center" vertical="center" wrapText="1"/>
    </xf>
    <xf numFmtId="0" fontId="1" fillId="0" borderId="11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177" fontId="2" fillId="0" borderId="2" xfId="0" applyNumberFormat="1" applyFont="1" applyBorder="1" applyAlignment="1">
      <alignment horizontal="center" vertical="center" wrapText="1"/>
    </xf>
    <xf numFmtId="176" fontId="1" fillId="0" borderId="2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9" fontId="0" fillId="0" borderId="0" xfId="0" applyNumberFormat="1"/>
    <xf numFmtId="176" fontId="2" fillId="0" borderId="7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176" fontId="0" fillId="0" borderId="0" xfId="0" applyNumberFormat="1" applyFill="1" applyBorder="1"/>
    <xf numFmtId="176" fontId="2" fillId="0" borderId="0" xfId="0" applyNumberFormat="1" applyFont="1" applyFill="1" applyBorder="1" applyAlignment="1">
      <alignment horizontal="center" vertical="center" wrapText="1"/>
    </xf>
    <xf numFmtId="176" fontId="2" fillId="0" borderId="0" xfId="0" applyNumberFormat="1" applyFont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176" fontId="12" fillId="0" borderId="0" xfId="0" applyNumberFormat="1" applyFont="1" applyFill="1" applyBorder="1" applyAlignment="1">
      <alignment horizontal="center" vertical="center" wrapText="1"/>
    </xf>
    <xf numFmtId="176" fontId="12" fillId="0" borderId="0" xfId="0" applyNumberFormat="1" applyFont="1" applyBorder="1" applyAlignment="1">
      <alignment horizontal="center" vertical="center" wrapText="1"/>
    </xf>
    <xf numFmtId="0" fontId="13" fillId="0" borderId="0" xfId="0" applyFont="1"/>
    <xf numFmtId="178" fontId="2" fillId="0" borderId="2" xfId="0" applyNumberFormat="1" applyFont="1" applyBorder="1" applyAlignment="1">
      <alignment horizontal="center" vertical="center" wrapText="1"/>
    </xf>
    <xf numFmtId="178" fontId="2" fillId="0" borderId="7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 wrapText="1"/>
    </xf>
    <xf numFmtId="176" fontId="2" fillId="0" borderId="2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176" fontId="2" fillId="0" borderId="11" xfId="0" applyNumberFormat="1" applyFont="1" applyFill="1" applyBorder="1" applyAlignment="1">
      <alignment horizontal="center" vertical="center" wrapText="1"/>
    </xf>
    <xf numFmtId="176" fontId="2" fillId="0" borderId="7" xfId="0" applyNumberFormat="1" applyFont="1" applyFill="1" applyBorder="1" applyAlignment="1">
      <alignment horizontal="center" vertical="center" wrapText="1"/>
    </xf>
    <xf numFmtId="176" fontId="1" fillId="0" borderId="11" xfId="0" applyNumberFormat="1" applyFont="1" applyFill="1" applyBorder="1" applyAlignment="1">
      <alignment horizontal="center" vertical="center" wrapText="1"/>
    </xf>
    <xf numFmtId="176" fontId="1" fillId="0" borderId="12" xfId="0" applyNumberFormat="1" applyFont="1" applyFill="1" applyBorder="1" applyAlignment="1">
      <alignment horizontal="center" vertical="center" wrapText="1"/>
    </xf>
    <xf numFmtId="176" fontId="1" fillId="0" borderId="7" xfId="0" applyNumberFormat="1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1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压缩率对比（</a:t>
            </a:r>
            <a:r>
              <a:rPr lang="en-US" altLang="zh-CN"/>
              <a:t>%</a:t>
            </a:r>
            <a:r>
              <a:rPr lang="zh-CN" altLang="en-US"/>
              <a:t>）</a:t>
            </a:r>
          </a:p>
        </c:rich>
      </c:tx>
      <c:layout>
        <c:manualLayout>
          <c:xMode val="edge"/>
          <c:yMode val="edge"/>
          <c:x val="0.4083333333333332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压缩率!$B$1:$B$2</c:f>
              <c:strCache>
                <c:ptCount val="2"/>
                <c:pt idx="0">
                  <c:v>压缩率(%)</c:v>
                </c:pt>
                <c:pt idx="1">
                  <c:v>GZIP软件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压缩率!$A$3:$A$20</c:f>
              <c:strCache>
                <c:ptCount val="18"/>
                <c:pt idx="0">
                  <c:v>bib</c:v>
                </c:pt>
                <c:pt idx="1">
                  <c:v>book1</c:v>
                </c:pt>
                <c:pt idx="2">
                  <c:v>book2</c:v>
                </c:pt>
                <c:pt idx="3">
                  <c:v>geo</c:v>
                </c:pt>
                <c:pt idx="4">
                  <c:v>news</c:v>
                </c:pt>
                <c:pt idx="5">
                  <c:v>obj1</c:v>
                </c:pt>
                <c:pt idx="6">
                  <c:v>obj2</c:v>
                </c:pt>
                <c:pt idx="7">
                  <c:v>paper1</c:v>
                </c:pt>
                <c:pt idx="8">
                  <c:v>paper2</c:v>
                </c:pt>
                <c:pt idx="9">
                  <c:v>paper3</c:v>
                </c:pt>
                <c:pt idx="10">
                  <c:v>paper4</c:v>
                </c:pt>
                <c:pt idx="11">
                  <c:v>paper5</c:v>
                </c:pt>
                <c:pt idx="12">
                  <c:v>paper6</c:v>
                </c:pt>
                <c:pt idx="13">
                  <c:v>pic</c:v>
                </c:pt>
                <c:pt idx="14">
                  <c:v>progc</c:v>
                </c:pt>
                <c:pt idx="15">
                  <c:v>progl</c:v>
                </c:pt>
                <c:pt idx="16">
                  <c:v>progp</c:v>
                </c:pt>
                <c:pt idx="17">
                  <c:v>trans</c:v>
                </c:pt>
              </c:strCache>
            </c:strRef>
          </c:cat>
          <c:val>
            <c:numRef>
              <c:f>压缩率!$B$3:$B$20</c:f>
              <c:numCache>
                <c:formatCode>General</c:formatCode>
                <c:ptCount val="18"/>
                <c:pt idx="0">
                  <c:v>32.1</c:v>
                </c:pt>
                <c:pt idx="1">
                  <c:v>40.9</c:v>
                </c:pt>
                <c:pt idx="2">
                  <c:v>33.799999999999997</c:v>
                </c:pt>
                <c:pt idx="3">
                  <c:v>67</c:v>
                </c:pt>
                <c:pt idx="4">
                  <c:v>38.5</c:v>
                </c:pt>
                <c:pt idx="5">
                  <c:v>52.4</c:v>
                </c:pt>
                <c:pt idx="6">
                  <c:v>33.1</c:v>
                </c:pt>
                <c:pt idx="7">
                  <c:v>36.6</c:v>
                </c:pt>
                <c:pt idx="8">
                  <c:v>37</c:v>
                </c:pt>
                <c:pt idx="9">
                  <c:v>39.1</c:v>
                </c:pt>
                <c:pt idx="10">
                  <c:v>46.1</c:v>
                </c:pt>
                <c:pt idx="11">
                  <c:v>41.7</c:v>
                </c:pt>
                <c:pt idx="12">
                  <c:v>36.799999999999997</c:v>
                </c:pt>
                <c:pt idx="13">
                  <c:v>11.2</c:v>
                </c:pt>
                <c:pt idx="14">
                  <c:v>35.9</c:v>
                </c:pt>
                <c:pt idx="15">
                  <c:v>22.8</c:v>
                </c:pt>
                <c:pt idx="16">
                  <c:v>22.5</c:v>
                </c:pt>
                <c:pt idx="17">
                  <c:v>20.7</c:v>
                </c:pt>
              </c:numCache>
            </c:numRef>
          </c:val>
        </c:ser>
        <c:ser>
          <c:idx val="1"/>
          <c:order val="1"/>
          <c:tx>
            <c:strRef>
              <c:f>压缩率!$C$1:$C$2</c:f>
              <c:strCache>
                <c:ptCount val="2"/>
                <c:pt idx="0">
                  <c:v>压缩率(%)</c:v>
                </c:pt>
                <c:pt idx="1">
                  <c:v>LZW软件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压缩率!$A$3:$A$20</c:f>
              <c:strCache>
                <c:ptCount val="18"/>
                <c:pt idx="0">
                  <c:v>bib</c:v>
                </c:pt>
                <c:pt idx="1">
                  <c:v>book1</c:v>
                </c:pt>
                <c:pt idx="2">
                  <c:v>book2</c:v>
                </c:pt>
                <c:pt idx="3">
                  <c:v>geo</c:v>
                </c:pt>
                <c:pt idx="4">
                  <c:v>news</c:v>
                </c:pt>
                <c:pt idx="5">
                  <c:v>obj1</c:v>
                </c:pt>
                <c:pt idx="6">
                  <c:v>obj2</c:v>
                </c:pt>
                <c:pt idx="7">
                  <c:v>paper1</c:v>
                </c:pt>
                <c:pt idx="8">
                  <c:v>paper2</c:v>
                </c:pt>
                <c:pt idx="9">
                  <c:v>paper3</c:v>
                </c:pt>
                <c:pt idx="10">
                  <c:v>paper4</c:v>
                </c:pt>
                <c:pt idx="11">
                  <c:v>paper5</c:v>
                </c:pt>
                <c:pt idx="12">
                  <c:v>paper6</c:v>
                </c:pt>
                <c:pt idx="13">
                  <c:v>pic</c:v>
                </c:pt>
                <c:pt idx="14">
                  <c:v>progc</c:v>
                </c:pt>
                <c:pt idx="15">
                  <c:v>progl</c:v>
                </c:pt>
                <c:pt idx="16">
                  <c:v>progp</c:v>
                </c:pt>
                <c:pt idx="17">
                  <c:v>trans</c:v>
                </c:pt>
              </c:strCache>
            </c:strRef>
          </c:cat>
          <c:val>
            <c:numRef>
              <c:f>压缩率!$C$3:$C$20</c:f>
              <c:numCache>
                <c:formatCode>General</c:formatCode>
                <c:ptCount val="18"/>
                <c:pt idx="0">
                  <c:v>53.85</c:v>
                </c:pt>
                <c:pt idx="1">
                  <c:v>54.33</c:v>
                </c:pt>
                <c:pt idx="2">
                  <c:v>52.93</c:v>
                </c:pt>
                <c:pt idx="3">
                  <c:v>77.099999999999994</c:v>
                </c:pt>
                <c:pt idx="4">
                  <c:v>60.98</c:v>
                </c:pt>
                <c:pt idx="5">
                  <c:v>63.33</c:v>
                </c:pt>
                <c:pt idx="6">
                  <c:v>54.13</c:v>
                </c:pt>
                <c:pt idx="7">
                  <c:v>54.23</c:v>
                </c:pt>
                <c:pt idx="8">
                  <c:v>51.36</c:v>
                </c:pt>
                <c:pt idx="9">
                  <c:v>53.48</c:v>
                </c:pt>
                <c:pt idx="10">
                  <c:v>53.46</c:v>
                </c:pt>
                <c:pt idx="11">
                  <c:v>55.25</c:v>
                </c:pt>
                <c:pt idx="12">
                  <c:v>52.63</c:v>
                </c:pt>
                <c:pt idx="13">
                  <c:v>12.79</c:v>
                </c:pt>
                <c:pt idx="14">
                  <c:v>52.82</c:v>
                </c:pt>
                <c:pt idx="15">
                  <c:v>42.43</c:v>
                </c:pt>
                <c:pt idx="16">
                  <c:v>42.65</c:v>
                </c:pt>
                <c:pt idx="17">
                  <c:v>49.67</c:v>
                </c:pt>
              </c:numCache>
            </c:numRef>
          </c:val>
        </c:ser>
        <c:ser>
          <c:idx val="2"/>
          <c:order val="2"/>
          <c:tx>
            <c:strRef>
              <c:f>压缩率!$D$1:$D$2</c:f>
              <c:strCache>
                <c:ptCount val="2"/>
                <c:pt idx="0">
                  <c:v>压缩率(%)</c:v>
                </c:pt>
                <c:pt idx="1">
                  <c:v>LZ4软件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压缩率!$A$3:$A$20</c:f>
              <c:strCache>
                <c:ptCount val="18"/>
                <c:pt idx="0">
                  <c:v>bib</c:v>
                </c:pt>
                <c:pt idx="1">
                  <c:v>book1</c:v>
                </c:pt>
                <c:pt idx="2">
                  <c:v>book2</c:v>
                </c:pt>
                <c:pt idx="3">
                  <c:v>geo</c:v>
                </c:pt>
                <c:pt idx="4">
                  <c:v>news</c:v>
                </c:pt>
                <c:pt idx="5">
                  <c:v>obj1</c:v>
                </c:pt>
                <c:pt idx="6">
                  <c:v>obj2</c:v>
                </c:pt>
                <c:pt idx="7">
                  <c:v>paper1</c:v>
                </c:pt>
                <c:pt idx="8">
                  <c:v>paper2</c:v>
                </c:pt>
                <c:pt idx="9">
                  <c:v>paper3</c:v>
                </c:pt>
                <c:pt idx="10">
                  <c:v>paper4</c:v>
                </c:pt>
                <c:pt idx="11">
                  <c:v>paper5</c:v>
                </c:pt>
                <c:pt idx="12">
                  <c:v>paper6</c:v>
                </c:pt>
                <c:pt idx="13">
                  <c:v>pic</c:v>
                </c:pt>
                <c:pt idx="14">
                  <c:v>progc</c:v>
                </c:pt>
                <c:pt idx="15">
                  <c:v>progl</c:v>
                </c:pt>
                <c:pt idx="16">
                  <c:v>progp</c:v>
                </c:pt>
                <c:pt idx="17">
                  <c:v>trans</c:v>
                </c:pt>
              </c:strCache>
            </c:strRef>
          </c:cat>
          <c:val>
            <c:numRef>
              <c:f>压缩率!$D$3:$D$20</c:f>
              <c:numCache>
                <c:formatCode>General</c:formatCode>
                <c:ptCount val="18"/>
                <c:pt idx="0">
                  <c:v>52.2</c:v>
                </c:pt>
                <c:pt idx="1">
                  <c:v>66.94</c:v>
                </c:pt>
                <c:pt idx="2">
                  <c:v>55.37</c:v>
                </c:pt>
                <c:pt idx="3">
                  <c:v>94.89</c:v>
                </c:pt>
                <c:pt idx="4">
                  <c:v>57.7</c:v>
                </c:pt>
                <c:pt idx="5">
                  <c:v>60.19</c:v>
                </c:pt>
                <c:pt idx="6">
                  <c:v>48.73</c:v>
                </c:pt>
                <c:pt idx="7">
                  <c:v>54.46</c:v>
                </c:pt>
                <c:pt idx="8">
                  <c:v>59.13</c:v>
                </c:pt>
                <c:pt idx="9">
                  <c:v>60.85</c:v>
                </c:pt>
                <c:pt idx="10">
                  <c:v>63.9</c:v>
                </c:pt>
                <c:pt idx="11">
                  <c:v>62.53</c:v>
                </c:pt>
                <c:pt idx="12">
                  <c:v>54.13</c:v>
                </c:pt>
                <c:pt idx="13">
                  <c:v>16.82</c:v>
                </c:pt>
                <c:pt idx="14">
                  <c:v>52.82</c:v>
                </c:pt>
                <c:pt idx="15">
                  <c:v>39.479999999999997</c:v>
                </c:pt>
                <c:pt idx="16">
                  <c:v>37.94</c:v>
                </c:pt>
                <c:pt idx="17">
                  <c:v>32.43</c:v>
                </c:pt>
              </c:numCache>
            </c:numRef>
          </c:val>
        </c:ser>
        <c:ser>
          <c:idx val="3"/>
          <c:order val="3"/>
          <c:tx>
            <c:strRef>
              <c:f>压缩率!$E$1:$E$2</c:f>
              <c:strCache>
                <c:ptCount val="2"/>
                <c:pt idx="0">
                  <c:v>压缩率(%)</c:v>
                </c:pt>
                <c:pt idx="1">
                  <c:v>LZ4硬件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压缩率!$A$3:$A$20</c:f>
              <c:strCache>
                <c:ptCount val="18"/>
                <c:pt idx="0">
                  <c:v>bib</c:v>
                </c:pt>
                <c:pt idx="1">
                  <c:v>book1</c:v>
                </c:pt>
                <c:pt idx="2">
                  <c:v>book2</c:v>
                </c:pt>
                <c:pt idx="3">
                  <c:v>geo</c:v>
                </c:pt>
                <c:pt idx="4">
                  <c:v>news</c:v>
                </c:pt>
                <c:pt idx="5">
                  <c:v>obj1</c:v>
                </c:pt>
                <c:pt idx="6">
                  <c:v>obj2</c:v>
                </c:pt>
                <c:pt idx="7">
                  <c:v>paper1</c:v>
                </c:pt>
                <c:pt idx="8">
                  <c:v>paper2</c:v>
                </c:pt>
                <c:pt idx="9">
                  <c:v>paper3</c:v>
                </c:pt>
                <c:pt idx="10">
                  <c:v>paper4</c:v>
                </c:pt>
                <c:pt idx="11">
                  <c:v>paper5</c:v>
                </c:pt>
                <c:pt idx="12">
                  <c:v>paper6</c:v>
                </c:pt>
                <c:pt idx="13">
                  <c:v>pic</c:v>
                </c:pt>
                <c:pt idx="14">
                  <c:v>progc</c:v>
                </c:pt>
                <c:pt idx="15">
                  <c:v>progl</c:v>
                </c:pt>
                <c:pt idx="16">
                  <c:v>progp</c:v>
                </c:pt>
                <c:pt idx="17">
                  <c:v>trans</c:v>
                </c:pt>
              </c:strCache>
            </c:strRef>
          </c:cat>
          <c:val>
            <c:numRef>
              <c:f>压缩率!$E$3:$E$20</c:f>
              <c:numCache>
                <c:formatCode>0.00_);[Red]\(0.00\)</c:formatCode>
                <c:ptCount val="18"/>
                <c:pt idx="0">
                  <c:v>52.2</c:v>
                </c:pt>
                <c:pt idx="1">
                  <c:v>66.94</c:v>
                </c:pt>
                <c:pt idx="2">
                  <c:v>55.37</c:v>
                </c:pt>
                <c:pt idx="3">
                  <c:v>94.89</c:v>
                </c:pt>
                <c:pt idx="4">
                  <c:v>57.7</c:v>
                </c:pt>
                <c:pt idx="5">
                  <c:v>60.52827380952381</c:v>
                </c:pt>
                <c:pt idx="6">
                  <c:v>48.73</c:v>
                </c:pt>
                <c:pt idx="7">
                  <c:v>54.46</c:v>
                </c:pt>
                <c:pt idx="8">
                  <c:v>59.13</c:v>
                </c:pt>
                <c:pt idx="9">
                  <c:v>60.85</c:v>
                </c:pt>
                <c:pt idx="10">
                  <c:v>63.9</c:v>
                </c:pt>
                <c:pt idx="11">
                  <c:v>63.34281412079639</c:v>
                </c:pt>
                <c:pt idx="12">
                  <c:v>54.449547303503479</c:v>
                </c:pt>
                <c:pt idx="13">
                  <c:v>17.220039905225089</c:v>
                </c:pt>
                <c:pt idx="14">
                  <c:v>52.914594430839927</c:v>
                </c:pt>
                <c:pt idx="15">
                  <c:v>39.661669876894734</c:v>
                </c:pt>
                <c:pt idx="16">
                  <c:v>37.943255229956051</c:v>
                </c:pt>
                <c:pt idx="17">
                  <c:v>34.810552105293148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3744"/>
        <c:axId val="190046848"/>
      </c:barChart>
      <c:catAx>
        <c:axId val="298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046848"/>
        <c:crosses val="autoZero"/>
        <c:auto val="1"/>
        <c:lblAlgn val="ctr"/>
        <c:lblOffset val="100"/>
        <c:noMultiLvlLbl val="0"/>
      </c:catAx>
      <c:valAx>
        <c:axId val="19004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8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压缩速度（</a:t>
            </a:r>
            <a:r>
              <a:rPr lang="en-US" altLang="zh-CN"/>
              <a:t>Mbps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压缩速度!$B$1:$B$2</c:f>
              <c:strCache>
                <c:ptCount val="2"/>
                <c:pt idx="0">
                  <c:v>压缩速率(Mbps)</c:v>
                </c:pt>
                <c:pt idx="1">
                  <c:v>GZIP软件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压缩速度!$A$3:$A$20</c:f>
              <c:strCache>
                <c:ptCount val="18"/>
                <c:pt idx="0">
                  <c:v>bib</c:v>
                </c:pt>
                <c:pt idx="1">
                  <c:v>book1</c:v>
                </c:pt>
                <c:pt idx="2">
                  <c:v>book2</c:v>
                </c:pt>
                <c:pt idx="3">
                  <c:v>geo</c:v>
                </c:pt>
                <c:pt idx="4">
                  <c:v>news</c:v>
                </c:pt>
                <c:pt idx="5">
                  <c:v>obj1</c:v>
                </c:pt>
                <c:pt idx="6">
                  <c:v>obj2</c:v>
                </c:pt>
                <c:pt idx="7">
                  <c:v>paper1</c:v>
                </c:pt>
                <c:pt idx="8">
                  <c:v>paper2</c:v>
                </c:pt>
                <c:pt idx="9">
                  <c:v>paper3</c:v>
                </c:pt>
                <c:pt idx="10">
                  <c:v>paper4</c:v>
                </c:pt>
                <c:pt idx="11">
                  <c:v>paper5</c:v>
                </c:pt>
                <c:pt idx="12">
                  <c:v>paper6</c:v>
                </c:pt>
                <c:pt idx="13">
                  <c:v>pic</c:v>
                </c:pt>
                <c:pt idx="14">
                  <c:v>progc</c:v>
                </c:pt>
                <c:pt idx="15">
                  <c:v>progl</c:v>
                </c:pt>
                <c:pt idx="16">
                  <c:v>progp</c:v>
                </c:pt>
                <c:pt idx="17">
                  <c:v>trans</c:v>
                </c:pt>
              </c:strCache>
            </c:strRef>
          </c:cat>
          <c:val>
            <c:numRef>
              <c:f>压缩速度!$B$3:$B$20</c:f>
              <c:numCache>
                <c:formatCode>0.00_);[Red]\(0.00\)</c:formatCode>
                <c:ptCount val="18"/>
                <c:pt idx="0">
                  <c:v>16</c:v>
                </c:pt>
                <c:pt idx="1">
                  <c:v>36</c:v>
                </c:pt>
                <c:pt idx="2">
                  <c:v>38</c:v>
                </c:pt>
                <c:pt idx="3">
                  <c:v>17</c:v>
                </c:pt>
                <c:pt idx="4">
                  <c:v>35</c:v>
                </c:pt>
                <c:pt idx="5">
                  <c:v>9</c:v>
                </c:pt>
                <c:pt idx="6">
                  <c:v>25</c:v>
                </c:pt>
                <c:pt idx="7">
                  <c:v>17</c:v>
                </c:pt>
                <c:pt idx="8">
                  <c:v>22</c:v>
                </c:pt>
                <c:pt idx="9">
                  <c:v>15</c:v>
                </c:pt>
                <c:pt idx="10">
                  <c:v>6</c:v>
                </c:pt>
                <c:pt idx="11">
                  <c:v>7</c:v>
                </c:pt>
                <c:pt idx="12">
                  <c:v>13</c:v>
                </c:pt>
                <c:pt idx="13">
                  <c:v>39</c:v>
                </c:pt>
                <c:pt idx="14">
                  <c:v>6</c:v>
                </c:pt>
                <c:pt idx="15">
                  <c:v>21</c:v>
                </c:pt>
                <c:pt idx="16">
                  <c:v>17</c:v>
                </c:pt>
                <c:pt idx="17">
                  <c:v>28</c:v>
                </c:pt>
              </c:numCache>
            </c:numRef>
          </c:val>
        </c:ser>
        <c:ser>
          <c:idx val="1"/>
          <c:order val="1"/>
          <c:tx>
            <c:strRef>
              <c:f>压缩速度!$C$1:$C$2</c:f>
              <c:strCache>
                <c:ptCount val="2"/>
                <c:pt idx="0">
                  <c:v>压缩速率(Mbps)</c:v>
                </c:pt>
                <c:pt idx="1">
                  <c:v>LZW软件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压缩速度!$A$3:$A$20</c:f>
              <c:strCache>
                <c:ptCount val="18"/>
                <c:pt idx="0">
                  <c:v>bib</c:v>
                </c:pt>
                <c:pt idx="1">
                  <c:v>book1</c:v>
                </c:pt>
                <c:pt idx="2">
                  <c:v>book2</c:v>
                </c:pt>
                <c:pt idx="3">
                  <c:v>geo</c:v>
                </c:pt>
                <c:pt idx="4">
                  <c:v>news</c:v>
                </c:pt>
                <c:pt idx="5">
                  <c:v>obj1</c:v>
                </c:pt>
                <c:pt idx="6">
                  <c:v>obj2</c:v>
                </c:pt>
                <c:pt idx="7">
                  <c:v>paper1</c:v>
                </c:pt>
                <c:pt idx="8">
                  <c:v>paper2</c:v>
                </c:pt>
                <c:pt idx="9">
                  <c:v>paper3</c:v>
                </c:pt>
                <c:pt idx="10">
                  <c:v>paper4</c:v>
                </c:pt>
                <c:pt idx="11">
                  <c:v>paper5</c:v>
                </c:pt>
                <c:pt idx="12">
                  <c:v>paper6</c:v>
                </c:pt>
                <c:pt idx="13">
                  <c:v>pic</c:v>
                </c:pt>
                <c:pt idx="14">
                  <c:v>progc</c:v>
                </c:pt>
                <c:pt idx="15">
                  <c:v>progl</c:v>
                </c:pt>
                <c:pt idx="16">
                  <c:v>progp</c:v>
                </c:pt>
                <c:pt idx="17">
                  <c:v>trans</c:v>
                </c:pt>
              </c:strCache>
            </c:strRef>
          </c:cat>
          <c:val>
            <c:numRef>
              <c:f>压缩速度!$C$3:$C$20</c:f>
              <c:numCache>
                <c:formatCode>0.00_);[Red]\(0.00\)</c:formatCode>
                <c:ptCount val="18"/>
                <c:pt idx="0">
                  <c:v>29</c:v>
                </c:pt>
                <c:pt idx="1">
                  <c:v>32</c:v>
                </c:pt>
                <c:pt idx="2">
                  <c:v>26</c:v>
                </c:pt>
                <c:pt idx="3">
                  <c:v>33</c:v>
                </c:pt>
                <c:pt idx="4">
                  <c:v>27</c:v>
                </c:pt>
                <c:pt idx="5">
                  <c:v>13</c:v>
                </c:pt>
                <c:pt idx="6">
                  <c:v>32</c:v>
                </c:pt>
                <c:pt idx="7">
                  <c:v>34</c:v>
                </c:pt>
                <c:pt idx="8">
                  <c:v>29</c:v>
                </c:pt>
                <c:pt idx="9">
                  <c:v>26</c:v>
                </c:pt>
                <c:pt idx="10">
                  <c:v>24</c:v>
                </c:pt>
                <c:pt idx="11">
                  <c:v>10</c:v>
                </c:pt>
                <c:pt idx="12">
                  <c:v>30</c:v>
                </c:pt>
                <c:pt idx="13">
                  <c:v>23</c:v>
                </c:pt>
                <c:pt idx="14">
                  <c:v>24</c:v>
                </c:pt>
                <c:pt idx="15">
                  <c:v>31</c:v>
                </c:pt>
                <c:pt idx="16">
                  <c:v>23</c:v>
                </c:pt>
                <c:pt idx="17">
                  <c:v>24</c:v>
                </c:pt>
              </c:numCache>
            </c:numRef>
          </c:val>
        </c:ser>
        <c:ser>
          <c:idx val="2"/>
          <c:order val="2"/>
          <c:tx>
            <c:strRef>
              <c:f>压缩速度!$D$1:$D$2</c:f>
              <c:strCache>
                <c:ptCount val="2"/>
                <c:pt idx="0">
                  <c:v>压缩速率(Mbps)</c:v>
                </c:pt>
                <c:pt idx="1">
                  <c:v>LZ4软件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压缩速度!$A$3:$A$20</c:f>
              <c:strCache>
                <c:ptCount val="18"/>
                <c:pt idx="0">
                  <c:v>bib</c:v>
                </c:pt>
                <c:pt idx="1">
                  <c:v>book1</c:v>
                </c:pt>
                <c:pt idx="2">
                  <c:v>book2</c:v>
                </c:pt>
                <c:pt idx="3">
                  <c:v>geo</c:v>
                </c:pt>
                <c:pt idx="4">
                  <c:v>news</c:v>
                </c:pt>
                <c:pt idx="5">
                  <c:v>obj1</c:v>
                </c:pt>
                <c:pt idx="6">
                  <c:v>obj2</c:v>
                </c:pt>
                <c:pt idx="7">
                  <c:v>paper1</c:v>
                </c:pt>
                <c:pt idx="8">
                  <c:v>paper2</c:v>
                </c:pt>
                <c:pt idx="9">
                  <c:v>paper3</c:v>
                </c:pt>
                <c:pt idx="10">
                  <c:v>paper4</c:v>
                </c:pt>
                <c:pt idx="11">
                  <c:v>paper5</c:v>
                </c:pt>
                <c:pt idx="12">
                  <c:v>paper6</c:v>
                </c:pt>
                <c:pt idx="13">
                  <c:v>pic</c:v>
                </c:pt>
                <c:pt idx="14">
                  <c:v>progc</c:v>
                </c:pt>
                <c:pt idx="15">
                  <c:v>progl</c:v>
                </c:pt>
                <c:pt idx="16">
                  <c:v>progp</c:v>
                </c:pt>
                <c:pt idx="17">
                  <c:v>trans</c:v>
                </c:pt>
              </c:strCache>
            </c:strRef>
          </c:cat>
          <c:val>
            <c:numRef>
              <c:f>压缩速度!$D$3:$D$20</c:f>
              <c:numCache>
                <c:formatCode>0.00_);[Red]\(0.00\)</c:formatCode>
                <c:ptCount val="18"/>
                <c:pt idx="0">
                  <c:v>216</c:v>
                </c:pt>
                <c:pt idx="1">
                  <c:v>188</c:v>
                </c:pt>
                <c:pt idx="2">
                  <c:v>203</c:v>
                </c:pt>
                <c:pt idx="3">
                  <c:v>399</c:v>
                </c:pt>
                <c:pt idx="4">
                  <c:v>220</c:v>
                </c:pt>
                <c:pt idx="5">
                  <c:v>348</c:v>
                </c:pt>
                <c:pt idx="6">
                  <c:v>251</c:v>
                </c:pt>
                <c:pt idx="7">
                  <c:v>235</c:v>
                </c:pt>
                <c:pt idx="8">
                  <c:v>204</c:v>
                </c:pt>
                <c:pt idx="9">
                  <c:v>211</c:v>
                </c:pt>
                <c:pt idx="10">
                  <c:v>266</c:v>
                </c:pt>
                <c:pt idx="11">
                  <c:v>280</c:v>
                </c:pt>
                <c:pt idx="12">
                  <c:v>237</c:v>
                </c:pt>
                <c:pt idx="13">
                  <c:v>645</c:v>
                </c:pt>
                <c:pt idx="14">
                  <c:v>246</c:v>
                </c:pt>
                <c:pt idx="15">
                  <c:v>308</c:v>
                </c:pt>
                <c:pt idx="16">
                  <c:v>334</c:v>
                </c:pt>
                <c:pt idx="17">
                  <c:v>351</c:v>
                </c:pt>
              </c:numCache>
            </c:numRef>
          </c:val>
        </c:ser>
        <c:ser>
          <c:idx val="3"/>
          <c:order val="3"/>
          <c:tx>
            <c:strRef>
              <c:f>压缩速度!$E$1:$E$2</c:f>
              <c:strCache>
                <c:ptCount val="2"/>
                <c:pt idx="0">
                  <c:v>压缩速率(Mbps)</c:v>
                </c:pt>
                <c:pt idx="1">
                  <c:v>LZ4硬件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压缩速度!$A$3:$A$20</c:f>
              <c:strCache>
                <c:ptCount val="18"/>
                <c:pt idx="0">
                  <c:v>bib</c:v>
                </c:pt>
                <c:pt idx="1">
                  <c:v>book1</c:v>
                </c:pt>
                <c:pt idx="2">
                  <c:v>book2</c:v>
                </c:pt>
                <c:pt idx="3">
                  <c:v>geo</c:v>
                </c:pt>
                <c:pt idx="4">
                  <c:v>news</c:v>
                </c:pt>
                <c:pt idx="5">
                  <c:v>obj1</c:v>
                </c:pt>
                <c:pt idx="6">
                  <c:v>obj2</c:v>
                </c:pt>
                <c:pt idx="7">
                  <c:v>paper1</c:v>
                </c:pt>
                <c:pt idx="8">
                  <c:v>paper2</c:v>
                </c:pt>
                <c:pt idx="9">
                  <c:v>paper3</c:v>
                </c:pt>
                <c:pt idx="10">
                  <c:v>paper4</c:v>
                </c:pt>
                <c:pt idx="11">
                  <c:v>paper5</c:v>
                </c:pt>
                <c:pt idx="12">
                  <c:v>paper6</c:v>
                </c:pt>
                <c:pt idx="13">
                  <c:v>pic</c:v>
                </c:pt>
                <c:pt idx="14">
                  <c:v>progc</c:v>
                </c:pt>
                <c:pt idx="15">
                  <c:v>progl</c:v>
                </c:pt>
                <c:pt idx="16">
                  <c:v>progp</c:v>
                </c:pt>
                <c:pt idx="17">
                  <c:v>trans</c:v>
                </c:pt>
              </c:strCache>
            </c:strRef>
          </c:cat>
          <c:val>
            <c:numRef>
              <c:f>压缩速度!$E$3:$E$20</c:f>
              <c:numCache>
                <c:formatCode>0.00_);[Red]\(0.00\)</c:formatCode>
                <c:ptCount val="18"/>
                <c:pt idx="0">
                  <c:v>393.670057496683</c:v>
                </c:pt>
                <c:pt idx="1">
                  <c:v>314.24904194982372</c:v>
                </c:pt>
                <c:pt idx="2">
                  <c:v>368.76305463326293</c:v>
                </c:pt>
                <c:pt idx="3">
                  <c:v>214.05800888424352</c:v>
                </c:pt>
                <c:pt idx="4">
                  <c:v>356.98402555910542</c:v>
                </c:pt>
                <c:pt idx="5">
                  <c:v>292.07470288624791</c:v>
                </c:pt>
                <c:pt idx="6">
                  <c:v>393.09416683257018</c:v>
                </c:pt>
                <c:pt idx="7">
                  <c:v>347.74161896974653</c:v>
                </c:pt>
                <c:pt idx="8">
                  <c:v>337.05381855458739</c:v>
                </c:pt>
                <c:pt idx="9">
                  <c:v>314.89678510998306</c:v>
                </c:pt>
                <c:pt idx="10">
                  <c:v>286.49056603773585</c:v>
                </c:pt>
                <c:pt idx="11">
                  <c:v>287.18318318318319</c:v>
                </c:pt>
                <c:pt idx="12">
                  <c:v>351.19815668202767</c:v>
                </c:pt>
                <c:pt idx="13">
                  <c:v>907.14273088820153</c:v>
                </c:pt>
                <c:pt idx="14">
                  <c:v>360.50967007963595</c:v>
                </c:pt>
                <c:pt idx="15">
                  <c:v>467.12958435207821</c:v>
                </c:pt>
                <c:pt idx="16">
                  <c:v>491.33333333333331</c:v>
                </c:pt>
                <c:pt idx="17">
                  <c:v>513.56254572055593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051328"/>
        <c:axId val="190051888"/>
      </c:barChart>
      <c:catAx>
        <c:axId val="19005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051888"/>
        <c:crosses val="autoZero"/>
        <c:auto val="1"/>
        <c:lblAlgn val="ctr"/>
        <c:lblOffset val="100"/>
        <c:noMultiLvlLbl val="0"/>
      </c:catAx>
      <c:valAx>
        <c:axId val="19005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05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大论文表!$H$26:$H$27</c:f>
              <c:strCache>
                <c:ptCount val="2"/>
                <c:pt idx="0">
                  <c:v>统计长度</c:v>
                </c:pt>
                <c:pt idx="1">
                  <c:v>1KB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大论文表!$G$28:$G$45</c:f>
              <c:strCache>
                <c:ptCount val="18"/>
                <c:pt idx="0">
                  <c:v>bib</c:v>
                </c:pt>
                <c:pt idx="1">
                  <c:v>book1</c:v>
                </c:pt>
                <c:pt idx="2">
                  <c:v>book2</c:v>
                </c:pt>
                <c:pt idx="3">
                  <c:v>geo</c:v>
                </c:pt>
                <c:pt idx="4">
                  <c:v>news</c:v>
                </c:pt>
                <c:pt idx="5">
                  <c:v>obj1</c:v>
                </c:pt>
                <c:pt idx="6">
                  <c:v>obj2</c:v>
                </c:pt>
                <c:pt idx="7">
                  <c:v>paper1</c:v>
                </c:pt>
                <c:pt idx="8">
                  <c:v>paper2</c:v>
                </c:pt>
                <c:pt idx="9">
                  <c:v>paper3</c:v>
                </c:pt>
                <c:pt idx="10">
                  <c:v>paper4</c:v>
                </c:pt>
                <c:pt idx="11">
                  <c:v>paper5</c:v>
                </c:pt>
                <c:pt idx="12">
                  <c:v>paper6</c:v>
                </c:pt>
                <c:pt idx="13">
                  <c:v>pic</c:v>
                </c:pt>
                <c:pt idx="14">
                  <c:v>progc</c:v>
                </c:pt>
                <c:pt idx="15">
                  <c:v>progl</c:v>
                </c:pt>
                <c:pt idx="16">
                  <c:v>progp</c:v>
                </c:pt>
                <c:pt idx="17">
                  <c:v>trans</c:v>
                </c:pt>
              </c:strCache>
            </c:strRef>
          </c:cat>
          <c:val>
            <c:numRef>
              <c:f>大论文表!$H$28:$H$45</c:f>
              <c:numCache>
                <c:formatCode>0.00_);[Red]\(0.00\)</c:formatCode>
                <c:ptCount val="18"/>
                <c:pt idx="0">
                  <c:v>53.557072469239003</c:v>
                </c:pt>
                <c:pt idx="1">
                  <c:v>70.524879944742963</c:v>
                </c:pt>
                <c:pt idx="2">
                  <c:v>60.508744712338093</c:v>
                </c:pt>
                <c:pt idx="3">
                  <c:v>84.165116406249993</c:v>
                </c:pt>
                <c:pt idx="4">
                  <c:v>58.746137801007123</c:v>
                </c:pt>
                <c:pt idx="5">
                  <c:v>64.592366071428572</c:v>
                </c:pt>
                <c:pt idx="6">
                  <c:v>54.045613295842202</c:v>
                </c:pt>
                <c:pt idx="7">
                  <c:v>59.950509584093609</c:v>
                </c:pt>
                <c:pt idx="8">
                  <c:v>63.962726553851027</c:v>
                </c:pt>
                <c:pt idx="9">
                  <c:v>64.121143446674978</c:v>
                </c:pt>
                <c:pt idx="10">
                  <c:v>68.560758693361436</c:v>
                </c:pt>
                <c:pt idx="11">
                  <c:v>68.822579889576716</c:v>
                </c:pt>
                <c:pt idx="12">
                  <c:v>58.277693740978876</c:v>
                </c:pt>
                <c:pt idx="13">
                  <c:v>15.324680836139171</c:v>
                </c:pt>
                <c:pt idx="14">
                  <c:v>51.062729039913158</c:v>
                </c:pt>
                <c:pt idx="15">
                  <c:v>38.25171928649192</c:v>
                </c:pt>
                <c:pt idx="16">
                  <c:v>40.455813199943293</c:v>
                </c:pt>
                <c:pt idx="17">
                  <c:v>36.008816692459575</c:v>
                </c:pt>
              </c:numCache>
            </c:numRef>
          </c:val>
        </c:ser>
        <c:ser>
          <c:idx val="1"/>
          <c:order val="1"/>
          <c:tx>
            <c:strRef>
              <c:f>大论文表!$I$26:$I$27</c:f>
              <c:strCache>
                <c:ptCount val="2"/>
                <c:pt idx="0">
                  <c:v>统计长度</c:v>
                </c:pt>
                <c:pt idx="1">
                  <c:v>2KB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大论文表!$G$28:$G$45</c:f>
              <c:strCache>
                <c:ptCount val="18"/>
                <c:pt idx="0">
                  <c:v>bib</c:v>
                </c:pt>
                <c:pt idx="1">
                  <c:v>book1</c:v>
                </c:pt>
                <c:pt idx="2">
                  <c:v>book2</c:v>
                </c:pt>
                <c:pt idx="3">
                  <c:v>geo</c:v>
                </c:pt>
                <c:pt idx="4">
                  <c:v>news</c:v>
                </c:pt>
                <c:pt idx="5">
                  <c:v>obj1</c:v>
                </c:pt>
                <c:pt idx="6">
                  <c:v>obj2</c:v>
                </c:pt>
                <c:pt idx="7">
                  <c:v>paper1</c:v>
                </c:pt>
                <c:pt idx="8">
                  <c:v>paper2</c:v>
                </c:pt>
                <c:pt idx="9">
                  <c:v>paper3</c:v>
                </c:pt>
                <c:pt idx="10">
                  <c:v>paper4</c:v>
                </c:pt>
                <c:pt idx="11">
                  <c:v>paper5</c:v>
                </c:pt>
                <c:pt idx="12">
                  <c:v>paper6</c:v>
                </c:pt>
                <c:pt idx="13">
                  <c:v>pic</c:v>
                </c:pt>
                <c:pt idx="14">
                  <c:v>progc</c:v>
                </c:pt>
                <c:pt idx="15">
                  <c:v>progl</c:v>
                </c:pt>
                <c:pt idx="16">
                  <c:v>progp</c:v>
                </c:pt>
                <c:pt idx="17">
                  <c:v>trans</c:v>
                </c:pt>
              </c:strCache>
            </c:strRef>
          </c:cat>
          <c:val>
            <c:numRef>
              <c:f>大论文表!$I$28:$I$45</c:f>
              <c:numCache>
                <c:formatCode>0.00_);[Red]\(0.00\)</c:formatCode>
                <c:ptCount val="18"/>
                <c:pt idx="0">
                  <c:v>48.207201445250355</c:v>
                </c:pt>
                <c:pt idx="1">
                  <c:v>62.752542122426576</c:v>
                </c:pt>
                <c:pt idx="2">
                  <c:v>53.316780976203873</c:v>
                </c:pt>
                <c:pt idx="3">
                  <c:v>81.077223046874991</c:v>
                </c:pt>
                <c:pt idx="4">
                  <c:v>53.275322307343494</c:v>
                </c:pt>
                <c:pt idx="5">
                  <c:v>60.962901785714287</c:v>
                </c:pt>
                <c:pt idx="6">
                  <c:v>48.853944265722355</c:v>
                </c:pt>
                <c:pt idx="7">
                  <c:v>53.388088260190742</c:v>
                </c:pt>
                <c:pt idx="8">
                  <c:v>56.454133018649863</c:v>
                </c:pt>
                <c:pt idx="9">
                  <c:v>59.295792460129825</c:v>
                </c:pt>
                <c:pt idx="10">
                  <c:v>63.885584826132771</c:v>
                </c:pt>
                <c:pt idx="11">
                  <c:v>64.611397021917355</c:v>
                </c:pt>
                <c:pt idx="12">
                  <c:v>53.828308096050385</c:v>
                </c:pt>
                <c:pt idx="13">
                  <c:v>14.560391336201524</c:v>
                </c:pt>
                <c:pt idx="14">
                  <c:v>49.094336421701044</c:v>
                </c:pt>
                <c:pt idx="15">
                  <c:v>34.759975434776536</c:v>
                </c:pt>
                <c:pt idx="16">
                  <c:v>36.627939812470885</c:v>
                </c:pt>
                <c:pt idx="17">
                  <c:v>32.537693580233743</c:v>
                </c:pt>
              </c:numCache>
            </c:numRef>
          </c:val>
        </c:ser>
        <c:ser>
          <c:idx val="2"/>
          <c:order val="2"/>
          <c:tx>
            <c:strRef>
              <c:f>大论文表!$J$26:$J$27</c:f>
              <c:strCache>
                <c:ptCount val="2"/>
                <c:pt idx="0">
                  <c:v>统计长度</c:v>
                </c:pt>
                <c:pt idx="1">
                  <c:v>4KB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大论文表!$G$28:$G$45</c:f>
              <c:strCache>
                <c:ptCount val="18"/>
                <c:pt idx="0">
                  <c:v>bib</c:v>
                </c:pt>
                <c:pt idx="1">
                  <c:v>book1</c:v>
                </c:pt>
                <c:pt idx="2">
                  <c:v>book2</c:v>
                </c:pt>
                <c:pt idx="3">
                  <c:v>geo</c:v>
                </c:pt>
                <c:pt idx="4">
                  <c:v>news</c:v>
                </c:pt>
                <c:pt idx="5">
                  <c:v>obj1</c:v>
                </c:pt>
                <c:pt idx="6">
                  <c:v>obj2</c:v>
                </c:pt>
                <c:pt idx="7">
                  <c:v>paper1</c:v>
                </c:pt>
                <c:pt idx="8">
                  <c:v>paper2</c:v>
                </c:pt>
                <c:pt idx="9">
                  <c:v>paper3</c:v>
                </c:pt>
                <c:pt idx="10">
                  <c:v>paper4</c:v>
                </c:pt>
                <c:pt idx="11">
                  <c:v>paper5</c:v>
                </c:pt>
                <c:pt idx="12">
                  <c:v>paper6</c:v>
                </c:pt>
                <c:pt idx="13">
                  <c:v>pic</c:v>
                </c:pt>
                <c:pt idx="14">
                  <c:v>progc</c:v>
                </c:pt>
                <c:pt idx="15">
                  <c:v>progl</c:v>
                </c:pt>
                <c:pt idx="16">
                  <c:v>progp</c:v>
                </c:pt>
                <c:pt idx="17">
                  <c:v>trans</c:v>
                </c:pt>
              </c:strCache>
            </c:strRef>
          </c:cat>
          <c:val>
            <c:numRef>
              <c:f>大论文表!$J$28:$J$45</c:f>
              <c:numCache>
                <c:formatCode>0.00_);[Red]\(0.00\)</c:formatCode>
                <c:ptCount val="18"/>
                <c:pt idx="0">
                  <c:v>45.298817015845628</c:v>
                </c:pt>
                <c:pt idx="1">
                  <c:v>57.766514085468877</c:v>
                </c:pt>
                <c:pt idx="2">
                  <c:v>48.156747514962611</c:v>
                </c:pt>
                <c:pt idx="3">
                  <c:v>76.698999609374994</c:v>
                </c:pt>
                <c:pt idx="4">
                  <c:v>50.046021495111482</c:v>
                </c:pt>
                <c:pt idx="5">
                  <c:v>59.232857142857149</c:v>
                </c:pt>
                <c:pt idx="6">
                  <c:v>44.707382887518534</c:v>
                </c:pt>
                <c:pt idx="7">
                  <c:v>49.708580350256767</c:v>
                </c:pt>
                <c:pt idx="8">
                  <c:v>52.725492037616029</c:v>
                </c:pt>
                <c:pt idx="9">
                  <c:v>55.139123070971074</c:v>
                </c:pt>
                <c:pt idx="10">
                  <c:v>60.777260273972608</c:v>
                </c:pt>
                <c:pt idx="11">
                  <c:v>61.144105738664884</c:v>
                </c:pt>
                <c:pt idx="12">
                  <c:v>50.315635218475265</c:v>
                </c:pt>
                <c:pt idx="13">
                  <c:v>13.971956057488464</c:v>
                </c:pt>
                <c:pt idx="14">
                  <c:v>47.671844689606417</c:v>
                </c:pt>
                <c:pt idx="15">
                  <c:v>33.401856349272812</c:v>
                </c:pt>
                <c:pt idx="16">
                  <c:v>33.40207618623301</c:v>
                </c:pt>
                <c:pt idx="17">
                  <c:v>29.864078979668076</c:v>
                </c:pt>
              </c:numCache>
            </c:numRef>
          </c:val>
        </c:ser>
        <c:ser>
          <c:idx val="3"/>
          <c:order val="3"/>
          <c:tx>
            <c:strRef>
              <c:f>大论文表!$K$26:$K$27</c:f>
              <c:strCache>
                <c:ptCount val="2"/>
                <c:pt idx="0">
                  <c:v>统计长度</c:v>
                </c:pt>
                <c:pt idx="1">
                  <c:v>8KB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invertIfNegative val="0"/>
          <c:cat>
            <c:strRef>
              <c:f>大论文表!$G$28:$G$45</c:f>
              <c:strCache>
                <c:ptCount val="18"/>
                <c:pt idx="0">
                  <c:v>bib</c:v>
                </c:pt>
                <c:pt idx="1">
                  <c:v>book1</c:v>
                </c:pt>
                <c:pt idx="2">
                  <c:v>book2</c:v>
                </c:pt>
                <c:pt idx="3">
                  <c:v>geo</c:v>
                </c:pt>
                <c:pt idx="4">
                  <c:v>news</c:v>
                </c:pt>
                <c:pt idx="5">
                  <c:v>obj1</c:v>
                </c:pt>
                <c:pt idx="6">
                  <c:v>obj2</c:v>
                </c:pt>
                <c:pt idx="7">
                  <c:v>paper1</c:v>
                </c:pt>
                <c:pt idx="8">
                  <c:v>paper2</c:v>
                </c:pt>
                <c:pt idx="9">
                  <c:v>paper3</c:v>
                </c:pt>
                <c:pt idx="10">
                  <c:v>paper4</c:v>
                </c:pt>
                <c:pt idx="11">
                  <c:v>paper5</c:v>
                </c:pt>
                <c:pt idx="12">
                  <c:v>paper6</c:v>
                </c:pt>
                <c:pt idx="13">
                  <c:v>pic</c:v>
                </c:pt>
                <c:pt idx="14">
                  <c:v>progc</c:v>
                </c:pt>
                <c:pt idx="15">
                  <c:v>progl</c:v>
                </c:pt>
                <c:pt idx="16">
                  <c:v>progp</c:v>
                </c:pt>
                <c:pt idx="17">
                  <c:v>trans</c:v>
                </c:pt>
              </c:strCache>
            </c:strRef>
          </c:cat>
          <c:val>
            <c:numRef>
              <c:f>大论文表!$K$28:$K$45</c:f>
              <c:numCache>
                <c:formatCode>0.00_);[Red]\(0.00\)</c:formatCode>
                <c:ptCount val="18"/>
                <c:pt idx="0">
                  <c:v>43.693855708649032</c:v>
                </c:pt>
                <c:pt idx="1">
                  <c:v>54.961076315313669</c:v>
                </c:pt>
                <c:pt idx="2">
                  <c:v>46.429606781303612</c:v>
                </c:pt>
                <c:pt idx="3">
                  <c:v>73.094974218749996</c:v>
                </c:pt>
                <c:pt idx="4">
                  <c:v>48.54806010994168</c:v>
                </c:pt>
                <c:pt idx="5">
                  <c:v>58.33154017857143</c:v>
                </c:pt>
                <c:pt idx="6">
                  <c:v>43.280036788836931</c:v>
                </c:pt>
                <c:pt idx="7">
                  <c:v>47.839021839318299</c:v>
                </c:pt>
                <c:pt idx="8">
                  <c:v>49.891952943466464</c:v>
                </c:pt>
                <c:pt idx="9">
                  <c:v>53.175247388556933</c:v>
                </c:pt>
                <c:pt idx="10">
                  <c:v>59.933572181243427</c:v>
                </c:pt>
                <c:pt idx="11">
                  <c:v>60.438039150075291</c:v>
                </c:pt>
                <c:pt idx="12">
                  <c:v>48.442209683768532</c:v>
                </c:pt>
                <c:pt idx="13">
                  <c:v>13.561065905973315</c:v>
                </c:pt>
                <c:pt idx="14">
                  <c:v>46.553797682461934</c:v>
                </c:pt>
                <c:pt idx="15">
                  <c:v>33.0711838762806</c:v>
                </c:pt>
                <c:pt idx="16">
                  <c:v>32.830356224305874</c:v>
                </c:pt>
                <c:pt idx="17">
                  <c:v>28.814897699983991</c:v>
                </c:pt>
              </c:numCache>
            </c:numRef>
          </c:val>
        </c:ser>
        <c:ser>
          <c:idx val="4"/>
          <c:order val="4"/>
          <c:tx>
            <c:strRef>
              <c:f>大论文表!$L$26:$L$27</c:f>
              <c:strCache>
                <c:ptCount val="2"/>
                <c:pt idx="0">
                  <c:v>统计长度</c:v>
                </c:pt>
                <c:pt idx="1">
                  <c:v>16KB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大论文表!$G$28:$G$45</c:f>
              <c:strCache>
                <c:ptCount val="18"/>
                <c:pt idx="0">
                  <c:v>bib</c:v>
                </c:pt>
                <c:pt idx="1">
                  <c:v>book1</c:v>
                </c:pt>
                <c:pt idx="2">
                  <c:v>book2</c:v>
                </c:pt>
                <c:pt idx="3">
                  <c:v>geo</c:v>
                </c:pt>
                <c:pt idx="4">
                  <c:v>news</c:v>
                </c:pt>
                <c:pt idx="5">
                  <c:v>obj1</c:v>
                </c:pt>
                <c:pt idx="6">
                  <c:v>obj2</c:v>
                </c:pt>
                <c:pt idx="7">
                  <c:v>paper1</c:v>
                </c:pt>
                <c:pt idx="8">
                  <c:v>paper2</c:v>
                </c:pt>
                <c:pt idx="9">
                  <c:v>paper3</c:v>
                </c:pt>
                <c:pt idx="10">
                  <c:v>paper4</c:v>
                </c:pt>
                <c:pt idx="11">
                  <c:v>paper5</c:v>
                </c:pt>
                <c:pt idx="12">
                  <c:v>paper6</c:v>
                </c:pt>
                <c:pt idx="13">
                  <c:v>pic</c:v>
                </c:pt>
                <c:pt idx="14">
                  <c:v>progc</c:v>
                </c:pt>
                <c:pt idx="15">
                  <c:v>progl</c:v>
                </c:pt>
                <c:pt idx="16">
                  <c:v>progp</c:v>
                </c:pt>
                <c:pt idx="17">
                  <c:v>trans</c:v>
                </c:pt>
              </c:strCache>
            </c:strRef>
          </c:cat>
          <c:val>
            <c:numRef>
              <c:f>大论文表!$L$28:$L$45</c:f>
              <c:numCache>
                <c:formatCode>0.00_);[Red]\(0.00\)</c:formatCode>
                <c:ptCount val="18"/>
                <c:pt idx="0">
                  <c:v>43.338818813420694</c:v>
                </c:pt>
                <c:pt idx="1">
                  <c:v>53.89628516164111</c:v>
                </c:pt>
                <c:pt idx="2">
                  <c:v>45.30669794517857</c:v>
                </c:pt>
                <c:pt idx="3">
                  <c:v>72.178394921874997</c:v>
                </c:pt>
                <c:pt idx="4">
                  <c:v>47.804506813679858</c:v>
                </c:pt>
                <c:pt idx="5">
                  <c:v>58.065379464285712</c:v>
                </c:pt>
                <c:pt idx="6">
                  <c:v>42.138159909891655</c:v>
                </c:pt>
                <c:pt idx="7">
                  <c:v>47.329634882714778</c:v>
                </c:pt>
                <c:pt idx="8">
                  <c:v>48.706085475492408</c:v>
                </c:pt>
                <c:pt idx="9">
                  <c:v>52.458372522890421</c:v>
                </c:pt>
                <c:pt idx="10">
                  <c:v>59.927228661749211</c:v>
                </c:pt>
                <c:pt idx="11">
                  <c:v>60.438039150075291</c:v>
                </c:pt>
                <c:pt idx="12">
                  <c:v>48.006529326859997</c:v>
                </c:pt>
                <c:pt idx="13">
                  <c:v>13.395357120588603</c:v>
                </c:pt>
                <c:pt idx="14">
                  <c:v>45.986900608416853</c:v>
                </c:pt>
                <c:pt idx="15">
                  <c:v>32.870418446249616</c:v>
                </c:pt>
                <c:pt idx="16">
                  <c:v>32.606968954413816</c:v>
                </c:pt>
                <c:pt idx="17">
                  <c:v>28.488049949303591</c:v>
                </c:pt>
              </c:numCache>
            </c:numRef>
          </c:val>
        </c:ser>
        <c:ser>
          <c:idx val="5"/>
          <c:order val="5"/>
          <c:tx>
            <c:strRef>
              <c:f>大论文表!$M$26:$M$27</c:f>
              <c:strCache>
                <c:ptCount val="2"/>
                <c:pt idx="0">
                  <c:v>统计长度</c:v>
                </c:pt>
                <c:pt idx="1">
                  <c:v>32KB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大论文表!$G$28:$G$45</c:f>
              <c:strCache>
                <c:ptCount val="18"/>
                <c:pt idx="0">
                  <c:v>bib</c:v>
                </c:pt>
                <c:pt idx="1">
                  <c:v>book1</c:v>
                </c:pt>
                <c:pt idx="2">
                  <c:v>book2</c:v>
                </c:pt>
                <c:pt idx="3">
                  <c:v>geo</c:v>
                </c:pt>
                <c:pt idx="4">
                  <c:v>news</c:v>
                </c:pt>
                <c:pt idx="5">
                  <c:v>obj1</c:v>
                </c:pt>
                <c:pt idx="6">
                  <c:v>obj2</c:v>
                </c:pt>
                <c:pt idx="7">
                  <c:v>paper1</c:v>
                </c:pt>
                <c:pt idx="8">
                  <c:v>paper2</c:v>
                </c:pt>
                <c:pt idx="9">
                  <c:v>paper3</c:v>
                </c:pt>
                <c:pt idx="10">
                  <c:v>paper4</c:v>
                </c:pt>
                <c:pt idx="11">
                  <c:v>paper5</c:v>
                </c:pt>
                <c:pt idx="12">
                  <c:v>paper6</c:v>
                </c:pt>
                <c:pt idx="13">
                  <c:v>pic</c:v>
                </c:pt>
                <c:pt idx="14">
                  <c:v>progc</c:v>
                </c:pt>
                <c:pt idx="15">
                  <c:v>progl</c:v>
                </c:pt>
                <c:pt idx="16">
                  <c:v>progp</c:v>
                </c:pt>
                <c:pt idx="17">
                  <c:v>trans</c:v>
                </c:pt>
              </c:strCache>
            </c:strRef>
          </c:cat>
          <c:val>
            <c:numRef>
              <c:f>大论文表!$M$28:$M$45</c:f>
              <c:numCache>
                <c:formatCode>0.00_);[Red]\(0.00\)</c:formatCode>
                <c:ptCount val="18"/>
                <c:pt idx="0">
                  <c:v>43.037280628432242</c:v>
                </c:pt>
                <c:pt idx="1">
                  <c:v>53.55198143530388</c:v>
                </c:pt>
                <c:pt idx="2">
                  <c:v>44.943089369671405</c:v>
                </c:pt>
                <c:pt idx="3">
                  <c:v>72.044912499999995</c:v>
                </c:pt>
                <c:pt idx="4">
                  <c:v>47.31604114460275</c:v>
                </c:pt>
                <c:pt idx="5">
                  <c:v>58.065379464285712</c:v>
                </c:pt>
                <c:pt idx="6">
                  <c:v>41.344652248251712</c:v>
                </c:pt>
                <c:pt idx="7">
                  <c:v>47.22125467918211</c:v>
                </c:pt>
                <c:pt idx="8">
                  <c:v>48.40391732259517</c:v>
                </c:pt>
                <c:pt idx="9">
                  <c:v>52.361985986330225</c:v>
                </c:pt>
                <c:pt idx="10">
                  <c:v>59.927228661749211</c:v>
                </c:pt>
                <c:pt idx="11">
                  <c:v>60.438039150075291</c:v>
                </c:pt>
                <c:pt idx="12">
                  <c:v>47.946623277785072</c:v>
                </c:pt>
                <c:pt idx="13">
                  <c:v>13.364920813068963</c:v>
                </c:pt>
                <c:pt idx="14">
                  <c:v>45.939659185579757</c:v>
                </c:pt>
                <c:pt idx="15">
                  <c:v>32.728701672110098</c:v>
                </c:pt>
                <c:pt idx="16">
                  <c:v>32.591824054760117</c:v>
                </c:pt>
                <c:pt idx="17">
                  <c:v>28.383458669085869</c:v>
                </c:pt>
              </c:numCache>
            </c:numRef>
          </c:val>
        </c:ser>
        <c:ser>
          <c:idx val="6"/>
          <c:order val="6"/>
          <c:tx>
            <c:strRef>
              <c:f>大论文表!$N$26:$N$27</c:f>
              <c:strCache>
                <c:ptCount val="2"/>
                <c:pt idx="0">
                  <c:v>统计长度</c:v>
                </c:pt>
                <c:pt idx="1">
                  <c:v>64KB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大论文表!$G$28:$G$45</c:f>
              <c:strCache>
                <c:ptCount val="18"/>
                <c:pt idx="0">
                  <c:v>bib</c:v>
                </c:pt>
                <c:pt idx="1">
                  <c:v>book1</c:v>
                </c:pt>
                <c:pt idx="2">
                  <c:v>book2</c:v>
                </c:pt>
                <c:pt idx="3">
                  <c:v>geo</c:v>
                </c:pt>
                <c:pt idx="4">
                  <c:v>news</c:v>
                </c:pt>
                <c:pt idx="5">
                  <c:v>obj1</c:v>
                </c:pt>
                <c:pt idx="6">
                  <c:v>obj2</c:v>
                </c:pt>
                <c:pt idx="7">
                  <c:v>paper1</c:v>
                </c:pt>
                <c:pt idx="8">
                  <c:v>paper2</c:v>
                </c:pt>
                <c:pt idx="9">
                  <c:v>paper3</c:v>
                </c:pt>
                <c:pt idx="10">
                  <c:v>paper4</c:v>
                </c:pt>
                <c:pt idx="11">
                  <c:v>paper5</c:v>
                </c:pt>
                <c:pt idx="12">
                  <c:v>paper6</c:v>
                </c:pt>
                <c:pt idx="13">
                  <c:v>pic</c:v>
                </c:pt>
                <c:pt idx="14">
                  <c:v>progc</c:v>
                </c:pt>
                <c:pt idx="15">
                  <c:v>progl</c:v>
                </c:pt>
                <c:pt idx="16">
                  <c:v>progp</c:v>
                </c:pt>
                <c:pt idx="17">
                  <c:v>trans</c:v>
                </c:pt>
              </c:strCache>
            </c:strRef>
          </c:cat>
          <c:val>
            <c:numRef>
              <c:f>大论文表!$N$28:$N$45</c:f>
              <c:numCache>
                <c:formatCode>0.00_);[Red]\(0.00\)</c:formatCode>
                <c:ptCount val="18"/>
                <c:pt idx="0">
                  <c:v>43.008099513755951</c:v>
                </c:pt>
                <c:pt idx="1">
                  <c:v>53.4372135265248</c:v>
                </c:pt>
                <c:pt idx="2">
                  <c:v>44.825451301124978</c:v>
                </c:pt>
                <c:pt idx="3">
                  <c:v>71.991519531250006</c:v>
                </c:pt>
                <c:pt idx="4">
                  <c:v>47.223775407110409</c:v>
                </c:pt>
                <c:pt idx="5">
                  <c:v>58.065379464285712</c:v>
                </c:pt>
                <c:pt idx="6">
                  <c:v>40.972090724189066</c:v>
                </c:pt>
                <c:pt idx="7">
                  <c:v>47.22125467918211</c:v>
                </c:pt>
                <c:pt idx="8">
                  <c:v>48.358307035365399</c:v>
                </c:pt>
                <c:pt idx="9">
                  <c:v>52.361985986330225</c:v>
                </c:pt>
                <c:pt idx="10">
                  <c:v>59.927228661749211</c:v>
                </c:pt>
                <c:pt idx="11">
                  <c:v>60.438039150075291</c:v>
                </c:pt>
                <c:pt idx="12">
                  <c:v>47.946623277785072</c:v>
                </c:pt>
                <c:pt idx="13">
                  <c:v>13.346320847362517</c:v>
                </c:pt>
                <c:pt idx="14">
                  <c:v>45.939659185579757</c:v>
                </c:pt>
                <c:pt idx="15">
                  <c:v>32.728701672110098</c:v>
                </c:pt>
                <c:pt idx="16">
                  <c:v>32.591824054760117</c:v>
                </c:pt>
                <c:pt idx="17">
                  <c:v>28.383458669085869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058048"/>
        <c:axId val="190058608"/>
      </c:barChart>
      <c:catAx>
        <c:axId val="19005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0058608"/>
        <c:crosses val="autoZero"/>
        <c:auto val="1"/>
        <c:lblAlgn val="ctr"/>
        <c:lblOffset val="100"/>
        <c:noMultiLvlLbl val="0"/>
      </c:catAx>
      <c:valAx>
        <c:axId val="19005860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压缩率（</a:t>
                </a:r>
                <a:r>
                  <a:rPr lang="en-US" altLang="zh-CN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%</a:t>
                </a:r>
                <a:r>
                  <a:rPr lang="zh-CN" altLang="en-US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_);[Red]\(#,##0\)" sourceLinked="0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005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258379102160761"/>
          <c:y val="0.8562980877390326"/>
          <c:w val="0.85594335083114614"/>
          <c:h val="0.111691455234762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大论文表!$V$88</c:f>
              <c:strCache>
                <c:ptCount val="1"/>
                <c:pt idx="0">
                  <c:v>兼容模式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大论文表!$U$89:$U$106</c:f>
              <c:strCache>
                <c:ptCount val="18"/>
                <c:pt idx="0">
                  <c:v>bib</c:v>
                </c:pt>
                <c:pt idx="1">
                  <c:v>book1</c:v>
                </c:pt>
                <c:pt idx="2">
                  <c:v>book2</c:v>
                </c:pt>
                <c:pt idx="3">
                  <c:v>geo</c:v>
                </c:pt>
                <c:pt idx="4">
                  <c:v>news</c:v>
                </c:pt>
                <c:pt idx="5">
                  <c:v>obj1</c:v>
                </c:pt>
                <c:pt idx="6">
                  <c:v>obj2</c:v>
                </c:pt>
                <c:pt idx="7">
                  <c:v>paper1</c:v>
                </c:pt>
                <c:pt idx="8">
                  <c:v>paper2</c:v>
                </c:pt>
                <c:pt idx="9">
                  <c:v>paper3</c:v>
                </c:pt>
                <c:pt idx="10">
                  <c:v>paper4</c:v>
                </c:pt>
                <c:pt idx="11">
                  <c:v>paper5</c:v>
                </c:pt>
                <c:pt idx="12">
                  <c:v>paper6</c:v>
                </c:pt>
                <c:pt idx="13">
                  <c:v>pic</c:v>
                </c:pt>
                <c:pt idx="14">
                  <c:v>progc</c:v>
                </c:pt>
                <c:pt idx="15">
                  <c:v>progl</c:v>
                </c:pt>
                <c:pt idx="16">
                  <c:v>progp</c:v>
                </c:pt>
                <c:pt idx="17">
                  <c:v>trans</c:v>
                </c:pt>
              </c:strCache>
            </c:strRef>
          </c:cat>
          <c:val>
            <c:numRef>
              <c:f>大论文表!$V$89:$V$106</c:f>
              <c:numCache>
                <c:formatCode>0.00_);[Red]\(0.00\)</c:formatCode>
                <c:ptCount val="18"/>
                <c:pt idx="0">
                  <c:v>204.14862385321101</c:v>
                </c:pt>
                <c:pt idx="1">
                  <c:v>153.14163346613546</c:v>
                </c:pt>
                <c:pt idx="2">
                  <c:v>178.6651067563615</c:v>
                </c:pt>
                <c:pt idx="3">
                  <c:v>201.1787819253438</c:v>
                </c:pt>
                <c:pt idx="4">
                  <c:v>199.10718057022174</c:v>
                </c:pt>
                <c:pt idx="5">
                  <c:v>217.21212121212122</c:v>
                </c:pt>
                <c:pt idx="6">
                  <c:v>230.66728971962615</c:v>
                </c:pt>
                <c:pt idx="7">
                  <c:v>182.0582191780822</c:v>
                </c:pt>
                <c:pt idx="8">
                  <c:v>166.39473684210526</c:v>
                </c:pt>
                <c:pt idx="9">
                  <c:v>166.16428571428571</c:v>
                </c:pt>
                <c:pt idx="10">
                  <c:v>168.17721518987341</c:v>
                </c:pt>
                <c:pt idx="11">
                  <c:v>170.77142857142857</c:v>
                </c:pt>
                <c:pt idx="12">
                  <c:v>189.57711442786069</c:v>
                </c:pt>
                <c:pt idx="13">
                  <c:v>457.81980374665477</c:v>
                </c:pt>
                <c:pt idx="14">
                  <c:v>198.05500000000001</c:v>
                </c:pt>
                <c:pt idx="15">
                  <c:v>227.44761904761904</c:v>
                </c:pt>
                <c:pt idx="16">
                  <c:v>249.38888888888889</c:v>
                </c:pt>
                <c:pt idx="17">
                  <c:v>275.5735294117647</c:v>
                </c:pt>
              </c:numCache>
            </c:numRef>
          </c:val>
        </c:ser>
        <c:ser>
          <c:idx val="1"/>
          <c:order val="1"/>
          <c:tx>
            <c:strRef>
              <c:f>大论文表!$W$88</c:f>
              <c:strCache>
                <c:ptCount val="1"/>
                <c:pt idx="0">
                  <c:v>统计长度1KB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大论文表!$U$89:$U$106</c:f>
              <c:strCache>
                <c:ptCount val="18"/>
                <c:pt idx="0">
                  <c:v>bib</c:v>
                </c:pt>
                <c:pt idx="1">
                  <c:v>book1</c:v>
                </c:pt>
                <c:pt idx="2">
                  <c:v>book2</c:v>
                </c:pt>
                <c:pt idx="3">
                  <c:v>geo</c:v>
                </c:pt>
                <c:pt idx="4">
                  <c:v>news</c:v>
                </c:pt>
                <c:pt idx="5">
                  <c:v>obj1</c:v>
                </c:pt>
                <c:pt idx="6">
                  <c:v>obj2</c:v>
                </c:pt>
                <c:pt idx="7">
                  <c:v>paper1</c:v>
                </c:pt>
                <c:pt idx="8">
                  <c:v>paper2</c:v>
                </c:pt>
                <c:pt idx="9">
                  <c:v>paper3</c:v>
                </c:pt>
                <c:pt idx="10">
                  <c:v>paper4</c:v>
                </c:pt>
                <c:pt idx="11">
                  <c:v>paper5</c:v>
                </c:pt>
                <c:pt idx="12">
                  <c:v>paper6</c:v>
                </c:pt>
                <c:pt idx="13">
                  <c:v>pic</c:v>
                </c:pt>
                <c:pt idx="14">
                  <c:v>progc</c:v>
                </c:pt>
                <c:pt idx="15">
                  <c:v>progl</c:v>
                </c:pt>
                <c:pt idx="16">
                  <c:v>progp</c:v>
                </c:pt>
                <c:pt idx="17">
                  <c:v>trans</c:v>
                </c:pt>
              </c:strCache>
            </c:strRef>
          </c:cat>
          <c:val>
            <c:numRef>
              <c:f>大论文表!$W$89:$W$106</c:f>
              <c:numCache>
                <c:formatCode>0.00_);[Red]\(0.00\)</c:formatCode>
                <c:ptCount val="18"/>
                <c:pt idx="0">
                  <c:v>196.19291130312112</c:v>
                </c:pt>
                <c:pt idx="1">
                  <c:v>152.47039923841257</c:v>
                </c:pt>
                <c:pt idx="2">
                  <c:v>177.51765423847027</c:v>
                </c:pt>
                <c:pt idx="3">
                  <c:v>192.80738090755037</c:v>
                </c:pt>
                <c:pt idx="4">
                  <c:v>196.8107092531705</c:v>
                </c:pt>
                <c:pt idx="5">
                  <c:v>177.57225433526011</c:v>
                </c:pt>
                <c:pt idx="6">
                  <c:v>225.99945059976196</c:v>
                </c:pt>
                <c:pt idx="7">
                  <c:v>169.24864692773002</c:v>
                </c:pt>
                <c:pt idx="8">
                  <c:v>159.26952141057933</c:v>
                </c:pt>
                <c:pt idx="9">
                  <c:v>154.00860642171466</c:v>
                </c:pt>
                <c:pt idx="10">
                  <c:v>131.41444114737885</c:v>
                </c:pt>
                <c:pt idx="11">
                  <c:v>129.79370249728558</c:v>
                </c:pt>
                <c:pt idx="12">
                  <c:v>170.79784849843119</c:v>
                </c:pt>
                <c:pt idx="13">
                  <c:v>448.9685941737381</c:v>
                </c:pt>
                <c:pt idx="14">
                  <c:v>178.34759117514633</c:v>
                </c:pt>
                <c:pt idx="15">
                  <c:v>212.53633936517352</c:v>
                </c:pt>
                <c:pt idx="16">
                  <c:v>224.34802362562473</c:v>
                </c:pt>
                <c:pt idx="17">
                  <c:v>258.75448771057717</c:v>
                </c:pt>
              </c:numCache>
            </c:numRef>
          </c:val>
        </c:ser>
        <c:ser>
          <c:idx val="2"/>
          <c:order val="2"/>
          <c:tx>
            <c:strRef>
              <c:f>大论文表!$X$88</c:f>
              <c:strCache>
                <c:ptCount val="1"/>
                <c:pt idx="0">
                  <c:v>统计长度2KB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大论文表!$U$89:$U$106</c:f>
              <c:strCache>
                <c:ptCount val="18"/>
                <c:pt idx="0">
                  <c:v>bib</c:v>
                </c:pt>
                <c:pt idx="1">
                  <c:v>book1</c:v>
                </c:pt>
                <c:pt idx="2">
                  <c:v>book2</c:v>
                </c:pt>
                <c:pt idx="3">
                  <c:v>geo</c:v>
                </c:pt>
                <c:pt idx="4">
                  <c:v>news</c:v>
                </c:pt>
                <c:pt idx="5">
                  <c:v>obj1</c:v>
                </c:pt>
                <c:pt idx="6">
                  <c:v>obj2</c:v>
                </c:pt>
                <c:pt idx="7">
                  <c:v>paper1</c:v>
                </c:pt>
                <c:pt idx="8">
                  <c:v>paper2</c:v>
                </c:pt>
                <c:pt idx="9">
                  <c:v>paper3</c:v>
                </c:pt>
                <c:pt idx="10">
                  <c:v>paper4</c:v>
                </c:pt>
                <c:pt idx="11">
                  <c:v>paper5</c:v>
                </c:pt>
                <c:pt idx="12">
                  <c:v>paper6</c:v>
                </c:pt>
                <c:pt idx="13">
                  <c:v>pic</c:v>
                </c:pt>
                <c:pt idx="14">
                  <c:v>progc</c:v>
                </c:pt>
                <c:pt idx="15">
                  <c:v>progl</c:v>
                </c:pt>
                <c:pt idx="16">
                  <c:v>progp</c:v>
                </c:pt>
                <c:pt idx="17">
                  <c:v>trans</c:v>
                </c:pt>
              </c:strCache>
            </c:strRef>
          </c:cat>
          <c:val>
            <c:numRef>
              <c:f>大论文表!$X$89:$X$106</c:f>
              <c:numCache>
                <c:formatCode>0.00_);[Red]\(0.00\)</c:formatCode>
                <c:ptCount val="18"/>
                <c:pt idx="0">
                  <c:v>196.19291130312112</c:v>
                </c:pt>
                <c:pt idx="1">
                  <c:v>152.47039923841257</c:v>
                </c:pt>
                <c:pt idx="2">
                  <c:v>177.51765423847027</c:v>
                </c:pt>
                <c:pt idx="3">
                  <c:v>192.80738090755037</c:v>
                </c:pt>
                <c:pt idx="4">
                  <c:v>196.8107092531705</c:v>
                </c:pt>
                <c:pt idx="5">
                  <c:v>177.57225433526011</c:v>
                </c:pt>
                <c:pt idx="6">
                  <c:v>225.99945059976196</c:v>
                </c:pt>
                <c:pt idx="7">
                  <c:v>169.24864692773002</c:v>
                </c:pt>
                <c:pt idx="8">
                  <c:v>159.26952141057933</c:v>
                </c:pt>
                <c:pt idx="9">
                  <c:v>154.00860642171466</c:v>
                </c:pt>
                <c:pt idx="10">
                  <c:v>131.41444114737885</c:v>
                </c:pt>
                <c:pt idx="11">
                  <c:v>129.79370249728558</c:v>
                </c:pt>
                <c:pt idx="12">
                  <c:v>170.79784849843119</c:v>
                </c:pt>
                <c:pt idx="13">
                  <c:v>448.9685941737381</c:v>
                </c:pt>
                <c:pt idx="14">
                  <c:v>178.34759117514633</c:v>
                </c:pt>
                <c:pt idx="15">
                  <c:v>212.53633936517352</c:v>
                </c:pt>
                <c:pt idx="16">
                  <c:v>224.34802362562473</c:v>
                </c:pt>
                <c:pt idx="17">
                  <c:v>258.75448771057717</c:v>
                </c:pt>
              </c:numCache>
            </c:numRef>
          </c:val>
        </c:ser>
        <c:ser>
          <c:idx val="3"/>
          <c:order val="3"/>
          <c:tx>
            <c:strRef>
              <c:f>大论文表!$Y$88</c:f>
              <c:strCache>
                <c:ptCount val="1"/>
                <c:pt idx="0">
                  <c:v>统计长度4KB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invertIfNegative val="0"/>
          <c:cat>
            <c:strRef>
              <c:f>大论文表!$U$89:$U$106</c:f>
              <c:strCache>
                <c:ptCount val="18"/>
                <c:pt idx="0">
                  <c:v>bib</c:v>
                </c:pt>
                <c:pt idx="1">
                  <c:v>book1</c:v>
                </c:pt>
                <c:pt idx="2">
                  <c:v>book2</c:v>
                </c:pt>
                <c:pt idx="3">
                  <c:v>geo</c:v>
                </c:pt>
                <c:pt idx="4">
                  <c:v>news</c:v>
                </c:pt>
                <c:pt idx="5">
                  <c:v>obj1</c:v>
                </c:pt>
                <c:pt idx="6">
                  <c:v>obj2</c:v>
                </c:pt>
                <c:pt idx="7">
                  <c:v>paper1</c:v>
                </c:pt>
                <c:pt idx="8">
                  <c:v>paper2</c:v>
                </c:pt>
                <c:pt idx="9">
                  <c:v>paper3</c:v>
                </c:pt>
                <c:pt idx="10">
                  <c:v>paper4</c:v>
                </c:pt>
                <c:pt idx="11">
                  <c:v>paper5</c:v>
                </c:pt>
                <c:pt idx="12">
                  <c:v>paper6</c:v>
                </c:pt>
                <c:pt idx="13">
                  <c:v>pic</c:v>
                </c:pt>
                <c:pt idx="14">
                  <c:v>progc</c:v>
                </c:pt>
                <c:pt idx="15">
                  <c:v>progl</c:v>
                </c:pt>
                <c:pt idx="16">
                  <c:v>progp</c:v>
                </c:pt>
                <c:pt idx="17">
                  <c:v>trans</c:v>
                </c:pt>
              </c:strCache>
            </c:strRef>
          </c:cat>
          <c:val>
            <c:numRef>
              <c:f>大论文表!$Y$89:$Y$106</c:f>
              <c:numCache>
                <c:formatCode>0.00_);[Red]\(0.00\)</c:formatCode>
                <c:ptCount val="18"/>
                <c:pt idx="0">
                  <c:v>196.19291130312112</c:v>
                </c:pt>
                <c:pt idx="1">
                  <c:v>152.47039923841257</c:v>
                </c:pt>
                <c:pt idx="2">
                  <c:v>177.51765423847027</c:v>
                </c:pt>
                <c:pt idx="3">
                  <c:v>192.80738090755037</c:v>
                </c:pt>
                <c:pt idx="4">
                  <c:v>196.8107092531705</c:v>
                </c:pt>
                <c:pt idx="5">
                  <c:v>177.57225433526011</c:v>
                </c:pt>
                <c:pt idx="6">
                  <c:v>225.99945059976196</c:v>
                </c:pt>
                <c:pt idx="7">
                  <c:v>169.24864692773002</c:v>
                </c:pt>
                <c:pt idx="8">
                  <c:v>159.26952141057933</c:v>
                </c:pt>
                <c:pt idx="9">
                  <c:v>154.00860642171466</c:v>
                </c:pt>
                <c:pt idx="10">
                  <c:v>131.41444114737885</c:v>
                </c:pt>
                <c:pt idx="11">
                  <c:v>129.79370249728558</c:v>
                </c:pt>
                <c:pt idx="12">
                  <c:v>170.79784849843119</c:v>
                </c:pt>
                <c:pt idx="13">
                  <c:v>448.9685941737381</c:v>
                </c:pt>
                <c:pt idx="14">
                  <c:v>178.34759117514633</c:v>
                </c:pt>
                <c:pt idx="15">
                  <c:v>212.53633936517352</c:v>
                </c:pt>
                <c:pt idx="16">
                  <c:v>224.34802362562473</c:v>
                </c:pt>
                <c:pt idx="17">
                  <c:v>258.75448771057717</c:v>
                </c:pt>
              </c:numCache>
            </c:numRef>
          </c:val>
        </c:ser>
        <c:ser>
          <c:idx val="4"/>
          <c:order val="4"/>
          <c:tx>
            <c:strRef>
              <c:f>大论文表!$Z$88</c:f>
              <c:strCache>
                <c:ptCount val="1"/>
                <c:pt idx="0">
                  <c:v>统计长度8KB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大论文表!$U$89:$U$106</c:f>
              <c:strCache>
                <c:ptCount val="18"/>
                <c:pt idx="0">
                  <c:v>bib</c:v>
                </c:pt>
                <c:pt idx="1">
                  <c:v>book1</c:v>
                </c:pt>
                <c:pt idx="2">
                  <c:v>book2</c:v>
                </c:pt>
                <c:pt idx="3">
                  <c:v>geo</c:v>
                </c:pt>
                <c:pt idx="4">
                  <c:v>news</c:v>
                </c:pt>
                <c:pt idx="5">
                  <c:v>obj1</c:v>
                </c:pt>
                <c:pt idx="6">
                  <c:v>obj2</c:v>
                </c:pt>
                <c:pt idx="7">
                  <c:v>paper1</c:v>
                </c:pt>
                <c:pt idx="8">
                  <c:v>paper2</c:v>
                </c:pt>
                <c:pt idx="9">
                  <c:v>paper3</c:v>
                </c:pt>
                <c:pt idx="10">
                  <c:v>paper4</c:v>
                </c:pt>
                <c:pt idx="11">
                  <c:v>paper5</c:v>
                </c:pt>
                <c:pt idx="12">
                  <c:v>paper6</c:v>
                </c:pt>
                <c:pt idx="13">
                  <c:v>pic</c:v>
                </c:pt>
                <c:pt idx="14">
                  <c:v>progc</c:v>
                </c:pt>
                <c:pt idx="15">
                  <c:v>progl</c:v>
                </c:pt>
                <c:pt idx="16">
                  <c:v>progp</c:v>
                </c:pt>
                <c:pt idx="17">
                  <c:v>trans</c:v>
                </c:pt>
              </c:strCache>
            </c:strRef>
          </c:cat>
          <c:val>
            <c:numRef>
              <c:f>大论文表!$Z$89:$Z$106</c:f>
              <c:numCache>
                <c:formatCode>0.00_);[Red]\(0.00\)</c:formatCode>
                <c:ptCount val="18"/>
                <c:pt idx="0">
                  <c:v>196.19291130312112</c:v>
                </c:pt>
                <c:pt idx="1">
                  <c:v>152.47039923841257</c:v>
                </c:pt>
                <c:pt idx="2">
                  <c:v>177.51765423847027</c:v>
                </c:pt>
                <c:pt idx="3">
                  <c:v>192.80738090755037</c:v>
                </c:pt>
                <c:pt idx="4">
                  <c:v>196.8107092531705</c:v>
                </c:pt>
                <c:pt idx="5">
                  <c:v>157.5628595774613</c:v>
                </c:pt>
                <c:pt idx="6">
                  <c:v>225.99945059976196</c:v>
                </c:pt>
                <c:pt idx="7">
                  <c:v>169.24864692773002</c:v>
                </c:pt>
                <c:pt idx="8">
                  <c:v>159.26952141057933</c:v>
                </c:pt>
                <c:pt idx="9">
                  <c:v>154.00860642171466</c:v>
                </c:pt>
                <c:pt idx="10">
                  <c:v>100.19619175754951</c:v>
                </c:pt>
                <c:pt idx="11">
                  <c:v>97.78803049638428</c:v>
                </c:pt>
                <c:pt idx="12">
                  <c:v>170.79784849843119</c:v>
                </c:pt>
                <c:pt idx="13">
                  <c:v>448.9685941737381</c:v>
                </c:pt>
                <c:pt idx="14">
                  <c:v>178.34759117514633</c:v>
                </c:pt>
                <c:pt idx="15">
                  <c:v>212.53633936517352</c:v>
                </c:pt>
                <c:pt idx="16">
                  <c:v>224.34802362562473</c:v>
                </c:pt>
                <c:pt idx="17">
                  <c:v>258.75448771057717</c:v>
                </c:pt>
              </c:numCache>
            </c:numRef>
          </c:val>
        </c:ser>
        <c:ser>
          <c:idx val="5"/>
          <c:order val="5"/>
          <c:tx>
            <c:strRef>
              <c:f>大论文表!$AA$88</c:f>
              <c:strCache>
                <c:ptCount val="1"/>
                <c:pt idx="0">
                  <c:v>统计长度16KB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大论文表!$U$89:$U$106</c:f>
              <c:strCache>
                <c:ptCount val="18"/>
                <c:pt idx="0">
                  <c:v>bib</c:v>
                </c:pt>
                <c:pt idx="1">
                  <c:v>book1</c:v>
                </c:pt>
                <c:pt idx="2">
                  <c:v>book2</c:v>
                </c:pt>
                <c:pt idx="3">
                  <c:v>geo</c:v>
                </c:pt>
                <c:pt idx="4">
                  <c:v>news</c:v>
                </c:pt>
                <c:pt idx="5">
                  <c:v>obj1</c:v>
                </c:pt>
                <c:pt idx="6">
                  <c:v>obj2</c:v>
                </c:pt>
                <c:pt idx="7">
                  <c:v>paper1</c:v>
                </c:pt>
                <c:pt idx="8">
                  <c:v>paper2</c:v>
                </c:pt>
                <c:pt idx="9">
                  <c:v>paper3</c:v>
                </c:pt>
                <c:pt idx="10">
                  <c:v>paper4</c:v>
                </c:pt>
                <c:pt idx="11">
                  <c:v>paper5</c:v>
                </c:pt>
                <c:pt idx="12">
                  <c:v>paper6</c:v>
                </c:pt>
                <c:pt idx="13">
                  <c:v>pic</c:v>
                </c:pt>
                <c:pt idx="14">
                  <c:v>progc</c:v>
                </c:pt>
                <c:pt idx="15">
                  <c:v>progl</c:v>
                </c:pt>
                <c:pt idx="16">
                  <c:v>progp</c:v>
                </c:pt>
                <c:pt idx="17">
                  <c:v>trans</c:v>
                </c:pt>
              </c:strCache>
            </c:strRef>
          </c:cat>
          <c:val>
            <c:numRef>
              <c:f>大论文表!$AA$89:$AA$106</c:f>
              <c:numCache>
                <c:formatCode>0.00_);[Red]\(0.00\)</c:formatCode>
                <c:ptCount val="18"/>
                <c:pt idx="0">
                  <c:v>196.19291130312112</c:v>
                </c:pt>
                <c:pt idx="1">
                  <c:v>152.47039923841257</c:v>
                </c:pt>
                <c:pt idx="2">
                  <c:v>177.51765423847027</c:v>
                </c:pt>
                <c:pt idx="3">
                  <c:v>192.80738090755037</c:v>
                </c:pt>
                <c:pt idx="4">
                  <c:v>196.8107092531705</c:v>
                </c:pt>
                <c:pt idx="5">
                  <c:v>124.20580828500796</c:v>
                </c:pt>
                <c:pt idx="6">
                  <c:v>225.99945059976196</c:v>
                </c:pt>
                <c:pt idx="7">
                  <c:v>169.24864692773002</c:v>
                </c:pt>
                <c:pt idx="8">
                  <c:v>159.26952141057933</c:v>
                </c:pt>
                <c:pt idx="9">
                  <c:v>154.00860642171466</c:v>
                </c:pt>
                <c:pt idx="10">
                  <c:v>98.552057680325191</c:v>
                </c:pt>
                <c:pt idx="11">
                  <c:v>97.78803049638428</c:v>
                </c:pt>
                <c:pt idx="12">
                  <c:v>144.44634946201052</c:v>
                </c:pt>
                <c:pt idx="13">
                  <c:v>448.9685941737381</c:v>
                </c:pt>
                <c:pt idx="14">
                  <c:v>150.68832703271852</c:v>
                </c:pt>
                <c:pt idx="15">
                  <c:v>212.53633936517352</c:v>
                </c:pt>
                <c:pt idx="16">
                  <c:v>182.6154807090499</c:v>
                </c:pt>
                <c:pt idx="17">
                  <c:v>258.75448771057717</c:v>
                </c:pt>
              </c:numCache>
            </c:numRef>
          </c:val>
        </c:ser>
        <c:ser>
          <c:idx val="6"/>
          <c:order val="6"/>
          <c:tx>
            <c:strRef>
              <c:f>大论文表!$AB$88</c:f>
              <c:strCache>
                <c:ptCount val="1"/>
                <c:pt idx="0">
                  <c:v>统计长度32KB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大论文表!$U$89:$U$106</c:f>
              <c:strCache>
                <c:ptCount val="18"/>
                <c:pt idx="0">
                  <c:v>bib</c:v>
                </c:pt>
                <c:pt idx="1">
                  <c:v>book1</c:v>
                </c:pt>
                <c:pt idx="2">
                  <c:v>book2</c:v>
                </c:pt>
                <c:pt idx="3">
                  <c:v>geo</c:v>
                </c:pt>
                <c:pt idx="4">
                  <c:v>news</c:v>
                </c:pt>
                <c:pt idx="5">
                  <c:v>obj1</c:v>
                </c:pt>
                <c:pt idx="6">
                  <c:v>obj2</c:v>
                </c:pt>
                <c:pt idx="7">
                  <c:v>paper1</c:v>
                </c:pt>
                <c:pt idx="8">
                  <c:v>paper2</c:v>
                </c:pt>
                <c:pt idx="9">
                  <c:v>paper3</c:v>
                </c:pt>
                <c:pt idx="10">
                  <c:v>paper4</c:v>
                </c:pt>
                <c:pt idx="11">
                  <c:v>paper5</c:v>
                </c:pt>
                <c:pt idx="12">
                  <c:v>paper6</c:v>
                </c:pt>
                <c:pt idx="13">
                  <c:v>pic</c:v>
                </c:pt>
                <c:pt idx="14">
                  <c:v>progc</c:v>
                </c:pt>
                <c:pt idx="15">
                  <c:v>progl</c:v>
                </c:pt>
                <c:pt idx="16">
                  <c:v>progp</c:v>
                </c:pt>
                <c:pt idx="17">
                  <c:v>trans</c:v>
                </c:pt>
              </c:strCache>
            </c:strRef>
          </c:cat>
          <c:val>
            <c:numRef>
              <c:f>大论文表!$AB$89:$AB$106</c:f>
              <c:numCache>
                <c:formatCode>0.00_);[Red]\(0.00\)</c:formatCode>
                <c:ptCount val="18"/>
                <c:pt idx="0">
                  <c:v>195.68306279144517</c:v>
                </c:pt>
                <c:pt idx="1">
                  <c:v>152.47039923841257</c:v>
                </c:pt>
                <c:pt idx="2">
                  <c:v>177.51765423847027</c:v>
                </c:pt>
                <c:pt idx="3">
                  <c:v>179.76539113094267</c:v>
                </c:pt>
                <c:pt idx="4">
                  <c:v>196.8107092531705</c:v>
                </c:pt>
                <c:pt idx="5">
                  <c:v>124.20580828500796</c:v>
                </c:pt>
                <c:pt idx="6">
                  <c:v>225.99945059976196</c:v>
                </c:pt>
                <c:pt idx="7">
                  <c:v>123.82258951114756</c:v>
                </c:pt>
                <c:pt idx="8">
                  <c:v>148.11482329929825</c:v>
                </c:pt>
                <c:pt idx="9">
                  <c:v>112.32412387859355</c:v>
                </c:pt>
                <c:pt idx="10">
                  <c:v>98.552057680325191</c:v>
                </c:pt>
                <c:pt idx="11">
                  <c:v>97.78803049638428</c:v>
                </c:pt>
                <c:pt idx="12">
                  <c:v>124.48220889359311</c:v>
                </c:pt>
                <c:pt idx="13">
                  <c:v>448.9685941737381</c:v>
                </c:pt>
                <c:pt idx="14">
                  <c:v>129.7581141816371</c:v>
                </c:pt>
                <c:pt idx="15">
                  <c:v>159.24305870429146</c:v>
                </c:pt>
                <c:pt idx="16">
                  <c:v>167.4522863227574</c:v>
                </c:pt>
                <c:pt idx="17">
                  <c:v>193.34662275379904</c:v>
                </c:pt>
              </c:numCache>
            </c:numRef>
          </c:val>
        </c:ser>
        <c:ser>
          <c:idx val="7"/>
          <c:order val="7"/>
          <c:tx>
            <c:strRef>
              <c:f>大论文表!$AC$88</c:f>
              <c:strCache>
                <c:ptCount val="1"/>
                <c:pt idx="0">
                  <c:v>统计长度64KB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大论文表!$U$89:$U$106</c:f>
              <c:strCache>
                <c:ptCount val="18"/>
                <c:pt idx="0">
                  <c:v>bib</c:v>
                </c:pt>
                <c:pt idx="1">
                  <c:v>book1</c:v>
                </c:pt>
                <c:pt idx="2">
                  <c:v>book2</c:v>
                </c:pt>
                <c:pt idx="3">
                  <c:v>geo</c:v>
                </c:pt>
                <c:pt idx="4">
                  <c:v>news</c:v>
                </c:pt>
                <c:pt idx="5">
                  <c:v>obj1</c:v>
                </c:pt>
                <c:pt idx="6">
                  <c:v>obj2</c:v>
                </c:pt>
                <c:pt idx="7">
                  <c:v>paper1</c:v>
                </c:pt>
                <c:pt idx="8">
                  <c:v>paper2</c:v>
                </c:pt>
                <c:pt idx="9">
                  <c:v>paper3</c:v>
                </c:pt>
                <c:pt idx="10">
                  <c:v>paper4</c:v>
                </c:pt>
                <c:pt idx="11">
                  <c:v>paper5</c:v>
                </c:pt>
                <c:pt idx="12">
                  <c:v>paper6</c:v>
                </c:pt>
                <c:pt idx="13">
                  <c:v>pic</c:v>
                </c:pt>
                <c:pt idx="14">
                  <c:v>progc</c:v>
                </c:pt>
                <c:pt idx="15">
                  <c:v>progl</c:v>
                </c:pt>
                <c:pt idx="16">
                  <c:v>progp</c:v>
                </c:pt>
                <c:pt idx="17">
                  <c:v>trans</c:v>
                </c:pt>
              </c:strCache>
            </c:strRef>
          </c:cat>
          <c:val>
            <c:numRef>
              <c:f>大论文表!$AC$89:$AC$106</c:f>
              <c:numCache>
                <c:formatCode>0.00_);[Red]\(0.00\)</c:formatCode>
                <c:ptCount val="18"/>
                <c:pt idx="0">
                  <c:v>141.99640609126689</c:v>
                </c:pt>
                <c:pt idx="1">
                  <c:v>152.47039923841257</c:v>
                </c:pt>
                <c:pt idx="2">
                  <c:v>177.51765423847027</c:v>
                </c:pt>
                <c:pt idx="3">
                  <c:v>136.04960028518886</c:v>
                </c:pt>
                <c:pt idx="4">
                  <c:v>196.8107092531705</c:v>
                </c:pt>
                <c:pt idx="5">
                  <c:v>124.20580828500796</c:v>
                </c:pt>
                <c:pt idx="6">
                  <c:v>225.99945059976196</c:v>
                </c:pt>
                <c:pt idx="7">
                  <c:v>123.82258951114756</c:v>
                </c:pt>
                <c:pt idx="8">
                  <c:v>116.83362802676687</c:v>
                </c:pt>
                <c:pt idx="9">
                  <c:v>112.32412387859355</c:v>
                </c:pt>
                <c:pt idx="10">
                  <c:v>98.552057680325191</c:v>
                </c:pt>
                <c:pt idx="11">
                  <c:v>97.78803049638428</c:v>
                </c:pt>
                <c:pt idx="12">
                  <c:v>124.48220889359311</c:v>
                </c:pt>
                <c:pt idx="13">
                  <c:v>422.1234854701396</c:v>
                </c:pt>
                <c:pt idx="14">
                  <c:v>129.7581141816371</c:v>
                </c:pt>
                <c:pt idx="15">
                  <c:v>159.24305870429146</c:v>
                </c:pt>
                <c:pt idx="16">
                  <c:v>167.4522863227574</c:v>
                </c:pt>
                <c:pt idx="17">
                  <c:v>193.34662275379904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718992"/>
        <c:axId val="191719552"/>
      </c:barChart>
      <c:catAx>
        <c:axId val="19171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1719552"/>
        <c:crosses val="autoZero"/>
        <c:auto val="1"/>
        <c:lblAlgn val="ctr"/>
        <c:lblOffset val="100"/>
        <c:noMultiLvlLbl val="0"/>
      </c:catAx>
      <c:valAx>
        <c:axId val="191719552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压缩速率（</a:t>
                </a:r>
                <a:r>
                  <a:rPr lang="en-US" altLang="zh-CN" sz="8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MBps</a:t>
                </a:r>
                <a:r>
                  <a:rPr lang="zh-CN" altLang="en-US" sz="8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_);[Red]\(#,##0\)" sourceLinked="0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171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大论文表!$V$109</c:f>
              <c:strCache>
                <c:ptCount val="1"/>
                <c:pt idx="0">
                  <c:v>兼容模式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大论文表!$U$110:$U$120</c:f>
              <c:strCache>
                <c:ptCount val="11"/>
                <c:pt idx="0">
                  <c:v>alice29</c:v>
                </c:pt>
                <c:pt idx="1">
                  <c:v>asyoulik</c:v>
                </c:pt>
                <c:pt idx="2">
                  <c:v>cp</c:v>
                </c:pt>
                <c:pt idx="3">
                  <c:v>fields</c:v>
                </c:pt>
                <c:pt idx="4">
                  <c:v>grammar</c:v>
                </c:pt>
                <c:pt idx="5">
                  <c:v>kennedy</c:v>
                </c:pt>
                <c:pt idx="6">
                  <c:v>lcet10</c:v>
                </c:pt>
                <c:pt idx="7">
                  <c:v>plrabn12</c:v>
                </c:pt>
                <c:pt idx="8">
                  <c:v>ptt5</c:v>
                </c:pt>
                <c:pt idx="9">
                  <c:v>sum</c:v>
                </c:pt>
                <c:pt idx="10">
                  <c:v>xargs</c:v>
                </c:pt>
              </c:strCache>
            </c:strRef>
          </c:cat>
          <c:val>
            <c:numRef>
              <c:f>大论文表!$V$110:$V$120</c:f>
              <c:numCache>
                <c:formatCode>0.00_);[Red]\(0.00\)</c:formatCode>
                <c:ptCount val="11"/>
                <c:pt idx="0">
                  <c:v>164.07</c:v>
                </c:pt>
                <c:pt idx="1">
                  <c:v>159.66999999999999</c:v>
                </c:pt>
                <c:pt idx="2">
                  <c:v>221.65</c:v>
                </c:pt>
                <c:pt idx="3">
                  <c:v>199.11</c:v>
                </c:pt>
                <c:pt idx="4">
                  <c:v>206.72</c:v>
                </c:pt>
                <c:pt idx="5">
                  <c:v>254.76</c:v>
                </c:pt>
                <c:pt idx="6">
                  <c:v>173.69</c:v>
                </c:pt>
                <c:pt idx="7">
                  <c:v>149</c:v>
                </c:pt>
                <c:pt idx="8">
                  <c:v>457.82</c:v>
                </c:pt>
                <c:pt idx="9">
                  <c:v>234.6</c:v>
                </c:pt>
                <c:pt idx="10">
                  <c:v>176.13</c:v>
                </c:pt>
              </c:numCache>
            </c:numRef>
          </c:val>
        </c:ser>
        <c:ser>
          <c:idx val="1"/>
          <c:order val="1"/>
          <c:tx>
            <c:strRef>
              <c:f>大论文表!$W$109</c:f>
              <c:strCache>
                <c:ptCount val="1"/>
                <c:pt idx="0">
                  <c:v>统计长度1KB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大论文表!$U$110:$U$120</c:f>
              <c:strCache>
                <c:ptCount val="11"/>
                <c:pt idx="0">
                  <c:v>alice29</c:v>
                </c:pt>
                <c:pt idx="1">
                  <c:v>asyoulik</c:v>
                </c:pt>
                <c:pt idx="2">
                  <c:v>cp</c:v>
                </c:pt>
                <c:pt idx="3">
                  <c:v>fields</c:v>
                </c:pt>
                <c:pt idx="4">
                  <c:v>grammar</c:v>
                </c:pt>
                <c:pt idx="5">
                  <c:v>kennedy</c:v>
                </c:pt>
                <c:pt idx="6">
                  <c:v>lcet10</c:v>
                </c:pt>
                <c:pt idx="7">
                  <c:v>plrabn12</c:v>
                </c:pt>
                <c:pt idx="8">
                  <c:v>ptt5</c:v>
                </c:pt>
                <c:pt idx="9">
                  <c:v>sum</c:v>
                </c:pt>
                <c:pt idx="10">
                  <c:v>xargs</c:v>
                </c:pt>
              </c:strCache>
            </c:strRef>
          </c:cat>
          <c:val>
            <c:numRef>
              <c:f>大论文表!$W$110:$W$120</c:f>
              <c:numCache>
                <c:formatCode>0.00_);[Red]\(0.00\)</c:formatCode>
                <c:ptCount val="11"/>
                <c:pt idx="0">
                  <c:v>160.2454957327995</c:v>
                </c:pt>
                <c:pt idx="1">
                  <c:v>155.2896662945044</c:v>
                </c:pt>
                <c:pt idx="2">
                  <c:v>184.84598046581519</c:v>
                </c:pt>
                <c:pt idx="3">
                  <c:v>142.76568501920616</c:v>
                </c:pt>
                <c:pt idx="4">
                  <c:v>92.793017456359095</c:v>
                </c:pt>
                <c:pt idx="5">
                  <c:v>253.37565512659631</c:v>
                </c:pt>
                <c:pt idx="6">
                  <c:v>172.14069622040256</c:v>
                </c:pt>
                <c:pt idx="7">
                  <c:v>147.98716255643254</c:v>
                </c:pt>
                <c:pt idx="8">
                  <c:v>448.9685941737381</c:v>
                </c:pt>
                <c:pt idx="9">
                  <c:v>206.59103187466235</c:v>
                </c:pt>
                <c:pt idx="10">
                  <c:v>91.691973969631235</c:v>
                </c:pt>
              </c:numCache>
            </c:numRef>
          </c:val>
        </c:ser>
        <c:ser>
          <c:idx val="2"/>
          <c:order val="2"/>
          <c:tx>
            <c:strRef>
              <c:f>大论文表!$X$109</c:f>
              <c:strCache>
                <c:ptCount val="1"/>
                <c:pt idx="0">
                  <c:v>统计长度2KB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大论文表!$U$110:$U$120</c:f>
              <c:strCache>
                <c:ptCount val="11"/>
                <c:pt idx="0">
                  <c:v>alice29</c:v>
                </c:pt>
                <c:pt idx="1">
                  <c:v>asyoulik</c:v>
                </c:pt>
                <c:pt idx="2">
                  <c:v>cp</c:v>
                </c:pt>
                <c:pt idx="3">
                  <c:v>fields</c:v>
                </c:pt>
                <c:pt idx="4">
                  <c:v>grammar</c:v>
                </c:pt>
                <c:pt idx="5">
                  <c:v>kennedy</c:v>
                </c:pt>
                <c:pt idx="6">
                  <c:v>lcet10</c:v>
                </c:pt>
                <c:pt idx="7">
                  <c:v>plrabn12</c:v>
                </c:pt>
                <c:pt idx="8">
                  <c:v>ptt5</c:v>
                </c:pt>
                <c:pt idx="9">
                  <c:v>sum</c:v>
                </c:pt>
                <c:pt idx="10">
                  <c:v>xargs</c:v>
                </c:pt>
              </c:strCache>
            </c:strRef>
          </c:cat>
          <c:val>
            <c:numRef>
              <c:f>大论文表!$X$110:$X$120</c:f>
              <c:numCache>
                <c:formatCode>0.00_);[Red]\(0.00\)</c:formatCode>
                <c:ptCount val="11"/>
                <c:pt idx="0">
                  <c:v>160.2454957327995</c:v>
                </c:pt>
                <c:pt idx="1">
                  <c:v>155.2896662945044</c:v>
                </c:pt>
                <c:pt idx="2">
                  <c:v>184.84598046581519</c:v>
                </c:pt>
                <c:pt idx="3">
                  <c:v>142.76568501920616</c:v>
                </c:pt>
                <c:pt idx="4">
                  <c:v>77.695648542554082</c:v>
                </c:pt>
                <c:pt idx="5">
                  <c:v>253.37565512659631</c:v>
                </c:pt>
                <c:pt idx="6">
                  <c:v>172.14069622040256</c:v>
                </c:pt>
                <c:pt idx="7">
                  <c:v>147.98716255643254</c:v>
                </c:pt>
                <c:pt idx="8">
                  <c:v>448.9685941737381</c:v>
                </c:pt>
                <c:pt idx="9">
                  <c:v>206.59103187466235</c:v>
                </c:pt>
                <c:pt idx="10">
                  <c:v>82.510209092371468</c:v>
                </c:pt>
              </c:numCache>
            </c:numRef>
          </c:val>
        </c:ser>
        <c:ser>
          <c:idx val="3"/>
          <c:order val="3"/>
          <c:tx>
            <c:strRef>
              <c:f>大论文表!$Y$109</c:f>
              <c:strCache>
                <c:ptCount val="1"/>
                <c:pt idx="0">
                  <c:v>统计长度4KB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invertIfNegative val="0"/>
          <c:cat>
            <c:strRef>
              <c:f>大论文表!$U$110:$U$120</c:f>
              <c:strCache>
                <c:ptCount val="11"/>
                <c:pt idx="0">
                  <c:v>alice29</c:v>
                </c:pt>
                <c:pt idx="1">
                  <c:v>asyoulik</c:v>
                </c:pt>
                <c:pt idx="2">
                  <c:v>cp</c:v>
                </c:pt>
                <c:pt idx="3">
                  <c:v>fields</c:v>
                </c:pt>
                <c:pt idx="4">
                  <c:v>grammar</c:v>
                </c:pt>
                <c:pt idx="5">
                  <c:v>kennedy</c:v>
                </c:pt>
                <c:pt idx="6">
                  <c:v>lcet10</c:v>
                </c:pt>
                <c:pt idx="7">
                  <c:v>plrabn12</c:v>
                </c:pt>
                <c:pt idx="8">
                  <c:v>ptt5</c:v>
                </c:pt>
                <c:pt idx="9">
                  <c:v>sum</c:v>
                </c:pt>
                <c:pt idx="10">
                  <c:v>xargs</c:v>
                </c:pt>
              </c:strCache>
            </c:strRef>
          </c:cat>
          <c:val>
            <c:numRef>
              <c:f>大论文表!$Y$110:$Y$120</c:f>
              <c:numCache>
                <c:formatCode>0.00_);[Red]\(0.00\)</c:formatCode>
                <c:ptCount val="11"/>
                <c:pt idx="0">
                  <c:v>160.2454957327995</c:v>
                </c:pt>
                <c:pt idx="1">
                  <c:v>155.2896662945044</c:v>
                </c:pt>
                <c:pt idx="2">
                  <c:v>184.84598046581519</c:v>
                </c:pt>
                <c:pt idx="3">
                  <c:v>128.43157655792956</c:v>
                </c:pt>
                <c:pt idx="4">
                  <c:v>77.695648542554082</c:v>
                </c:pt>
                <c:pt idx="5">
                  <c:v>253.37565512659631</c:v>
                </c:pt>
                <c:pt idx="6">
                  <c:v>172.14069622040256</c:v>
                </c:pt>
                <c:pt idx="7">
                  <c:v>147.98716255643254</c:v>
                </c:pt>
                <c:pt idx="8">
                  <c:v>448.9685941737381</c:v>
                </c:pt>
                <c:pt idx="9">
                  <c:v>206.59103187466235</c:v>
                </c:pt>
                <c:pt idx="10">
                  <c:v>74.518722233975026</c:v>
                </c:pt>
              </c:numCache>
            </c:numRef>
          </c:val>
        </c:ser>
        <c:ser>
          <c:idx val="4"/>
          <c:order val="4"/>
          <c:tx>
            <c:strRef>
              <c:f>大论文表!$Z$109</c:f>
              <c:strCache>
                <c:ptCount val="1"/>
                <c:pt idx="0">
                  <c:v>统计长度8KB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大论文表!$U$110:$U$120</c:f>
              <c:strCache>
                <c:ptCount val="11"/>
                <c:pt idx="0">
                  <c:v>alice29</c:v>
                </c:pt>
                <c:pt idx="1">
                  <c:v>asyoulik</c:v>
                </c:pt>
                <c:pt idx="2">
                  <c:v>cp</c:v>
                </c:pt>
                <c:pt idx="3">
                  <c:v>fields</c:v>
                </c:pt>
                <c:pt idx="4">
                  <c:v>grammar</c:v>
                </c:pt>
                <c:pt idx="5">
                  <c:v>kennedy</c:v>
                </c:pt>
                <c:pt idx="6">
                  <c:v>lcet10</c:v>
                </c:pt>
                <c:pt idx="7">
                  <c:v>plrabn12</c:v>
                </c:pt>
                <c:pt idx="8">
                  <c:v>ptt5</c:v>
                </c:pt>
                <c:pt idx="9">
                  <c:v>sum</c:v>
                </c:pt>
                <c:pt idx="10">
                  <c:v>xargs</c:v>
                </c:pt>
              </c:strCache>
            </c:strRef>
          </c:cat>
          <c:val>
            <c:numRef>
              <c:f>大论文表!$Z$110:$Z$120</c:f>
              <c:numCache>
                <c:formatCode>0.00_);[Red]\(0.00\)</c:formatCode>
                <c:ptCount val="11"/>
                <c:pt idx="0">
                  <c:v>160.2454957327995</c:v>
                </c:pt>
                <c:pt idx="1">
                  <c:v>155.2896662945044</c:v>
                </c:pt>
                <c:pt idx="2">
                  <c:v>168.35006952625815</c:v>
                </c:pt>
                <c:pt idx="3">
                  <c:v>112.53986838386693</c:v>
                </c:pt>
                <c:pt idx="4">
                  <c:v>77.695648542554082</c:v>
                </c:pt>
                <c:pt idx="5">
                  <c:v>253.37565512659631</c:v>
                </c:pt>
                <c:pt idx="6">
                  <c:v>172.14069622040256</c:v>
                </c:pt>
                <c:pt idx="7">
                  <c:v>147.98716255643254</c:v>
                </c:pt>
                <c:pt idx="8">
                  <c:v>448.9685941737381</c:v>
                </c:pt>
                <c:pt idx="9">
                  <c:v>206.59103187466235</c:v>
                </c:pt>
                <c:pt idx="10">
                  <c:v>74.518722233975026</c:v>
                </c:pt>
              </c:numCache>
            </c:numRef>
          </c:val>
        </c:ser>
        <c:ser>
          <c:idx val="5"/>
          <c:order val="5"/>
          <c:tx>
            <c:strRef>
              <c:f>大论文表!$AA$109</c:f>
              <c:strCache>
                <c:ptCount val="1"/>
                <c:pt idx="0">
                  <c:v>统计长度16KB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大论文表!$U$110:$U$120</c:f>
              <c:strCache>
                <c:ptCount val="11"/>
                <c:pt idx="0">
                  <c:v>alice29</c:v>
                </c:pt>
                <c:pt idx="1">
                  <c:v>asyoulik</c:v>
                </c:pt>
                <c:pt idx="2">
                  <c:v>cp</c:v>
                </c:pt>
                <c:pt idx="3">
                  <c:v>fields</c:v>
                </c:pt>
                <c:pt idx="4">
                  <c:v>grammar</c:v>
                </c:pt>
                <c:pt idx="5">
                  <c:v>kennedy</c:v>
                </c:pt>
                <c:pt idx="6">
                  <c:v>lcet10</c:v>
                </c:pt>
                <c:pt idx="7">
                  <c:v>plrabn12</c:v>
                </c:pt>
                <c:pt idx="8">
                  <c:v>ptt5</c:v>
                </c:pt>
                <c:pt idx="9">
                  <c:v>sum</c:v>
                </c:pt>
                <c:pt idx="10">
                  <c:v>xargs</c:v>
                </c:pt>
              </c:strCache>
            </c:strRef>
          </c:cat>
          <c:val>
            <c:numRef>
              <c:f>大论文表!$AA$110:$AA$120</c:f>
              <c:numCache>
                <c:formatCode>0.00_);[Red]\(0.00\)</c:formatCode>
                <c:ptCount val="11"/>
                <c:pt idx="0">
                  <c:v>160.2454957327995</c:v>
                </c:pt>
                <c:pt idx="1">
                  <c:v>155.2896662945044</c:v>
                </c:pt>
                <c:pt idx="2">
                  <c:v>136.19002280627947</c:v>
                </c:pt>
                <c:pt idx="3">
                  <c:v>112.53986838386693</c:v>
                </c:pt>
                <c:pt idx="4">
                  <c:v>77.695648542554082</c:v>
                </c:pt>
                <c:pt idx="5">
                  <c:v>253.37565512659631</c:v>
                </c:pt>
                <c:pt idx="6">
                  <c:v>172.14069622040256</c:v>
                </c:pt>
                <c:pt idx="7">
                  <c:v>147.98716255643254</c:v>
                </c:pt>
                <c:pt idx="8">
                  <c:v>448.9685941737381</c:v>
                </c:pt>
                <c:pt idx="9">
                  <c:v>160.27516763201635</c:v>
                </c:pt>
                <c:pt idx="10">
                  <c:v>74.518722233975026</c:v>
                </c:pt>
              </c:numCache>
            </c:numRef>
          </c:val>
        </c:ser>
        <c:ser>
          <c:idx val="6"/>
          <c:order val="6"/>
          <c:tx>
            <c:strRef>
              <c:f>大论文表!$AB$109</c:f>
              <c:strCache>
                <c:ptCount val="1"/>
                <c:pt idx="0">
                  <c:v>统计长度32KB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大论文表!$U$110:$U$120</c:f>
              <c:strCache>
                <c:ptCount val="11"/>
                <c:pt idx="0">
                  <c:v>alice29</c:v>
                </c:pt>
                <c:pt idx="1">
                  <c:v>asyoulik</c:v>
                </c:pt>
                <c:pt idx="2">
                  <c:v>cp</c:v>
                </c:pt>
                <c:pt idx="3">
                  <c:v>fields</c:v>
                </c:pt>
                <c:pt idx="4">
                  <c:v>grammar</c:v>
                </c:pt>
                <c:pt idx="5">
                  <c:v>kennedy</c:v>
                </c:pt>
                <c:pt idx="6">
                  <c:v>lcet10</c:v>
                </c:pt>
                <c:pt idx="7">
                  <c:v>plrabn12</c:v>
                </c:pt>
                <c:pt idx="8">
                  <c:v>ptt5</c:v>
                </c:pt>
                <c:pt idx="9">
                  <c:v>sum</c:v>
                </c:pt>
                <c:pt idx="10">
                  <c:v>xargs</c:v>
                </c:pt>
              </c:strCache>
            </c:strRef>
          </c:cat>
          <c:val>
            <c:numRef>
              <c:f>大论文表!$AB$110:$AB$120</c:f>
              <c:numCache>
                <c:formatCode>0.00_);[Red]\(0.00\)</c:formatCode>
                <c:ptCount val="11"/>
                <c:pt idx="0">
                  <c:v>160.2454957327995</c:v>
                </c:pt>
                <c:pt idx="1">
                  <c:v>155.2896662945044</c:v>
                </c:pt>
                <c:pt idx="2">
                  <c:v>136.19002280627947</c:v>
                </c:pt>
                <c:pt idx="3">
                  <c:v>112.53986838386693</c:v>
                </c:pt>
                <c:pt idx="4">
                  <c:v>77.695648542554082</c:v>
                </c:pt>
                <c:pt idx="5">
                  <c:v>253.37565512659631</c:v>
                </c:pt>
                <c:pt idx="6">
                  <c:v>172.14069622040256</c:v>
                </c:pt>
                <c:pt idx="7">
                  <c:v>147.98716255643254</c:v>
                </c:pt>
                <c:pt idx="8">
                  <c:v>448.9685941737381</c:v>
                </c:pt>
                <c:pt idx="9">
                  <c:v>146.41243586798376</c:v>
                </c:pt>
                <c:pt idx="10">
                  <c:v>74.518722233975026</c:v>
                </c:pt>
              </c:numCache>
            </c:numRef>
          </c:val>
        </c:ser>
        <c:ser>
          <c:idx val="7"/>
          <c:order val="7"/>
          <c:tx>
            <c:strRef>
              <c:f>大论文表!$AC$109</c:f>
              <c:strCache>
                <c:ptCount val="1"/>
                <c:pt idx="0">
                  <c:v>统计长度64KB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大论文表!$U$110:$U$120</c:f>
              <c:strCache>
                <c:ptCount val="11"/>
                <c:pt idx="0">
                  <c:v>alice29</c:v>
                </c:pt>
                <c:pt idx="1">
                  <c:v>asyoulik</c:v>
                </c:pt>
                <c:pt idx="2">
                  <c:v>cp</c:v>
                </c:pt>
                <c:pt idx="3">
                  <c:v>fields</c:v>
                </c:pt>
                <c:pt idx="4">
                  <c:v>grammar</c:v>
                </c:pt>
                <c:pt idx="5">
                  <c:v>kennedy</c:v>
                </c:pt>
                <c:pt idx="6">
                  <c:v>lcet10</c:v>
                </c:pt>
                <c:pt idx="7">
                  <c:v>plrabn12</c:v>
                </c:pt>
                <c:pt idx="8">
                  <c:v>ptt5</c:v>
                </c:pt>
                <c:pt idx="9">
                  <c:v>sum</c:v>
                </c:pt>
                <c:pt idx="10">
                  <c:v>xargs</c:v>
                </c:pt>
              </c:strCache>
            </c:strRef>
          </c:cat>
          <c:val>
            <c:numRef>
              <c:f>大论文表!$AC$110:$AC$120</c:f>
              <c:numCache>
                <c:formatCode>0.00_);[Red]\(0.00\)</c:formatCode>
                <c:ptCount val="11"/>
                <c:pt idx="0">
                  <c:v>142.73342352900124</c:v>
                </c:pt>
                <c:pt idx="1">
                  <c:v>124.69352401465474</c:v>
                </c:pt>
                <c:pt idx="2">
                  <c:v>136.19002280627947</c:v>
                </c:pt>
                <c:pt idx="3">
                  <c:v>112.53986838386693</c:v>
                </c:pt>
                <c:pt idx="4">
                  <c:v>77.695648542554082</c:v>
                </c:pt>
                <c:pt idx="5">
                  <c:v>253.37565512659631</c:v>
                </c:pt>
                <c:pt idx="6">
                  <c:v>172.14069622040256</c:v>
                </c:pt>
                <c:pt idx="7">
                  <c:v>147.98716255643254</c:v>
                </c:pt>
                <c:pt idx="8">
                  <c:v>422.1234854701396</c:v>
                </c:pt>
                <c:pt idx="9">
                  <c:v>146.41243586798376</c:v>
                </c:pt>
                <c:pt idx="10">
                  <c:v>74.518722233975026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726272"/>
        <c:axId val="191726832"/>
      </c:barChart>
      <c:catAx>
        <c:axId val="19172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1726832"/>
        <c:crosses val="autoZero"/>
        <c:auto val="1"/>
        <c:lblAlgn val="ctr"/>
        <c:lblOffset val="100"/>
        <c:noMultiLvlLbl val="0"/>
      </c:catAx>
      <c:valAx>
        <c:axId val="191726832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800" b="0" i="0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压缩速率（</a:t>
                </a:r>
                <a:r>
                  <a:rPr lang="en-US" altLang="zh-CN" sz="800" b="0" i="0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MBps</a:t>
                </a:r>
                <a:r>
                  <a:rPr lang="zh-CN" altLang="zh-CN" sz="800" b="0" i="0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）</a:t>
                </a:r>
                <a:endParaRPr lang="zh-CN" altLang="zh-CN" sz="800">
                  <a:solidFill>
                    <a:schemeClr val="tx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CN" altLang="en-US"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172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626451</xdr:colOff>
      <xdr:row>4</xdr:row>
      <xdr:rowOff>20516</xdr:rowOff>
    </xdr:from>
    <xdr:to>
      <xdr:col>13</xdr:col>
      <xdr:colOff>377336</xdr:colOff>
      <xdr:row>19</xdr:row>
      <xdr:rowOff>16120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670691</xdr:colOff>
      <xdr:row>5</xdr:row>
      <xdr:rowOff>76200</xdr:rowOff>
    </xdr:from>
    <xdr:to>
      <xdr:col>15</xdr:col>
      <xdr:colOff>452273</xdr:colOff>
      <xdr:row>20</xdr:row>
      <xdr:rowOff>60434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</xdr:colOff>
      <xdr:row>29</xdr:row>
      <xdr:rowOff>152400</xdr:rowOff>
    </xdr:from>
    <xdr:to>
      <xdr:col>20</xdr:col>
      <xdr:colOff>152400</xdr:colOff>
      <xdr:row>44</xdr:row>
      <xdr:rowOff>104775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481852</xdr:colOff>
      <xdr:row>88</xdr:row>
      <xdr:rowOff>17929</xdr:rowOff>
    </xdr:from>
    <xdr:to>
      <xdr:col>41</xdr:col>
      <xdr:colOff>280147</xdr:colOff>
      <xdr:row>106</xdr:row>
      <xdr:rowOff>56029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532278</xdr:colOff>
      <xdr:row>108</xdr:row>
      <xdr:rowOff>29135</xdr:rowOff>
    </xdr:from>
    <xdr:to>
      <xdr:col>41</xdr:col>
      <xdr:colOff>280147</xdr:colOff>
      <xdr:row>122</xdr:row>
      <xdr:rowOff>172570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zoomScale="115" zoomScaleNormal="115" workbookViewId="0">
      <selection activeCell="G9" sqref="G9"/>
    </sheetView>
  </sheetViews>
  <sheetFormatPr defaultRowHeight="13.5" x14ac:dyDescent="0.15"/>
  <cols>
    <col min="6" max="6" width="9" style="8"/>
    <col min="11" max="11" width="9" style="7"/>
  </cols>
  <sheetData>
    <row r="1" spans="1:6" ht="14.25" thickBot="1" x14ac:dyDescent="0.2">
      <c r="A1" s="49" t="s">
        <v>24</v>
      </c>
      <c r="B1" s="51" t="s">
        <v>0</v>
      </c>
      <c r="C1" s="52"/>
      <c r="D1" s="52"/>
      <c r="E1" s="52"/>
    </row>
    <row r="2" spans="1:6" ht="14.25" thickBot="1" x14ac:dyDescent="0.2">
      <c r="A2" s="50"/>
      <c r="B2" s="1" t="s">
        <v>20</v>
      </c>
      <c r="C2" s="4" t="s">
        <v>21</v>
      </c>
      <c r="D2" s="4" t="s">
        <v>22</v>
      </c>
      <c r="E2" s="3" t="s">
        <v>23</v>
      </c>
      <c r="F2" s="9" t="s">
        <v>25</v>
      </c>
    </row>
    <row r="3" spans="1:6" ht="14.25" thickBot="1" x14ac:dyDescent="0.2">
      <c r="A3" s="2" t="s">
        <v>1</v>
      </c>
      <c r="B3" s="2">
        <v>32.1</v>
      </c>
      <c r="C3" s="2">
        <v>53.85</v>
      </c>
      <c r="D3" s="2">
        <v>52.2</v>
      </c>
      <c r="E3" s="11">
        <f>MAX(D3,F3)</f>
        <v>52.2</v>
      </c>
      <c r="F3" s="10">
        <v>48.699903829733699</v>
      </c>
    </row>
    <row r="4" spans="1:6" ht="14.25" thickBot="1" x14ac:dyDescent="0.2">
      <c r="A4" s="2" t="s">
        <v>2</v>
      </c>
      <c r="B4" s="2">
        <v>40.9</v>
      </c>
      <c r="C4" s="2">
        <v>54.33</v>
      </c>
      <c r="D4" s="2">
        <v>66.94</v>
      </c>
      <c r="E4" s="11">
        <f t="shared" ref="E4:E20" si="0">MAX(D4,F4)</f>
        <v>66.94</v>
      </c>
      <c r="F4" s="10">
        <v>63.112682450300554</v>
      </c>
    </row>
    <row r="5" spans="1:6" ht="14.25" thickBot="1" x14ac:dyDescent="0.2">
      <c r="A5" s="2" t="s">
        <v>3</v>
      </c>
      <c r="B5" s="2">
        <v>33.799999999999997</v>
      </c>
      <c r="C5" s="2">
        <v>52.93</v>
      </c>
      <c r="D5" s="2">
        <v>55.37</v>
      </c>
      <c r="E5" s="11">
        <f t="shared" si="0"/>
        <v>55.37</v>
      </c>
      <c r="F5" s="10">
        <v>53.044252655290279</v>
      </c>
    </row>
    <row r="6" spans="1:6" ht="14.25" thickBot="1" x14ac:dyDescent="0.2">
      <c r="A6" s="2" t="s">
        <v>4</v>
      </c>
      <c r="B6" s="2">
        <v>67</v>
      </c>
      <c r="C6" s="2">
        <v>77.099999999999994</v>
      </c>
      <c r="D6" s="2">
        <v>94.89</v>
      </c>
      <c r="E6" s="11">
        <f t="shared" si="0"/>
        <v>94.89</v>
      </c>
      <c r="F6" s="10">
        <v>88.87890625</v>
      </c>
    </row>
    <row r="7" spans="1:6" ht="14.25" thickBot="1" x14ac:dyDescent="0.2">
      <c r="A7" s="2" t="s">
        <v>5</v>
      </c>
      <c r="B7" s="2">
        <v>38.5</v>
      </c>
      <c r="C7" s="2">
        <v>60.98</v>
      </c>
      <c r="D7" s="2">
        <v>57.7</v>
      </c>
      <c r="E7" s="11">
        <f t="shared" si="0"/>
        <v>57.7</v>
      </c>
      <c r="F7" s="10">
        <v>53.842257808750261</v>
      </c>
    </row>
    <row r="8" spans="1:6" ht="14.25" thickBot="1" x14ac:dyDescent="0.2">
      <c r="A8" s="2" t="s">
        <v>6</v>
      </c>
      <c r="B8" s="2">
        <v>52.4</v>
      </c>
      <c r="C8" s="2">
        <v>63.33</v>
      </c>
      <c r="D8" s="2">
        <v>60.19</v>
      </c>
      <c r="E8" s="11">
        <f t="shared" si="0"/>
        <v>60.52827380952381</v>
      </c>
      <c r="F8" s="10">
        <v>60.52827380952381</v>
      </c>
    </row>
    <row r="9" spans="1:6" ht="14.25" thickBot="1" x14ac:dyDescent="0.2">
      <c r="A9" s="2" t="s">
        <v>7</v>
      </c>
      <c r="B9" s="2">
        <v>33.1</v>
      </c>
      <c r="C9" s="2">
        <v>54.13</v>
      </c>
      <c r="D9" s="2">
        <v>48.73</v>
      </c>
      <c r="E9" s="11">
        <f t="shared" si="0"/>
        <v>48.73</v>
      </c>
      <c r="F9" s="10">
        <v>48.256581879471995</v>
      </c>
    </row>
    <row r="10" spans="1:6" ht="14.25" thickBot="1" x14ac:dyDescent="0.2">
      <c r="A10" s="2" t="s">
        <v>8</v>
      </c>
      <c r="B10" s="2">
        <v>36.6</v>
      </c>
      <c r="C10" s="2">
        <v>54.23</v>
      </c>
      <c r="D10" s="2">
        <v>54.46</v>
      </c>
      <c r="E10" s="11">
        <f t="shared" si="0"/>
        <v>54.46</v>
      </c>
      <c r="F10" s="10">
        <v>54.400782528545363</v>
      </c>
    </row>
    <row r="11" spans="1:6" ht="14.25" thickBot="1" x14ac:dyDescent="0.2">
      <c r="A11" s="2" t="s">
        <v>9</v>
      </c>
      <c r="B11" s="2">
        <v>37</v>
      </c>
      <c r="C11" s="2">
        <v>51.36</v>
      </c>
      <c r="D11" s="2">
        <v>59.13</v>
      </c>
      <c r="E11" s="11">
        <f t="shared" si="0"/>
        <v>59.13</v>
      </c>
      <c r="F11" s="10">
        <v>57.270769717393158</v>
      </c>
    </row>
    <row r="12" spans="1:6" ht="14.25" thickBot="1" x14ac:dyDescent="0.2">
      <c r="A12" s="2" t="s">
        <v>10</v>
      </c>
      <c r="B12" s="2">
        <v>39.1</v>
      </c>
      <c r="C12" s="2">
        <v>53.48</v>
      </c>
      <c r="D12" s="2">
        <v>60.85</v>
      </c>
      <c r="E12" s="11">
        <f t="shared" si="0"/>
        <v>60.85</v>
      </c>
      <c r="F12" s="10">
        <v>60.594076430383012</v>
      </c>
    </row>
    <row r="13" spans="1:6" ht="14.25" thickBot="1" x14ac:dyDescent="0.2">
      <c r="A13" s="2" t="s">
        <v>11</v>
      </c>
      <c r="B13" s="2">
        <v>46.1</v>
      </c>
      <c r="C13" s="2">
        <v>53.46</v>
      </c>
      <c r="D13" s="2">
        <v>63.9</v>
      </c>
      <c r="E13" s="11">
        <f t="shared" si="0"/>
        <v>63.9</v>
      </c>
      <c r="F13" s="10">
        <v>63.766370615685688</v>
      </c>
    </row>
    <row r="14" spans="1:6" ht="14.25" thickBot="1" x14ac:dyDescent="0.2">
      <c r="A14" s="2" t="s">
        <v>12</v>
      </c>
      <c r="B14" s="2">
        <v>41.7</v>
      </c>
      <c r="C14" s="2">
        <v>55.25</v>
      </c>
      <c r="D14" s="2">
        <v>62.53</v>
      </c>
      <c r="E14" s="11">
        <f t="shared" si="0"/>
        <v>63.34281412079639</v>
      </c>
      <c r="F14" s="10">
        <v>63.34281412079639</v>
      </c>
    </row>
    <row r="15" spans="1:6" ht="14.25" thickBot="1" x14ac:dyDescent="0.2">
      <c r="A15" s="2" t="s">
        <v>13</v>
      </c>
      <c r="B15" s="2">
        <v>36.799999999999997</v>
      </c>
      <c r="C15" s="2">
        <v>52.63</v>
      </c>
      <c r="D15" s="2">
        <v>54.13</v>
      </c>
      <c r="E15" s="11">
        <f t="shared" si="0"/>
        <v>54.449547303503479</v>
      </c>
      <c r="F15" s="10">
        <v>54.449547303503479</v>
      </c>
    </row>
    <row r="16" spans="1:6" ht="14.25" thickBot="1" x14ac:dyDescent="0.2">
      <c r="A16" s="2" t="s">
        <v>14</v>
      </c>
      <c r="B16" s="2">
        <v>11.2</v>
      </c>
      <c r="C16" s="2">
        <v>12.79</v>
      </c>
      <c r="D16" s="2">
        <v>16.82</v>
      </c>
      <c r="E16" s="11">
        <f t="shared" si="0"/>
        <v>17.220039905225089</v>
      </c>
      <c r="F16" s="10">
        <v>17.220039905225089</v>
      </c>
    </row>
    <row r="17" spans="1:6" ht="14.25" thickBot="1" x14ac:dyDescent="0.2">
      <c r="A17" s="2" t="s">
        <v>15</v>
      </c>
      <c r="B17" s="2">
        <v>35.9</v>
      </c>
      <c r="C17" s="2">
        <v>52.82</v>
      </c>
      <c r="D17" s="2">
        <v>52.82</v>
      </c>
      <c r="E17" s="11">
        <f t="shared" si="0"/>
        <v>52.914594430839927</v>
      </c>
      <c r="F17" s="10">
        <v>52.914594430839927</v>
      </c>
    </row>
    <row r="18" spans="1:6" ht="14.25" thickBot="1" x14ac:dyDescent="0.2">
      <c r="A18" s="2" t="s">
        <v>16</v>
      </c>
      <c r="B18" s="2">
        <v>22.8</v>
      </c>
      <c r="C18" s="2">
        <v>42.43</v>
      </c>
      <c r="D18" s="2">
        <v>39.479999999999997</v>
      </c>
      <c r="E18" s="11">
        <f t="shared" si="0"/>
        <v>39.661669876894734</v>
      </c>
      <c r="F18" s="10">
        <v>39.661669876894734</v>
      </c>
    </row>
    <row r="19" spans="1:6" ht="14.25" thickBot="1" x14ac:dyDescent="0.2">
      <c r="A19" s="2" t="s">
        <v>17</v>
      </c>
      <c r="B19" s="2">
        <v>22.5</v>
      </c>
      <c r="C19" s="2">
        <v>42.65</v>
      </c>
      <c r="D19" s="2">
        <v>37.94</v>
      </c>
      <c r="E19" s="11">
        <f t="shared" si="0"/>
        <v>37.943255229956051</v>
      </c>
      <c r="F19" s="10">
        <v>37.943255229956051</v>
      </c>
    </row>
    <row r="20" spans="1:6" ht="14.25" thickBot="1" x14ac:dyDescent="0.2">
      <c r="A20" s="2" t="s">
        <v>18</v>
      </c>
      <c r="B20" s="2">
        <v>20.7</v>
      </c>
      <c r="C20" s="2">
        <v>49.67</v>
      </c>
      <c r="D20" s="2">
        <v>32.43</v>
      </c>
      <c r="E20" s="11">
        <f t="shared" si="0"/>
        <v>34.810552105293148</v>
      </c>
      <c r="F20" s="10">
        <v>34.810552105293148</v>
      </c>
    </row>
    <row r="21" spans="1:6" ht="14.25" thickBot="1" x14ac:dyDescent="0.2">
      <c r="A21" s="1" t="s">
        <v>19</v>
      </c>
      <c r="B21" s="2">
        <v>36.1</v>
      </c>
      <c r="C21" s="2">
        <v>52.08</v>
      </c>
      <c r="D21" s="6">
        <f>AVERAGE(D3:D20)</f>
        <v>53.917222222222229</v>
      </c>
      <c r="E21" s="11">
        <f>AVERAGE(E3:E20)</f>
        <v>54.168930376779585</v>
      </c>
      <c r="F21" s="10">
        <f>AVERAGE(F3:F20)</f>
        <v>52.929851719310363</v>
      </c>
    </row>
  </sheetData>
  <mergeCells count="2">
    <mergeCell ref="A1:A2"/>
    <mergeCell ref="B1:E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zoomScaleNormal="100" workbookViewId="0">
      <selection sqref="A1:A20"/>
    </sheetView>
  </sheetViews>
  <sheetFormatPr defaultRowHeight="13.5" x14ac:dyDescent="0.15"/>
  <cols>
    <col min="2" max="5" width="9" style="8"/>
    <col min="7" max="7" width="13.375" customWidth="1"/>
    <col min="8" max="8" width="13" style="8" customWidth="1"/>
  </cols>
  <sheetData>
    <row r="1" spans="1:8" ht="14.25" customHeight="1" thickBot="1" x14ac:dyDescent="0.2">
      <c r="A1" s="53" t="s">
        <v>26</v>
      </c>
      <c r="B1" s="55" t="s">
        <v>33</v>
      </c>
      <c r="C1" s="56"/>
      <c r="D1" s="56"/>
      <c r="E1" s="49"/>
      <c r="G1" s="17" t="s">
        <v>35</v>
      </c>
      <c r="H1" s="17" t="s">
        <v>34</v>
      </c>
    </row>
    <row r="2" spans="1:8" ht="14.25" thickBot="1" x14ac:dyDescent="0.2">
      <c r="A2" s="54"/>
      <c r="B2" s="13" t="s">
        <v>27</v>
      </c>
      <c r="C2" s="14" t="s">
        <v>28</v>
      </c>
      <c r="D2" s="12" t="s">
        <v>29</v>
      </c>
      <c r="E2" s="12" t="s">
        <v>30</v>
      </c>
      <c r="G2" s="15" t="s">
        <v>31</v>
      </c>
      <c r="H2" s="16" t="s">
        <v>32</v>
      </c>
    </row>
    <row r="3" spans="1:8" ht="14.25" thickBot="1" x14ac:dyDescent="0.2">
      <c r="A3" s="2" t="s">
        <v>1</v>
      </c>
      <c r="B3" s="6">
        <v>16</v>
      </c>
      <c r="C3" s="6">
        <v>29</v>
      </c>
      <c r="D3" s="6">
        <v>216</v>
      </c>
      <c r="E3" s="6">
        <v>393.670057496683</v>
      </c>
      <c r="G3" s="10">
        <v>216</v>
      </c>
      <c r="H3" s="6">
        <v>393.670057496683</v>
      </c>
    </row>
    <row r="4" spans="1:8" ht="14.25" thickBot="1" x14ac:dyDescent="0.2">
      <c r="A4" s="2" t="s">
        <v>2</v>
      </c>
      <c r="B4" s="6">
        <v>36</v>
      </c>
      <c r="C4" s="6">
        <v>32</v>
      </c>
      <c r="D4" s="6">
        <v>188</v>
      </c>
      <c r="E4" s="6">
        <v>314.24904194982372</v>
      </c>
      <c r="G4" s="10">
        <v>188</v>
      </c>
      <c r="H4" s="6">
        <v>314.24904194982372</v>
      </c>
    </row>
    <row r="5" spans="1:8" ht="14.25" thickBot="1" x14ac:dyDescent="0.2">
      <c r="A5" s="2" t="s">
        <v>3</v>
      </c>
      <c r="B5" s="6">
        <v>38</v>
      </c>
      <c r="C5" s="6">
        <v>26</v>
      </c>
      <c r="D5" s="6">
        <v>203</v>
      </c>
      <c r="E5" s="6">
        <v>368.76305463326293</v>
      </c>
      <c r="G5" s="10">
        <v>203</v>
      </c>
      <c r="H5" s="6">
        <v>368.76305463326293</v>
      </c>
    </row>
    <row r="6" spans="1:8" ht="14.25" thickBot="1" x14ac:dyDescent="0.2">
      <c r="A6" s="2" t="s">
        <v>4</v>
      </c>
      <c r="B6" s="6">
        <v>17</v>
      </c>
      <c r="C6" s="6">
        <v>33</v>
      </c>
      <c r="D6" s="6">
        <v>399</v>
      </c>
      <c r="E6" s="6">
        <v>214.05800888424352</v>
      </c>
      <c r="G6" s="10">
        <v>399</v>
      </c>
      <c r="H6" s="6">
        <v>214.05800888424352</v>
      </c>
    </row>
    <row r="7" spans="1:8" ht="14.25" thickBot="1" x14ac:dyDescent="0.2">
      <c r="A7" s="2" t="s">
        <v>5</v>
      </c>
      <c r="B7" s="6">
        <v>35</v>
      </c>
      <c r="C7" s="6">
        <v>27</v>
      </c>
      <c r="D7" s="6">
        <v>220</v>
      </c>
      <c r="E7" s="6">
        <v>356.98402555910542</v>
      </c>
      <c r="G7" s="10">
        <v>220</v>
      </c>
      <c r="H7" s="6">
        <v>356.98402555910542</v>
      </c>
    </row>
    <row r="8" spans="1:8" ht="14.25" thickBot="1" x14ac:dyDescent="0.2">
      <c r="A8" s="2" t="s">
        <v>6</v>
      </c>
      <c r="B8" s="6">
        <v>9</v>
      </c>
      <c r="C8" s="6">
        <v>13</v>
      </c>
      <c r="D8" s="6">
        <v>348</v>
      </c>
      <c r="E8" s="6">
        <v>292.07470288624791</v>
      </c>
      <c r="G8" s="10">
        <v>348</v>
      </c>
      <c r="H8" s="6">
        <v>292.07470288624791</v>
      </c>
    </row>
    <row r="9" spans="1:8" ht="14.25" thickBot="1" x14ac:dyDescent="0.2">
      <c r="A9" s="2" t="s">
        <v>7</v>
      </c>
      <c r="B9" s="6">
        <v>25</v>
      </c>
      <c r="C9" s="6">
        <v>32</v>
      </c>
      <c r="D9" s="6">
        <v>251</v>
      </c>
      <c r="E9" s="6">
        <v>393.09416683257018</v>
      </c>
      <c r="G9" s="10">
        <v>251</v>
      </c>
      <c r="H9" s="6">
        <v>393.09416683257018</v>
      </c>
    </row>
    <row r="10" spans="1:8" ht="14.25" thickBot="1" x14ac:dyDescent="0.2">
      <c r="A10" s="2" t="s">
        <v>8</v>
      </c>
      <c r="B10" s="6">
        <v>17</v>
      </c>
      <c r="C10" s="6">
        <v>34</v>
      </c>
      <c r="D10" s="6">
        <v>235</v>
      </c>
      <c r="E10" s="6">
        <v>347.74161896974653</v>
      </c>
      <c r="G10" s="10">
        <v>235</v>
      </c>
      <c r="H10" s="6">
        <v>347.74161896974653</v>
      </c>
    </row>
    <row r="11" spans="1:8" ht="14.25" thickBot="1" x14ac:dyDescent="0.2">
      <c r="A11" s="2" t="s">
        <v>9</v>
      </c>
      <c r="B11" s="6">
        <v>22</v>
      </c>
      <c r="C11" s="6">
        <v>29</v>
      </c>
      <c r="D11" s="6">
        <v>204</v>
      </c>
      <c r="E11" s="6">
        <v>337.05381855458739</v>
      </c>
      <c r="G11" s="10">
        <v>204</v>
      </c>
      <c r="H11" s="6">
        <v>337.05381855458739</v>
      </c>
    </row>
    <row r="12" spans="1:8" ht="14.25" thickBot="1" x14ac:dyDescent="0.2">
      <c r="A12" s="2" t="s">
        <v>10</v>
      </c>
      <c r="B12" s="6">
        <v>15</v>
      </c>
      <c r="C12" s="6">
        <v>26</v>
      </c>
      <c r="D12" s="6">
        <v>211</v>
      </c>
      <c r="E12" s="6">
        <v>314.89678510998306</v>
      </c>
      <c r="G12" s="10">
        <v>211</v>
      </c>
      <c r="H12" s="6">
        <v>314.89678510998306</v>
      </c>
    </row>
    <row r="13" spans="1:8" ht="14.25" thickBot="1" x14ac:dyDescent="0.2">
      <c r="A13" s="2" t="s">
        <v>11</v>
      </c>
      <c r="B13" s="6">
        <v>6</v>
      </c>
      <c r="C13" s="6">
        <v>24</v>
      </c>
      <c r="D13" s="6">
        <v>266</v>
      </c>
      <c r="E13" s="6">
        <v>286.49056603773585</v>
      </c>
      <c r="G13" s="10">
        <v>266</v>
      </c>
      <c r="H13" s="6">
        <v>286.49056603773585</v>
      </c>
    </row>
    <row r="14" spans="1:8" ht="14.25" thickBot="1" x14ac:dyDescent="0.2">
      <c r="A14" s="2" t="s">
        <v>12</v>
      </c>
      <c r="B14" s="6">
        <v>7</v>
      </c>
      <c r="C14" s="6">
        <v>10</v>
      </c>
      <c r="D14" s="6">
        <v>280</v>
      </c>
      <c r="E14" s="6">
        <v>287.18318318318319</v>
      </c>
      <c r="G14" s="10">
        <v>280</v>
      </c>
      <c r="H14" s="6">
        <v>287.18318318318319</v>
      </c>
    </row>
    <row r="15" spans="1:8" ht="14.25" thickBot="1" x14ac:dyDescent="0.2">
      <c r="A15" s="2" t="s">
        <v>13</v>
      </c>
      <c r="B15" s="6">
        <v>13</v>
      </c>
      <c r="C15" s="6">
        <v>30</v>
      </c>
      <c r="D15" s="6">
        <v>237</v>
      </c>
      <c r="E15" s="6">
        <v>351.19815668202767</v>
      </c>
      <c r="G15" s="10">
        <v>237</v>
      </c>
      <c r="H15" s="6">
        <v>351.19815668202767</v>
      </c>
    </row>
    <row r="16" spans="1:8" ht="14.25" thickBot="1" x14ac:dyDescent="0.2">
      <c r="A16" s="2" t="s">
        <v>14</v>
      </c>
      <c r="B16" s="6">
        <v>39</v>
      </c>
      <c r="C16" s="6">
        <v>23</v>
      </c>
      <c r="D16" s="6">
        <v>645</v>
      </c>
      <c r="E16" s="6">
        <v>907.14273088820153</v>
      </c>
      <c r="G16" s="10">
        <v>645</v>
      </c>
      <c r="H16" s="6">
        <v>907.14273088820153</v>
      </c>
    </row>
    <row r="17" spans="1:8" ht="14.25" thickBot="1" x14ac:dyDescent="0.2">
      <c r="A17" s="2" t="s">
        <v>15</v>
      </c>
      <c r="B17" s="6">
        <v>6</v>
      </c>
      <c r="C17" s="6">
        <v>24</v>
      </c>
      <c r="D17" s="6">
        <v>246</v>
      </c>
      <c r="E17" s="6">
        <v>360.50967007963595</v>
      </c>
      <c r="G17" s="10">
        <v>246</v>
      </c>
      <c r="H17" s="6">
        <v>360.50967007963595</v>
      </c>
    </row>
    <row r="18" spans="1:8" ht="14.25" thickBot="1" x14ac:dyDescent="0.2">
      <c r="A18" s="2" t="s">
        <v>16</v>
      </c>
      <c r="B18" s="6">
        <v>21</v>
      </c>
      <c r="C18" s="6">
        <v>31</v>
      </c>
      <c r="D18" s="6">
        <v>308</v>
      </c>
      <c r="E18" s="6">
        <v>467.12958435207821</v>
      </c>
      <c r="G18" s="10">
        <v>308</v>
      </c>
      <c r="H18" s="6">
        <v>467.12958435207821</v>
      </c>
    </row>
    <row r="19" spans="1:8" ht="14.25" thickBot="1" x14ac:dyDescent="0.2">
      <c r="A19" s="2" t="s">
        <v>17</v>
      </c>
      <c r="B19" s="6">
        <v>17</v>
      </c>
      <c r="C19" s="6">
        <v>23</v>
      </c>
      <c r="D19" s="6">
        <v>334</v>
      </c>
      <c r="E19" s="6">
        <v>491.33333333333331</v>
      </c>
      <c r="G19" s="10">
        <v>334</v>
      </c>
      <c r="H19" s="6">
        <v>491.33333333333331</v>
      </c>
    </row>
    <row r="20" spans="1:8" ht="14.25" thickBot="1" x14ac:dyDescent="0.2">
      <c r="A20" s="2" t="s">
        <v>18</v>
      </c>
      <c r="B20" s="6">
        <v>28</v>
      </c>
      <c r="C20" s="6">
        <v>24</v>
      </c>
      <c r="D20" s="6">
        <v>351</v>
      </c>
      <c r="E20" s="6">
        <v>513.56254572055593</v>
      </c>
      <c r="G20" s="10">
        <v>351</v>
      </c>
      <c r="H20" s="6">
        <v>513.56254572055593</v>
      </c>
    </row>
    <row r="21" spans="1:8" ht="14.25" thickBot="1" x14ac:dyDescent="0.2">
      <c r="A21" s="5" t="s">
        <v>19</v>
      </c>
      <c r="B21" s="6">
        <v>20.399999999999999</v>
      </c>
      <c r="C21" s="6">
        <v>26.4</v>
      </c>
      <c r="D21" s="6">
        <f>AVERAGE(D3:D20)</f>
        <v>285.66666666666669</v>
      </c>
      <c r="E21" s="6">
        <f>AVERAGE(E3:E20)</f>
        <v>388.7297250640558</v>
      </c>
    </row>
  </sheetData>
  <mergeCells count="2">
    <mergeCell ref="A1:A2"/>
    <mergeCell ref="B1:E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7" zoomScaleNormal="100" workbookViewId="0">
      <selection activeCell="K3" sqref="K3:K31"/>
    </sheetView>
  </sheetViews>
  <sheetFormatPr defaultRowHeight="13.5" x14ac:dyDescent="0.15"/>
  <cols>
    <col min="2" max="3" width="9" style="8"/>
    <col min="5" max="5" width="9" style="8"/>
    <col min="10" max="10" width="12.25" customWidth="1"/>
    <col min="11" max="11" width="12" customWidth="1"/>
    <col min="13" max="13" width="9" style="8"/>
  </cols>
  <sheetData>
    <row r="1" spans="1:11" ht="14.25" thickBot="1" x14ac:dyDescent="0.2">
      <c r="A1" s="49" t="s">
        <v>24</v>
      </c>
      <c r="B1" s="51" t="s">
        <v>0</v>
      </c>
      <c r="C1" s="52"/>
      <c r="D1" s="52"/>
      <c r="E1" s="52"/>
      <c r="H1" s="59" t="s">
        <v>46</v>
      </c>
      <c r="I1" s="49" t="s">
        <v>44</v>
      </c>
      <c r="J1" s="57" t="s">
        <v>45</v>
      </c>
      <c r="K1" s="58"/>
    </row>
    <row r="2" spans="1:11" ht="36" customHeight="1" thickBot="1" x14ac:dyDescent="0.2">
      <c r="A2" s="50"/>
      <c r="B2" s="21" t="s">
        <v>63</v>
      </c>
      <c r="C2" s="21" t="s">
        <v>64</v>
      </c>
      <c r="D2" s="18" t="s">
        <v>22</v>
      </c>
      <c r="E2" s="21" t="s">
        <v>62</v>
      </c>
      <c r="F2" s="9" t="s">
        <v>65</v>
      </c>
      <c r="H2" s="60"/>
      <c r="I2" s="50"/>
      <c r="J2" s="20" t="s">
        <v>38</v>
      </c>
      <c r="K2" s="20" t="s">
        <v>47</v>
      </c>
    </row>
    <row r="3" spans="1:11" ht="14.25" thickBot="1" x14ac:dyDescent="0.2">
      <c r="A3" s="2" t="s">
        <v>1</v>
      </c>
      <c r="B3" s="6">
        <v>31.66</v>
      </c>
      <c r="C3" s="6">
        <v>52.2</v>
      </c>
      <c r="D3" s="2">
        <v>52.18</v>
      </c>
      <c r="E3" s="2">
        <v>44.1</v>
      </c>
      <c r="F3" s="10">
        <v>48.635191127169399</v>
      </c>
      <c r="H3" s="19">
        <v>111261</v>
      </c>
      <c r="I3" s="2" t="s">
        <v>1</v>
      </c>
      <c r="J3" s="2">
        <v>54184</v>
      </c>
      <c r="K3" s="2">
        <v>54112</v>
      </c>
    </row>
    <row r="4" spans="1:11" ht="14.25" thickBot="1" x14ac:dyDescent="0.2">
      <c r="A4" s="2" t="s">
        <v>2</v>
      </c>
      <c r="B4" s="6">
        <v>40.79</v>
      </c>
      <c r="C4" s="6">
        <v>66.150000000000006</v>
      </c>
      <c r="D4" s="2">
        <v>66.930000000000007</v>
      </c>
      <c r="E4" s="2">
        <v>48.5</v>
      </c>
      <c r="F4" s="10">
        <v>63.759949321709584</v>
      </c>
      <c r="H4" s="19">
        <v>768771</v>
      </c>
      <c r="I4" s="2" t="s">
        <v>2</v>
      </c>
      <c r="J4" s="2">
        <v>485192</v>
      </c>
      <c r="K4" s="2">
        <v>490168</v>
      </c>
    </row>
    <row r="5" spans="1:11" ht="14.25" thickBot="1" x14ac:dyDescent="0.2">
      <c r="A5" s="2" t="s">
        <v>3</v>
      </c>
      <c r="B5" s="6">
        <v>33.83</v>
      </c>
      <c r="C5" s="6">
        <v>54.7</v>
      </c>
      <c r="D5" s="2">
        <v>55.37</v>
      </c>
      <c r="E5" s="2">
        <v>42.9</v>
      </c>
      <c r="F5" s="10">
        <v>53.471849339287814</v>
      </c>
      <c r="H5" s="19">
        <v>610856</v>
      </c>
      <c r="I5" s="2" t="s">
        <v>3</v>
      </c>
      <c r="J5" s="2">
        <v>324024</v>
      </c>
      <c r="K5" s="2">
        <v>326636</v>
      </c>
    </row>
    <row r="6" spans="1:11" ht="14.25" thickBot="1" x14ac:dyDescent="0.2">
      <c r="A6" s="2" t="s">
        <v>4</v>
      </c>
      <c r="B6" s="6">
        <v>66.83</v>
      </c>
      <c r="C6" s="6">
        <v>94.69</v>
      </c>
      <c r="D6" s="2">
        <v>94.88</v>
      </c>
      <c r="E6" s="2">
        <v>69.099999999999994</v>
      </c>
      <c r="F6" s="10">
        <v>88.98828125</v>
      </c>
      <c r="H6" s="19">
        <v>102400</v>
      </c>
      <c r="I6" s="2" t="s">
        <v>4</v>
      </c>
      <c r="J6" s="2">
        <v>91012</v>
      </c>
      <c r="K6" s="2">
        <v>91124</v>
      </c>
    </row>
    <row r="7" spans="1:11" ht="14.25" thickBot="1" x14ac:dyDescent="0.2">
      <c r="A7" s="2" t="s">
        <v>5</v>
      </c>
      <c r="B7" s="6">
        <v>38.4</v>
      </c>
      <c r="C7" s="6">
        <v>57.97</v>
      </c>
      <c r="D7" s="2">
        <v>57.69</v>
      </c>
      <c r="E7" s="2">
        <v>46.9</v>
      </c>
      <c r="F7" s="10">
        <v>54.273963230790031</v>
      </c>
      <c r="H7" s="19">
        <v>377109</v>
      </c>
      <c r="I7" s="2" t="s">
        <v>5</v>
      </c>
      <c r="J7" s="2">
        <v>203044</v>
      </c>
      <c r="K7" s="2">
        <v>204672</v>
      </c>
    </row>
    <row r="8" spans="1:11" ht="14.25" thickBot="1" x14ac:dyDescent="0.2">
      <c r="A8" s="2" t="s">
        <v>6</v>
      </c>
      <c r="B8" s="6">
        <v>47.98</v>
      </c>
      <c r="C8" s="6">
        <v>61.22</v>
      </c>
      <c r="D8" s="2">
        <v>60.11</v>
      </c>
      <c r="E8" s="2">
        <v>52.9</v>
      </c>
      <c r="F8" s="10">
        <v>60.491071428571431</v>
      </c>
      <c r="H8" s="19">
        <v>21504</v>
      </c>
      <c r="I8" s="2" t="s">
        <v>6</v>
      </c>
      <c r="J8" s="2">
        <v>13016</v>
      </c>
      <c r="K8" s="2">
        <v>13008</v>
      </c>
    </row>
    <row r="9" spans="1:11" ht="14.25" thickBot="1" x14ac:dyDescent="0.2">
      <c r="A9" s="2" t="s">
        <v>7</v>
      </c>
      <c r="B9" s="6">
        <v>33.020000000000003</v>
      </c>
      <c r="C9" s="6">
        <v>49.08</v>
      </c>
      <c r="D9" s="2">
        <v>48.72</v>
      </c>
      <c r="E9" s="2">
        <v>42.74</v>
      </c>
      <c r="F9" s="10">
        <v>48.384613514630445</v>
      </c>
      <c r="H9" s="19">
        <v>246814</v>
      </c>
      <c r="I9" s="2" t="s">
        <v>7</v>
      </c>
      <c r="J9" s="2">
        <v>119104</v>
      </c>
      <c r="K9" s="2">
        <v>119420</v>
      </c>
    </row>
    <row r="10" spans="1:11" ht="14.25" thickBot="1" x14ac:dyDescent="0.2">
      <c r="A10" s="2" t="s">
        <v>8</v>
      </c>
      <c r="B10" s="6">
        <v>34.909999999999997</v>
      </c>
      <c r="C10" s="6">
        <v>52.93</v>
      </c>
      <c r="D10" s="2">
        <v>54.43</v>
      </c>
      <c r="E10" s="2">
        <v>42.5</v>
      </c>
      <c r="F10" s="10">
        <v>54.190101766332468</v>
      </c>
      <c r="H10" s="19">
        <v>53161</v>
      </c>
      <c r="I10" s="2" t="s">
        <v>8</v>
      </c>
      <c r="J10" s="2">
        <v>28920</v>
      </c>
      <c r="K10" s="2">
        <v>28808</v>
      </c>
    </row>
    <row r="11" spans="1:11" ht="14.25" thickBot="1" x14ac:dyDescent="0.2">
      <c r="A11" s="2" t="s">
        <v>9</v>
      </c>
      <c r="B11" s="6">
        <v>36.200000000000003</v>
      </c>
      <c r="C11" s="6">
        <v>57.31</v>
      </c>
      <c r="D11" s="2">
        <v>59.1</v>
      </c>
      <c r="E11" s="2">
        <v>43.5</v>
      </c>
      <c r="F11" s="10">
        <v>57.012859037214568</v>
      </c>
      <c r="H11" s="19">
        <v>82199</v>
      </c>
      <c r="I11" s="2" t="s">
        <v>9</v>
      </c>
      <c r="J11" s="2">
        <v>47076</v>
      </c>
      <c r="K11" s="2">
        <v>46864</v>
      </c>
    </row>
    <row r="12" spans="1:11" ht="14.25" thickBot="1" x14ac:dyDescent="0.2">
      <c r="A12" s="2" t="s">
        <v>10</v>
      </c>
      <c r="B12" s="6">
        <v>38.86</v>
      </c>
      <c r="C12" s="6">
        <v>59.93</v>
      </c>
      <c r="D12" s="2">
        <v>60.81</v>
      </c>
      <c r="E12" s="2"/>
      <c r="F12" s="10">
        <v>60.241585350126812</v>
      </c>
      <c r="H12" s="19">
        <v>46526</v>
      </c>
      <c r="I12" s="2" t="s">
        <v>10</v>
      </c>
      <c r="J12" s="2">
        <v>28192</v>
      </c>
      <c r="K12" s="2">
        <v>28028</v>
      </c>
    </row>
    <row r="13" spans="1:11" ht="14.25" thickBot="1" x14ac:dyDescent="0.2">
      <c r="A13" s="2" t="s">
        <v>11</v>
      </c>
      <c r="B13" s="6">
        <v>41.52</v>
      </c>
      <c r="C13" s="6">
        <v>61.75</v>
      </c>
      <c r="D13" s="2">
        <v>63.76</v>
      </c>
      <c r="E13" s="2"/>
      <c r="F13" s="10">
        <v>63.435194942044262</v>
      </c>
      <c r="H13" s="19">
        <v>13286</v>
      </c>
      <c r="I13" s="2" t="s">
        <v>11</v>
      </c>
      <c r="J13" s="2">
        <v>8472</v>
      </c>
      <c r="K13" s="2">
        <v>8428</v>
      </c>
    </row>
    <row r="14" spans="1:11" ht="14.25" thickBot="1" x14ac:dyDescent="0.2">
      <c r="A14" s="2" t="s">
        <v>12</v>
      </c>
      <c r="B14" s="6">
        <v>41.63</v>
      </c>
      <c r="C14" s="6">
        <v>60.84</v>
      </c>
      <c r="D14" s="2">
        <v>62.37</v>
      </c>
      <c r="E14" s="2"/>
      <c r="F14" s="10">
        <v>63.041659695499419</v>
      </c>
      <c r="H14" s="19">
        <v>11954</v>
      </c>
      <c r="I14" s="2" t="s">
        <v>12</v>
      </c>
      <c r="J14" s="2">
        <v>7572</v>
      </c>
      <c r="K14" s="2">
        <v>7536</v>
      </c>
    </row>
    <row r="15" spans="1:11" ht="14.25" thickBot="1" x14ac:dyDescent="0.2">
      <c r="A15" s="2" t="s">
        <v>13</v>
      </c>
      <c r="B15" s="6">
        <v>34.909999999999997</v>
      </c>
      <c r="C15" s="6">
        <v>52.79</v>
      </c>
      <c r="D15" s="2">
        <v>54.08</v>
      </c>
      <c r="E15" s="2"/>
      <c r="F15" s="10">
        <v>54.460044613567774</v>
      </c>
      <c r="H15" s="19">
        <v>38105</v>
      </c>
      <c r="I15" s="2" t="s">
        <v>13</v>
      </c>
      <c r="J15" s="2">
        <v>20748</v>
      </c>
      <c r="K15" s="2">
        <v>20752</v>
      </c>
    </row>
    <row r="16" spans="1:11" ht="14.25" thickBot="1" x14ac:dyDescent="0.2">
      <c r="A16" s="2" t="s">
        <v>14</v>
      </c>
      <c r="B16" s="6">
        <v>11</v>
      </c>
      <c r="C16" s="6">
        <v>18.11</v>
      </c>
      <c r="D16" s="2">
        <v>16.82</v>
      </c>
      <c r="E16" s="2">
        <v>14.6</v>
      </c>
      <c r="F16" s="10">
        <v>16.909059733133809</v>
      </c>
      <c r="H16" s="19">
        <v>513216</v>
      </c>
      <c r="I16" s="2" t="s">
        <v>14</v>
      </c>
      <c r="J16" s="2">
        <v>88376</v>
      </c>
      <c r="K16" s="2">
        <v>86780</v>
      </c>
    </row>
    <row r="17" spans="1:11" ht="14.25" thickBot="1" x14ac:dyDescent="0.2">
      <c r="A17" s="2" t="s">
        <v>15</v>
      </c>
      <c r="B17" s="6">
        <v>33.69</v>
      </c>
      <c r="C17" s="6">
        <v>50.97</v>
      </c>
      <c r="D17" s="2">
        <v>52.77</v>
      </c>
      <c r="E17" s="2">
        <v>40.799999999999997</v>
      </c>
      <c r="F17" s="10">
        <v>52.490469818989673</v>
      </c>
      <c r="H17" s="19">
        <v>39611</v>
      </c>
      <c r="I17" s="2" t="s">
        <v>15</v>
      </c>
      <c r="J17" s="2">
        <v>20960</v>
      </c>
      <c r="K17" s="2">
        <v>20792</v>
      </c>
    </row>
    <row r="18" spans="1:11" ht="14.25" thickBot="1" x14ac:dyDescent="0.2">
      <c r="A18" s="2" t="s">
        <v>16</v>
      </c>
      <c r="B18" s="6">
        <v>22.69</v>
      </c>
      <c r="C18" s="6">
        <v>36.99</v>
      </c>
      <c r="D18" s="2">
        <v>39.450000000000003</v>
      </c>
      <c r="E18" s="2">
        <v>33.6</v>
      </c>
      <c r="F18" s="10">
        <v>39.365770594310916</v>
      </c>
      <c r="H18" s="19">
        <v>71646</v>
      </c>
      <c r="I18" s="2" t="s">
        <v>16</v>
      </c>
      <c r="J18" s="2">
        <v>28416</v>
      </c>
      <c r="K18" s="2">
        <v>28204</v>
      </c>
    </row>
    <row r="19" spans="1:11" ht="14.25" thickBot="1" x14ac:dyDescent="0.2">
      <c r="A19" s="2" t="s">
        <v>17</v>
      </c>
      <c r="B19" s="6">
        <v>22.74</v>
      </c>
      <c r="C19" s="6">
        <v>35.549999999999997</v>
      </c>
      <c r="D19" s="2">
        <v>37.9</v>
      </c>
      <c r="E19" s="2">
        <v>32.4</v>
      </c>
      <c r="F19" s="10">
        <v>37.86224913424735</v>
      </c>
      <c r="H19" s="19">
        <v>49379</v>
      </c>
      <c r="I19" s="2" t="s">
        <v>17</v>
      </c>
      <c r="J19" s="2">
        <v>18736</v>
      </c>
      <c r="K19" s="2">
        <v>18696</v>
      </c>
    </row>
    <row r="20" spans="1:11" ht="14.25" thickBot="1" x14ac:dyDescent="0.2">
      <c r="A20" s="2" t="s">
        <v>18</v>
      </c>
      <c r="B20" s="6">
        <v>20.12</v>
      </c>
      <c r="C20" s="6">
        <v>34.42</v>
      </c>
      <c r="D20" s="2">
        <v>32.409999999999997</v>
      </c>
      <c r="E20" s="2"/>
      <c r="F20" s="10">
        <v>32.684775068039919</v>
      </c>
      <c r="H20" s="19">
        <v>93695</v>
      </c>
      <c r="I20" s="2" t="s">
        <v>18</v>
      </c>
      <c r="J20" s="2">
        <v>30548</v>
      </c>
      <c r="K20" s="2">
        <v>30624</v>
      </c>
    </row>
    <row r="21" spans="1:11" ht="14.25" thickBot="1" x14ac:dyDescent="0.2">
      <c r="A21" s="2" t="s">
        <v>51</v>
      </c>
      <c r="B21" s="6">
        <v>35.770000000000003</v>
      </c>
      <c r="C21" s="6">
        <v>57.87</v>
      </c>
      <c r="D21" s="2">
        <v>59.66</v>
      </c>
      <c r="E21" s="2"/>
      <c r="F21" s="10">
        <f>K21/H21*100</f>
        <v>57.676755057893736</v>
      </c>
      <c r="H21" s="19">
        <v>152089</v>
      </c>
      <c r="I21" s="2" t="s">
        <v>51</v>
      </c>
      <c r="K21" s="2">
        <v>87720</v>
      </c>
    </row>
    <row r="22" spans="1:11" ht="14.25" thickBot="1" x14ac:dyDescent="0.2">
      <c r="A22" s="2" t="s">
        <v>52</v>
      </c>
      <c r="B22" s="6">
        <v>39.06</v>
      </c>
      <c r="C22" s="6">
        <v>61.93</v>
      </c>
      <c r="D22" s="2">
        <v>63.13</v>
      </c>
      <c r="E22" s="2"/>
      <c r="F22" s="10">
        <f t="shared" ref="F22:F31" si="0">K22/H22*100</f>
        <v>60.431861574225707</v>
      </c>
      <c r="H22" s="19">
        <v>125179</v>
      </c>
      <c r="I22" s="2" t="s">
        <v>52</v>
      </c>
      <c r="K22" s="2">
        <v>75648</v>
      </c>
    </row>
    <row r="23" spans="1:11" ht="14.25" thickBot="1" x14ac:dyDescent="0.2">
      <c r="A23" s="2" t="s">
        <v>53</v>
      </c>
      <c r="B23" s="6">
        <v>32.36</v>
      </c>
      <c r="C23" s="6">
        <v>48.12</v>
      </c>
      <c r="D23" s="2">
        <v>48.39</v>
      </c>
      <c r="E23" s="2"/>
      <c r="F23" s="10">
        <f t="shared" si="0"/>
        <v>48.319310653172373</v>
      </c>
      <c r="H23" s="19">
        <v>24603</v>
      </c>
      <c r="I23" s="2" t="s">
        <v>53</v>
      </c>
      <c r="K23" s="2">
        <v>11888</v>
      </c>
    </row>
    <row r="24" spans="1:11" ht="14.25" thickBot="1" x14ac:dyDescent="0.2">
      <c r="A24" s="2" t="s">
        <v>54</v>
      </c>
      <c r="B24" s="6">
        <v>28</v>
      </c>
      <c r="C24" s="6">
        <v>42.4</v>
      </c>
      <c r="D24" s="2">
        <v>46.77</v>
      </c>
      <c r="E24" s="2"/>
      <c r="F24" s="10">
        <f t="shared" si="0"/>
        <v>47.031390134529147</v>
      </c>
      <c r="H24" s="19">
        <v>11150</v>
      </c>
      <c r="I24" s="2" t="s">
        <v>54</v>
      </c>
      <c r="K24" s="2">
        <v>5244</v>
      </c>
    </row>
    <row r="25" spans="1:11" ht="14.25" thickBot="1" x14ac:dyDescent="0.2">
      <c r="A25" s="2" t="s">
        <v>55</v>
      </c>
      <c r="B25" s="6">
        <v>32.840000000000003</v>
      </c>
      <c r="C25" s="6">
        <v>48.37</v>
      </c>
      <c r="D25" s="2">
        <v>51.38</v>
      </c>
      <c r="E25" s="2"/>
      <c r="F25" s="10">
        <f t="shared" si="0"/>
        <v>52.351518409029829</v>
      </c>
      <c r="H25" s="19">
        <v>3721</v>
      </c>
      <c r="I25" s="2" t="s">
        <v>55</v>
      </c>
      <c r="K25" s="2">
        <v>1948</v>
      </c>
    </row>
    <row r="26" spans="1:11" ht="14.25" thickBot="1" x14ac:dyDescent="0.2">
      <c r="A26" s="2" t="s">
        <v>56</v>
      </c>
      <c r="B26" s="6">
        <v>19.809999999999999</v>
      </c>
      <c r="C26" s="6">
        <v>41.23</v>
      </c>
      <c r="D26" s="2">
        <v>36.49</v>
      </c>
      <c r="E26" s="2"/>
      <c r="F26" s="10">
        <f t="shared" si="0"/>
        <v>35.956509579079849</v>
      </c>
      <c r="H26" s="19">
        <v>1029744</v>
      </c>
      <c r="I26" s="2" t="s">
        <v>56</v>
      </c>
      <c r="K26" s="2">
        <v>370260</v>
      </c>
    </row>
    <row r="27" spans="1:11" ht="14.25" thickBot="1" x14ac:dyDescent="0.2">
      <c r="A27" s="2" t="s">
        <v>57</v>
      </c>
      <c r="B27" s="6">
        <v>33.950000000000003</v>
      </c>
      <c r="C27" s="6">
        <v>54.92</v>
      </c>
      <c r="D27" s="2">
        <v>55.61</v>
      </c>
      <c r="E27" s="2"/>
      <c r="F27" s="10">
        <f t="shared" si="0"/>
        <v>53.961767200776087</v>
      </c>
      <c r="H27" s="19">
        <v>426754</v>
      </c>
      <c r="I27" s="2" t="s">
        <v>57</v>
      </c>
      <c r="K27" s="2">
        <v>230284</v>
      </c>
    </row>
    <row r="28" spans="1:11" ht="14.25" thickBot="1" x14ac:dyDescent="0.2">
      <c r="A28" s="2" t="s">
        <v>58</v>
      </c>
      <c r="B28" s="6">
        <v>40.520000000000003</v>
      </c>
      <c r="C28" s="6">
        <v>66.22</v>
      </c>
      <c r="D28" s="2">
        <v>67.11</v>
      </c>
      <c r="E28" s="2"/>
      <c r="F28" s="10">
        <f t="shared" si="0"/>
        <v>64.245913240540318</v>
      </c>
      <c r="H28" s="19">
        <v>481861</v>
      </c>
      <c r="I28" s="2" t="s">
        <v>58</v>
      </c>
      <c r="K28" s="2">
        <v>309576</v>
      </c>
    </row>
    <row r="29" spans="1:11" ht="14.25" thickBot="1" x14ac:dyDescent="0.2">
      <c r="A29" s="2" t="s">
        <v>59</v>
      </c>
      <c r="B29" s="6">
        <v>11</v>
      </c>
      <c r="C29" s="6">
        <v>18.11</v>
      </c>
      <c r="D29" s="2">
        <v>16.82</v>
      </c>
      <c r="E29" s="2"/>
      <c r="F29" s="10">
        <f t="shared" si="0"/>
        <v>16.909059733133809</v>
      </c>
      <c r="H29" s="19">
        <v>513216</v>
      </c>
      <c r="I29" s="2" t="s">
        <v>59</v>
      </c>
      <c r="K29" s="2">
        <v>86780</v>
      </c>
    </row>
    <row r="30" spans="1:11" ht="14.25" thickBot="1" x14ac:dyDescent="0.2">
      <c r="A30" s="2" t="s">
        <v>60</v>
      </c>
      <c r="B30" s="6">
        <v>33.97</v>
      </c>
      <c r="C30" s="6">
        <v>48.96</v>
      </c>
      <c r="D30" s="2">
        <v>49.19</v>
      </c>
      <c r="E30" s="2"/>
      <c r="F30" s="10">
        <f t="shared" si="0"/>
        <v>49.738493723849366</v>
      </c>
      <c r="H30" s="19">
        <v>38240</v>
      </c>
      <c r="I30" s="2" t="s">
        <v>60</v>
      </c>
      <c r="K30" s="2">
        <v>19020</v>
      </c>
    </row>
    <row r="31" spans="1:11" ht="14.25" thickBot="1" x14ac:dyDescent="0.2">
      <c r="A31" s="2" t="s">
        <v>61</v>
      </c>
      <c r="B31" s="6">
        <v>41.07</v>
      </c>
      <c r="C31" s="6">
        <v>59.36</v>
      </c>
      <c r="D31" s="2">
        <v>62.88</v>
      </c>
      <c r="E31" s="2"/>
      <c r="F31" s="10">
        <f t="shared" si="0"/>
        <v>62.834161343742615</v>
      </c>
      <c r="H31" s="19">
        <v>4227</v>
      </c>
      <c r="I31" s="2" t="s">
        <v>61</v>
      </c>
      <c r="K31" s="2">
        <v>2656</v>
      </c>
    </row>
  </sheetData>
  <mergeCells count="5">
    <mergeCell ref="A1:A2"/>
    <mergeCell ref="B1:E1"/>
    <mergeCell ref="I1:I2"/>
    <mergeCell ref="J1:K1"/>
    <mergeCell ref="H1:H2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topLeftCell="A5" zoomScaleNormal="100" workbookViewId="0">
      <selection activeCell="M4" sqref="M4:M32"/>
    </sheetView>
  </sheetViews>
  <sheetFormatPr defaultRowHeight="13.5" x14ac:dyDescent="0.15"/>
  <cols>
    <col min="2" max="2" width="9" style="8" customWidth="1"/>
    <col min="3" max="6" width="9" style="8"/>
    <col min="8" max="8" width="10.5" style="8" customWidth="1"/>
    <col min="9" max="9" width="10.625" customWidth="1"/>
    <col min="10" max="10" width="9" style="8"/>
    <col min="17" max="17" width="10.125" customWidth="1"/>
    <col min="18" max="18" width="10.375" customWidth="1"/>
    <col min="19" max="19" width="10.25" customWidth="1"/>
    <col min="20" max="20" width="10" customWidth="1"/>
    <col min="22" max="22" width="9" style="8"/>
  </cols>
  <sheetData>
    <row r="1" spans="1:20" ht="14.25" customHeight="1" thickBot="1" x14ac:dyDescent="0.2">
      <c r="A1" s="53" t="s">
        <v>36</v>
      </c>
      <c r="B1" s="69" t="s">
        <v>35</v>
      </c>
      <c r="C1" s="70"/>
      <c r="D1" s="70"/>
      <c r="E1" s="70"/>
      <c r="F1" s="70"/>
      <c r="G1" s="70"/>
      <c r="H1" s="70"/>
      <c r="I1" s="71"/>
      <c r="L1" s="66" t="s">
        <v>37</v>
      </c>
      <c r="M1" s="67" t="s">
        <v>43</v>
      </c>
      <c r="N1" s="53" t="s">
        <v>36</v>
      </c>
      <c r="O1" s="63" t="s">
        <v>39</v>
      </c>
      <c r="P1" s="64"/>
      <c r="Q1" s="64"/>
      <c r="R1" s="64"/>
      <c r="S1" s="64"/>
      <c r="T1" s="65"/>
    </row>
    <row r="2" spans="1:20" ht="14.25" customHeight="1" thickBot="1" x14ac:dyDescent="0.2">
      <c r="A2" s="66"/>
      <c r="B2" s="72" t="s">
        <v>84</v>
      </c>
      <c r="C2" s="73"/>
      <c r="D2" s="74"/>
      <c r="E2" s="72" t="s">
        <v>85</v>
      </c>
      <c r="F2" s="73"/>
      <c r="G2" s="74"/>
      <c r="H2" s="75" t="s">
        <v>90</v>
      </c>
      <c r="I2" s="61" t="s">
        <v>91</v>
      </c>
      <c r="L2" s="66"/>
      <c r="M2" s="68"/>
      <c r="N2" s="66"/>
      <c r="O2" s="53" t="s">
        <v>49</v>
      </c>
      <c r="P2" s="53" t="s">
        <v>50</v>
      </c>
      <c r="Q2" s="53" t="s">
        <v>48</v>
      </c>
      <c r="R2" s="53" t="s">
        <v>40</v>
      </c>
      <c r="S2" s="53" t="s">
        <v>41</v>
      </c>
      <c r="T2" s="53" t="s">
        <v>42</v>
      </c>
    </row>
    <row r="3" spans="1:20" ht="18.75" customHeight="1" thickBot="1" x14ac:dyDescent="0.2">
      <c r="A3" s="54"/>
      <c r="B3" s="22" t="s">
        <v>86</v>
      </c>
      <c r="C3" s="22" t="s">
        <v>87</v>
      </c>
      <c r="D3" s="15" t="s">
        <v>29</v>
      </c>
      <c r="E3" s="22" t="s">
        <v>86</v>
      </c>
      <c r="F3" s="22" t="s">
        <v>88</v>
      </c>
      <c r="G3" s="22" t="s">
        <v>22</v>
      </c>
      <c r="H3" s="76"/>
      <c r="I3" s="62"/>
      <c r="L3" s="54"/>
      <c r="M3" s="60"/>
      <c r="N3" s="54"/>
      <c r="O3" s="54"/>
      <c r="P3" s="54"/>
      <c r="Q3" s="54"/>
      <c r="R3" s="54"/>
      <c r="S3" s="54"/>
      <c r="T3" s="54"/>
    </row>
    <row r="4" spans="1:20" ht="14.25" thickBot="1" x14ac:dyDescent="0.2">
      <c r="A4" s="2" t="s">
        <v>1</v>
      </c>
      <c r="B4" s="6">
        <v>12.976599999999999</v>
      </c>
      <c r="C4" s="6">
        <v>119.12309999999999</v>
      </c>
      <c r="D4" s="10">
        <v>160.08779999999999</v>
      </c>
      <c r="E4" s="6">
        <v>19.498899999999999</v>
      </c>
      <c r="F4" s="6">
        <v>177.44980000000001</v>
      </c>
      <c r="G4" s="6">
        <v>237.2303</v>
      </c>
      <c r="H4" s="6">
        <v>22.41</v>
      </c>
      <c r="I4" s="16">
        <f t="shared" ref="I4:I20" si="0">M4/P4</f>
        <v>204.14862385321101</v>
      </c>
      <c r="L4" s="2">
        <v>111261</v>
      </c>
      <c r="M4" s="19">
        <v>111261</v>
      </c>
      <c r="N4" s="2" t="s">
        <v>1</v>
      </c>
      <c r="O4" s="2">
        <v>1363</v>
      </c>
      <c r="P4" s="2">
        <v>545</v>
      </c>
      <c r="Q4" s="2">
        <v>1837</v>
      </c>
      <c r="R4" s="2">
        <v>735</v>
      </c>
      <c r="S4" s="2">
        <v>2261</v>
      </c>
      <c r="T4" s="2">
        <v>904</v>
      </c>
    </row>
    <row r="5" spans="1:20" ht="14.25" thickBot="1" x14ac:dyDescent="0.2">
      <c r="A5" s="2" t="s">
        <v>2</v>
      </c>
      <c r="B5" s="6">
        <v>7.7210999999999999</v>
      </c>
      <c r="C5" s="6">
        <v>95.570700000000002</v>
      </c>
      <c r="D5" s="10">
        <v>137.74789999999999</v>
      </c>
      <c r="E5" s="6">
        <v>12.8904</v>
      </c>
      <c r="F5" s="6">
        <v>147.67019999999999</v>
      </c>
      <c r="G5" s="6">
        <v>200.7235</v>
      </c>
      <c r="H5" s="6">
        <v>19.07</v>
      </c>
      <c r="I5" s="16">
        <f t="shared" si="0"/>
        <v>153.14163346613546</v>
      </c>
      <c r="L5" s="2">
        <v>768771</v>
      </c>
      <c r="M5" s="19">
        <v>768771</v>
      </c>
      <c r="N5" s="2" t="s">
        <v>2</v>
      </c>
      <c r="O5" s="2">
        <v>12549</v>
      </c>
      <c r="P5" s="2">
        <v>5020</v>
      </c>
      <c r="Q5" s="2">
        <v>17048</v>
      </c>
      <c r="R5" s="2">
        <v>6819</v>
      </c>
      <c r="S5" s="2">
        <v>19571</v>
      </c>
      <c r="T5" s="2">
        <v>7829</v>
      </c>
    </row>
    <row r="6" spans="1:20" ht="14.25" thickBot="1" x14ac:dyDescent="0.2">
      <c r="A6" s="2" t="s">
        <v>3</v>
      </c>
      <c r="B6" s="6">
        <v>8.2758000000000003</v>
      </c>
      <c r="C6" s="6">
        <v>109.1204</v>
      </c>
      <c r="D6" s="10">
        <v>159.0771</v>
      </c>
      <c r="E6" s="6">
        <v>17.351900000000001</v>
      </c>
      <c r="F6" s="6">
        <v>154.2176</v>
      </c>
      <c r="G6" s="6">
        <v>182.89099999999999</v>
      </c>
      <c r="H6" s="6">
        <v>21.45</v>
      </c>
      <c r="I6" s="16">
        <f t="shared" si="0"/>
        <v>178.6651067563615</v>
      </c>
      <c r="L6" s="2">
        <v>610856</v>
      </c>
      <c r="M6" s="19">
        <v>610856</v>
      </c>
      <c r="N6" s="2" t="s">
        <v>3</v>
      </c>
      <c r="O6" s="2">
        <v>8547</v>
      </c>
      <c r="P6" s="2">
        <v>3419</v>
      </c>
      <c r="Q6" s="2">
        <v>11537</v>
      </c>
      <c r="R6" s="2">
        <v>4615</v>
      </c>
      <c r="S6" s="2">
        <v>13252</v>
      </c>
      <c r="T6" s="2">
        <v>5301</v>
      </c>
    </row>
    <row r="7" spans="1:20" ht="14.25" thickBot="1" x14ac:dyDescent="0.2">
      <c r="A7" s="2" t="s">
        <v>4</v>
      </c>
      <c r="B7" s="6">
        <v>5.3593000000000002</v>
      </c>
      <c r="C7" s="6">
        <v>154.21690000000001</v>
      </c>
      <c r="D7" s="10">
        <v>150.36709999999999</v>
      </c>
      <c r="E7" s="6">
        <v>7.2769000000000004</v>
      </c>
      <c r="F7" s="6">
        <v>263.91750000000002</v>
      </c>
      <c r="G7" s="6">
        <v>256.64159999999998</v>
      </c>
      <c r="H7" s="6">
        <v>13.35</v>
      </c>
      <c r="I7" s="16">
        <f t="shared" si="0"/>
        <v>201.1787819253438</v>
      </c>
      <c r="L7" s="2">
        <v>102400</v>
      </c>
      <c r="M7" s="19">
        <v>102400</v>
      </c>
      <c r="N7" s="2" t="s">
        <v>4</v>
      </c>
      <c r="O7" s="2">
        <v>1272</v>
      </c>
      <c r="P7" s="2">
        <v>509</v>
      </c>
      <c r="Q7" s="2">
        <v>1638</v>
      </c>
      <c r="R7" s="2">
        <v>656</v>
      </c>
      <c r="S7" s="2">
        <v>3827</v>
      </c>
      <c r="T7" s="2">
        <v>1531</v>
      </c>
    </row>
    <row r="8" spans="1:20" ht="14.25" thickBot="1" x14ac:dyDescent="0.2">
      <c r="A8" s="2" t="s">
        <v>5</v>
      </c>
      <c r="B8" s="6">
        <v>13.498100000000001</v>
      </c>
      <c r="C8" s="6">
        <v>112.1014</v>
      </c>
      <c r="D8" s="10">
        <v>154.29990000000001</v>
      </c>
      <c r="E8" s="6">
        <v>18.676200000000001</v>
      </c>
      <c r="F8" s="6">
        <v>149.1729</v>
      </c>
      <c r="G8" s="6">
        <v>239.5864</v>
      </c>
      <c r="H8" s="6">
        <v>21.93</v>
      </c>
      <c r="I8" s="16">
        <f t="shared" si="0"/>
        <v>199.10718057022174</v>
      </c>
      <c r="L8" s="2">
        <v>377109</v>
      </c>
      <c r="M8" s="19">
        <v>377109</v>
      </c>
      <c r="N8" s="2" t="s">
        <v>5</v>
      </c>
      <c r="O8" s="2">
        <v>4733</v>
      </c>
      <c r="P8" s="2">
        <v>1894</v>
      </c>
      <c r="Q8" s="2">
        <v>6414</v>
      </c>
      <c r="R8" s="2">
        <v>2565</v>
      </c>
      <c r="S8" s="2">
        <v>8451</v>
      </c>
      <c r="T8" s="2">
        <v>3380</v>
      </c>
    </row>
    <row r="9" spans="1:20" ht="14.25" thickBot="1" x14ac:dyDescent="0.2">
      <c r="A9" s="2" t="s">
        <v>6</v>
      </c>
      <c r="B9" s="6">
        <v>19.2</v>
      </c>
      <c r="C9" s="6">
        <v>108.6061</v>
      </c>
      <c r="D9" s="10">
        <v>188.63159999999999</v>
      </c>
      <c r="E9" s="6">
        <v>25.209800000000001</v>
      </c>
      <c r="F9" s="6">
        <v>147.2877</v>
      </c>
      <c r="G9" s="6">
        <v>221.69069999999999</v>
      </c>
      <c r="H9" s="6">
        <v>20.5</v>
      </c>
      <c r="I9" s="16">
        <f t="shared" si="0"/>
        <v>217.21212121212122</v>
      </c>
      <c r="L9" s="2">
        <v>21504</v>
      </c>
      <c r="M9" s="19">
        <v>21504</v>
      </c>
      <c r="N9" s="2" t="s">
        <v>6</v>
      </c>
      <c r="O9" s="2">
        <v>247</v>
      </c>
      <c r="P9" s="2">
        <v>99</v>
      </c>
      <c r="Q9" s="2">
        <v>315</v>
      </c>
      <c r="R9" s="2">
        <v>126</v>
      </c>
      <c r="S9" s="2">
        <v>589</v>
      </c>
      <c r="T9" s="2">
        <v>236</v>
      </c>
    </row>
    <row r="10" spans="1:20" ht="14.25" thickBot="1" x14ac:dyDescent="0.2">
      <c r="A10" s="2" t="s">
        <v>7</v>
      </c>
      <c r="B10" s="6">
        <v>13.4123</v>
      </c>
      <c r="C10" s="6">
        <v>128.4152</v>
      </c>
      <c r="D10" s="10">
        <v>172.11580000000001</v>
      </c>
      <c r="E10" s="6">
        <v>19.076699999999999</v>
      </c>
      <c r="F10" s="6">
        <v>201.48079999999999</v>
      </c>
      <c r="G10" s="6">
        <v>255.76580000000001</v>
      </c>
      <c r="H10" s="6">
        <v>22.4</v>
      </c>
      <c r="I10" s="16">
        <f t="shared" si="0"/>
        <v>230.66728971962615</v>
      </c>
      <c r="L10" s="2">
        <v>246814</v>
      </c>
      <c r="M10" s="19">
        <v>246814</v>
      </c>
      <c r="N10" s="2" t="s">
        <v>7</v>
      </c>
      <c r="O10" s="2">
        <v>2674</v>
      </c>
      <c r="P10" s="2">
        <v>1070</v>
      </c>
      <c r="Q10" s="2">
        <v>3598</v>
      </c>
      <c r="R10" s="2">
        <v>1439</v>
      </c>
      <c r="S10" s="2">
        <v>5023</v>
      </c>
      <c r="T10" s="2">
        <v>2009</v>
      </c>
    </row>
    <row r="11" spans="1:20" ht="14.25" thickBot="1" x14ac:dyDescent="0.2">
      <c r="A11" s="2" t="s">
        <v>8</v>
      </c>
      <c r="B11" s="6">
        <v>11.7691</v>
      </c>
      <c r="C11" s="6">
        <v>107.396</v>
      </c>
      <c r="D11" s="10">
        <v>168.23099999999999</v>
      </c>
      <c r="E11" s="6">
        <v>19.814</v>
      </c>
      <c r="F11" s="6">
        <v>173.16290000000001</v>
      </c>
      <c r="G11" s="6">
        <v>269.8528</v>
      </c>
      <c r="H11" s="6">
        <v>19.07</v>
      </c>
      <c r="I11" s="16">
        <f t="shared" si="0"/>
        <v>182.0582191780822</v>
      </c>
      <c r="L11" s="2">
        <v>53161</v>
      </c>
      <c r="M11" s="19">
        <v>53161</v>
      </c>
      <c r="N11" s="2" t="s">
        <v>8</v>
      </c>
      <c r="O11" s="2">
        <v>729</v>
      </c>
      <c r="P11" s="2">
        <v>292</v>
      </c>
      <c r="Q11" s="2">
        <v>977</v>
      </c>
      <c r="R11" s="2">
        <v>391</v>
      </c>
      <c r="S11" s="2">
        <v>1223</v>
      </c>
      <c r="T11" s="2">
        <v>489</v>
      </c>
    </row>
    <row r="12" spans="1:20" ht="14.25" thickBot="1" x14ac:dyDescent="0.2">
      <c r="A12" s="2" t="s">
        <v>9</v>
      </c>
      <c r="B12" s="6">
        <v>12.0121</v>
      </c>
      <c r="C12" s="6">
        <v>104.446</v>
      </c>
      <c r="D12" s="10">
        <v>143.9562</v>
      </c>
      <c r="E12" s="6">
        <v>18.673100000000002</v>
      </c>
      <c r="F12" s="6">
        <v>146.0018</v>
      </c>
      <c r="G12" s="6">
        <v>210.2276</v>
      </c>
      <c r="H12" s="6">
        <v>20.5</v>
      </c>
      <c r="I12" s="16">
        <f t="shared" si="0"/>
        <v>166.39473684210526</v>
      </c>
      <c r="L12" s="2">
        <v>82199</v>
      </c>
      <c r="M12" s="19">
        <v>82199</v>
      </c>
      <c r="N12" s="2" t="s">
        <v>9</v>
      </c>
      <c r="O12" s="2">
        <v>1235</v>
      </c>
      <c r="P12" s="2">
        <v>494</v>
      </c>
      <c r="Q12" s="2">
        <v>1661</v>
      </c>
      <c r="R12" s="2">
        <v>665</v>
      </c>
      <c r="S12" s="2">
        <v>1951</v>
      </c>
      <c r="T12" s="2">
        <v>781</v>
      </c>
    </row>
    <row r="13" spans="1:20" ht="14.25" thickBot="1" x14ac:dyDescent="0.2">
      <c r="A13" s="2" t="s">
        <v>10</v>
      </c>
      <c r="B13" s="6">
        <v>12.9961</v>
      </c>
      <c r="C13" s="6">
        <v>97.743700000000004</v>
      </c>
      <c r="D13" s="10">
        <v>176.23480000000001</v>
      </c>
      <c r="E13" s="6">
        <v>18.124700000000001</v>
      </c>
      <c r="F13" s="6">
        <v>151.05840000000001</v>
      </c>
      <c r="G13" s="6">
        <v>220.50239999999999</v>
      </c>
      <c r="H13" s="2"/>
      <c r="I13" s="16">
        <f t="shared" si="0"/>
        <v>166.16428571428571</v>
      </c>
      <c r="L13" s="2">
        <v>46526</v>
      </c>
      <c r="M13" s="19">
        <v>46526</v>
      </c>
      <c r="N13" s="2" t="s">
        <v>10</v>
      </c>
      <c r="O13" s="2">
        <v>700</v>
      </c>
      <c r="P13" s="2">
        <v>280</v>
      </c>
      <c r="Q13" s="2">
        <v>942</v>
      </c>
      <c r="R13" s="2">
        <v>377</v>
      </c>
      <c r="S13" s="2">
        <v>1182</v>
      </c>
      <c r="T13" s="2">
        <v>473</v>
      </c>
    </row>
    <row r="14" spans="1:20" ht="14.25" thickBot="1" x14ac:dyDescent="0.2">
      <c r="A14" s="2" t="s">
        <v>11</v>
      </c>
      <c r="B14" s="6">
        <v>17.809699999999999</v>
      </c>
      <c r="C14" s="6">
        <v>92.263900000000007</v>
      </c>
      <c r="D14" s="10">
        <v>160.07230000000001</v>
      </c>
      <c r="E14" s="6">
        <v>25.1629</v>
      </c>
      <c r="F14" s="6">
        <v>142.86019999999999</v>
      </c>
      <c r="G14" s="6">
        <v>204.4</v>
      </c>
      <c r="H14" s="2"/>
      <c r="I14" s="16">
        <f t="shared" si="0"/>
        <v>168.17721518987341</v>
      </c>
      <c r="L14" s="2">
        <v>13286</v>
      </c>
      <c r="M14" s="19">
        <v>13286</v>
      </c>
      <c r="N14" s="2" t="s">
        <v>11</v>
      </c>
      <c r="O14" s="2">
        <v>197</v>
      </c>
      <c r="P14" s="2">
        <v>79</v>
      </c>
      <c r="Q14" s="2">
        <v>260</v>
      </c>
      <c r="R14" s="2">
        <v>104</v>
      </c>
      <c r="S14" s="2">
        <v>371</v>
      </c>
      <c r="T14" s="2">
        <v>149</v>
      </c>
    </row>
    <row r="15" spans="1:20" ht="14.25" thickBot="1" x14ac:dyDescent="0.2">
      <c r="A15" s="2" t="s">
        <v>12</v>
      </c>
      <c r="B15" s="6">
        <v>17.975899999999999</v>
      </c>
      <c r="C15" s="6">
        <v>87.897099999999995</v>
      </c>
      <c r="D15" s="10">
        <v>153.25640000000001</v>
      </c>
      <c r="E15" s="6">
        <v>25.5427</v>
      </c>
      <c r="F15" s="6">
        <v>145.78049999999999</v>
      </c>
      <c r="G15" s="6">
        <v>239.08</v>
      </c>
      <c r="H15" s="2"/>
      <c r="I15" s="16">
        <f t="shared" si="0"/>
        <v>170.77142857142857</v>
      </c>
      <c r="L15" s="2">
        <v>11954</v>
      </c>
      <c r="M15" s="19">
        <v>11954</v>
      </c>
      <c r="N15" s="2" t="s">
        <v>12</v>
      </c>
      <c r="O15" s="2">
        <v>175</v>
      </c>
      <c r="P15" s="2">
        <v>70</v>
      </c>
      <c r="Q15" s="2">
        <v>230</v>
      </c>
      <c r="R15" s="2">
        <v>92</v>
      </c>
      <c r="S15" s="2">
        <v>333</v>
      </c>
      <c r="T15" s="2">
        <v>133</v>
      </c>
    </row>
    <row r="16" spans="1:20" ht="14.25" thickBot="1" x14ac:dyDescent="0.2">
      <c r="A16" s="2" t="s">
        <v>13</v>
      </c>
      <c r="B16" s="6">
        <v>16.6981</v>
      </c>
      <c r="C16" s="6">
        <v>115.1208</v>
      </c>
      <c r="D16" s="10">
        <v>186.78919999999999</v>
      </c>
      <c r="E16" s="6">
        <v>20.6084</v>
      </c>
      <c r="F16" s="6">
        <v>107.6412</v>
      </c>
      <c r="G16" s="6">
        <v>272.17860000000002</v>
      </c>
      <c r="H16" s="2"/>
      <c r="I16" s="16">
        <f t="shared" si="0"/>
        <v>189.57711442786069</v>
      </c>
      <c r="L16" s="2">
        <v>38105</v>
      </c>
      <c r="M16" s="19">
        <v>38105</v>
      </c>
      <c r="N16" s="2" t="s">
        <v>13</v>
      </c>
      <c r="O16" s="2">
        <v>502</v>
      </c>
      <c r="P16" s="2">
        <v>201</v>
      </c>
      <c r="Q16" s="2">
        <v>675</v>
      </c>
      <c r="R16" s="2">
        <v>270</v>
      </c>
      <c r="S16" s="2">
        <v>868</v>
      </c>
      <c r="T16" s="2">
        <v>348</v>
      </c>
    </row>
    <row r="17" spans="1:20" ht="14.25" thickBot="1" x14ac:dyDescent="0.2">
      <c r="A17" s="2" t="s">
        <v>14</v>
      </c>
      <c r="B17" s="6">
        <v>27.248000000000001</v>
      </c>
      <c r="C17" s="6">
        <v>359.899</v>
      </c>
      <c r="D17" s="10">
        <v>429.11040000000003</v>
      </c>
      <c r="E17" s="6">
        <v>33.132100000000001</v>
      </c>
      <c r="F17" s="6">
        <v>556.03030000000001</v>
      </c>
      <c r="G17" s="6">
        <v>664.7876</v>
      </c>
      <c r="H17" s="6">
        <v>33.369999999999997</v>
      </c>
      <c r="I17" s="16">
        <f t="shared" si="0"/>
        <v>457.81980374665477</v>
      </c>
      <c r="L17" s="2">
        <v>513216</v>
      </c>
      <c r="M17" s="19">
        <v>513216</v>
      </c>
      <c r="N17" s="2" t="s">
        <v>14</v>
      </c>
      <c r="O17" s="2">
        <v>2803</v>
      </c>
      <c r="P17" s="2">
        <v>1121</v>
      </c>
      <c r="Q17" s="2">
        <v>3444</v>
      </c>
      <c r="R17" s="2">
        <v>1378</v>
      </c>
      <c r="S17" s="2">
        <v>4526</v>
      </c>
      <c r="T17" s="2">
        <v>1811</v>
      </c>
    </row>
    <row r="18" spans="1:20" ht="14.25" thickBot="1" x14ac:dyDescent="0.2">
      <c r="A18" s="2" t="s">
        <v>15</v>
      </c>
      <c r="B18" s="6">
        <v>17.373200000000001</v>
      </c>
      <c r="C18" s="6">
        <v>115.8216</v>
      </c>
      <c r="D18" s="10">
        <v>180.05</v>
      </c>
      <c r="E18" s="6">
        <v>26.267199999999999</v>
      </c>
      <c r="F18" s="6">
        <v>130.29929999999999</v>
      </c>
      <c r="G18" s="6">
        <v>277</v>
      </c>
      <c r="H18" s="6">
        <v>21.93</v>
      </c>
      <c r="I18" s="16">
        <f t="shared" si="0"/>
        <v>198.05500000000001</v>
      </c>
      <c r="L18" s="2">
        <v>39611</v>
      </c>
      <c r="M18" s="19">
        <v>39611</v>
      </c>
      <c r="N18" s="2" t="s">
        <v>15</v>
      </c>
      <c r="O18" s="2">
        <v>499</v>
      </c>
      <c r="P18" s="2">
        <v>200</v>
      </c>
      <c r="Q18" s="2">
        <v>672</v>
      </c>
      <c r="R18" s="2">
        <v>269</v>
      </c>
      <c r="S18" s="2">
        <v>879</v>
      </c>
      <c r="T18" s="2">
        <v>352</v>
      </c>
    </row>
    <row r="19" spans="1:20" ht="14.25" thickBot="1" x14ac:dyDescent="0.2">
      <c r="A19" s="2" t="s">
        <v>16</v>
      </c>
      <c r="B19" s="6">
        <v>19.192599999999999</v>
      </c>
      <c r="C19" s="6">
        <v>154.74299999999999</v>
      </c>
      <c r="D19" s="10">
        <v>226.7278</v>
      </c>
      <c r="E19" s="6">
        <v>28.262699999999999</v>
      </c>
      <c r="F19" s="6">
        <v>233.37459999999999</v>
      </c>
      <c r="G19" s="6">
        <v>330.16590000000002</v>
      </c>
      <c r="H19" s="6">
        <v>24.31</v>
      </c>
      <c r="I19" s="16">
        <f t="shared" si="0"/>
        <v>227.44761904761904</v>
      </c>
      <c r="L19" s="2">
        <v>71646</v>
      </c>
      <c r="M19" s="19">
        <v>71646</v>
      </c>
      <c r="N19" s="2" t="s">
        <v>16</v>
      </c>
      <c r="O19" s="2">
        <v>786</v>
      </c>
      <c r="P19" s="2">
        <v>315</v>
      </c>
      <c r="Q19" s="2">
        <v>1038</v>
      </c>
      <c r="R19" s="2">
        <v>416</v>
      </c>
      <c r="S19" s="2">
        <v>1227</v>
      </c>
      <c r="T19" s="2">
        <v>491</v>
      </c>
    </row>
    <row r="20" spans="1:20" ht="14.25" thickBot="1" x14ac:dyDescent="0.2">
      <c r="A20" s="2" t="s">
        <v>17</v>
      </c>
      <c r="B20" s="6">
        <v>22.424600000000002</v>
      </c>
      <c r="C20" s="6">
        <v>160.84360000000001</v>
      </c>
      <c r="D20" s="10">
        <v>264.05880000000002</v>
      </c>
      <c r="E20" s="6">
        <v>24.788699999999999</v>
      </c>
      <c r="F20" s="6">
        <v>183.5651</v>
      </c>
      <c r="G20" s="6">
        <v>254.5309</v>
      </c>
      <c r="H20" s="6">
        <v>24.79</v>
      </c>
      <c r="I20" s="16">
        <f t="shared" si="0"/>
        <v>249.38888888888889</v>
      </c>
      <c r="L20" s="2">
        <v>49379</v>
      </c>
      <c r="M20" s="19">
        <v>49379</v>
      </c>
      <c r="N20" s="2" t="s">
        <v>17</v>
      </c>
      <c r="O20" s="2">
        <v>495</v>
      </c>
      <c r="P20" s="2">
        <v>198</v>
      </c>
      <c r="Q20" s="2">
        <v>656</v>
      </c>
      <c r="R20" s="2">
        <v>263</v>
      </c>
      <c r="S20" s="2">
        <v>804</v>
      </c>
      <c r="T20" s="2">
        <v>322</v>
      </c>
    </row>
    <row r="21" spans="1:20" ht="14.25" thickBot="1" x14ac:dyDescent="0.2">
      <c r="A21" s="2" t="s">
        <v>18</v>
      </c>
      <c r="B21" s="6">
        <v>22.015799999999999</v>
      </c>
      <c r="C21" s="6">
        <v>185.16800000000001</v>
      </c>
      <c r="D21" s="10">
        <v>251.447</v>
      </c>
      <c r="E21" s="6">
        <v>34.612099999999998</v>
      </c>
      <c r="F21" s="6">
        <v>276.38639999999998</v>
      </c>
      <c r="G21" s="6">
        <v>367.4314</v>
      </c>
      <c r="H21" s="6"/>
      <c r="I21" s="16">
        <f>M21/P21</f>
        <v>275.5735294117647</v>
      </c>
      <c r="L21" s="2">
        <v>93695</v>
      </c>
      <c r="M21" s="19">
        <v>93695</v>
      </c>
      <c r="N21" s="2" t="s">
        <v>18</v>
      </c>
      <c r="O21" s="2">
        <v>849</v>
      </c>
      <c r="P21" s="2">
        <v>340</v>
      </c>
      <c r="Q21" s="2">
        <v>1107</v>
      </c>
      <c r="R21" s="2">
        <v>443</v>
      </c>
      <c r="S21" s="2">
        <v>1367</v>
      </c>
      <c r="T21" s="2">
        <v>547</v>
      </c>
    </row>
    <row r="22" spans="1:20" ht="14.25" thickBot="1" x14ac:dyDescent="0.2">
      <c r="A22" s="2" t="s">
        <v>51</v>
      </c>
      <c r="B22" s="6">
        <v>10.422800000000001</v>
      </c>
      <c r="C22" s="6">
        <v>107.7118</v>
      </c>
      <c r="D22" s="10">
        <v>153.78059999999999</v>
      </c>
      <c r="E22" s="6">
        <v>16.850100000000001</v>
      </c>
      <c r="F22" s="6">
        <v>163.71260000000001</v>
      </c>
      <c r="G22" s="6">
        <v>218.20519999999999</v>
      </c>
      <c r="H22" s="6"/>
      <c r="I22" s="16">
        <f t="shared" ref="I22:I32" si="1">M22/P22</f>
        <v>164.06580366774543</v>
      </c>
      <c r="M22" s="19">
        <v>152089</v>
      </c>
      <c r="N22" s="2" t="s">
        <v>51</v>
      </c>
      <c r="O22" s="2"/>
      <c r="P22" s="2">
        <v>927</v>
      </c>
      <c r="Q22" s="2"/>
    </row>
    <row r="23" spans="1:20" ht="14.25" thickBot="1" x14ac:dyDescent="0.2">
      <c r="A23" s="2" t="s">
        <v>52</v>
      </c>
      <c r="B23" s="6">
        <v>10.0715</v>
      </c>
      <c r="C23" s="6">
        <v>102.77419999999999</v>
      </c>
      <c r="D23" s="10">
        <v>104.6647</v>
      </c>
      <c r="E23" s="6">
        <v>15.805400000000001</v>
      </c>
      <c r="F23" s="6">
        <v>133.02760000000001</v>
      </c>
      <c r="G23" s="6">
        <v>200.28639999999999</v>
      </c>
      <c r="H23" s="6"/>
      <c r="I23" s="16">
        <f t="shared" si="1"/>
        <v>159.6670918367347</v>
      </c>
      <c r="M23" s="19">
        <v>125179</v>
      </c>
      <c r="N23" s="2" t="s">
        <v>52</v>
      </c>
      <c r="O23" s="2"/>
      <c r="P23" s="2">
        <v>784</v>
      </c>
      <c r="Q23" s="2"/>
    </row>
    <row r="24" spans="1:20" ht="14.25" thickBot="1" x14ac:dyDescent="0.2">
      <c r="A24" s="2" t="s">
        <v>53</v>
      </c>
      <c r="B24" s="6">
        <v>21.172999999999998</v>
      </c>
      <c r="C24" s="6">
        <v>120.0146</v>
      </c>
      <c r="D24" s="10">
        <v>196.82400000000001</v>
      </c>
      <c r="E24" s="6">
        <v>31.664100000000001</v>
      </c>
      <c r="F24" s="6">
        <v>150.93870000000001</v>
      </c>
      <c r="G24" s="6">
        <v>276.43819999999999</v>
      </c>
      <c r="H24" s="6"/>
      <c r="I24" s="16">
        <f t="shared" si="1"/>
        <v>221.64864864864865</v>
      </c>
      <c r="M24" s="19">
        <v>24603</v>
      </c>
      <c r="N24" s="2" t="s">
        <v>53</v>
      </c>
      <c r="O24" s="2"/>
      <c r="P24" s="2">
        <v>111</v>
      </c>
      <c r="Q24" s="2"/>
    </row>
    <row r="25" spans="1:20" ht="14.25" thickBot="1" x14ac:dyDescent="0.2">
      <c r="A25" s="2" t="s">
        <v>54</v>
      </c>
      <c r="B25" s="6">
        <v>21.442299999999999</v>
      </c>
      <c r="C25" s="6">
        <v>108.25239999999999</v>
      </c>
      <c r="D25" s="10">
        <v>195.614</v>
      </c>
      <c r="E25" s="6">
        <v>24.082100000000001</v>
      </c>
      <c r="F25" s="6">
        <v>129.65119999999999</v>
      </c>
      <c r="G25" s="6">
        <v>227.55099999999999</v>
      </c>
      <c r="H25" s="6"/>
      <c r="I25" s="16">
        <f t="shared" si="1"/>
        <v>199.10714285714286</v>
      </c>
      <c r="M25" s="19">
        <v>11150</v>
      </c>
      <c r="N25" s="2" t="s">
        <v>54</v>
      </c>
      <c r="O25" s="2"/>
      <c r="P25" s="2">
        <v>56</v>
      </c>
      <c r="Q25" s="2"/>
    </row>
    <row r="26" spans="1:20" ht="14.25" thickBot="1" x14ac:dyDescent="0.2">
      <c r="A26" s="2" t="s">
        <v>55</v>
      </c>
      <c r="B26" s="6">
        <v>14.6496</v>
      </c>
      <c r="C26" s="6">
        <v>86.534899999999993</v>
      </c>
      <c r="D26" s="10">
        <v>103.36109999999999</v>
      </c>
      <c r="E26" s="6">
        <v>23.4025</v>
      </c>
      <c r="F26" s="6">
        <v>120.03230000000001</v>
      </c>
      <c r="G26" s="6">
        <v>186.05</v>
      </c>
      <c r="H26" s="6"/>
      <c r="I26" s="16">
        <f t="shared" si="1"/>
        <v>206.72222222222223</v>
      </c>
      <c r="M26" s="19">
        <v>3721</v>
      </c>
      <c r="N26" s="2" t="s">
        <v>55</v>
      </c>
      <c r="O26" s="2"/>
      <c r="P26" s="2">
        <v>18</v>
      </c>
      <c r="Q26" s="2"/>
    </row>
    <row r="27" spans="1:20" ht="14.25" thickBot="1" x14ac:dyDescent="0.2">
      <c r="A27" s="2" t="s">
        <v>56</v>
      </c>
      <c r="B27" s="6">
        <v>12.6534</v>
      </c>
      <c r="C27" s="6">
        <v>245.821</v>
      </c>
      <c r="D27" s="10">
        <v>278.30919999999998</v>
      </c>
      <c r="E27" s="6">
        <v>25.355699999999999</v>
      </c>
      <c r="F27" s="6">
        <v>436.1474</v>
      </c>
      <c r="G27" s="6">
        <v>484.81360000000001</v>
      </c>
      <c r="H27" s="6"/>
      <c r="I27" s="16">
        <f t="shared" si="1"/>
        <v>254.76100940128649</v>
      </c>
      <c r="M27" s="19">
        <v>1029744</v>
      </c>
      <c r="N27" s="2" t="s">
        <v>56</v>
      </c>
      <c r="O27" s="2"/>
      <c r="P27" s="2">
        <v>4042</v>
      </c>
      <c r="Q27" s="2"/>
    </row>
    <row r="28" spans="1:20" ht="14.25" thickBot="1" x14ac:dyDescent="0.2">
      <c r="A28" s="2" t="s">
        <v>57</v>
      </c>
      <c r="B28" s="6">
        <v>10.9849</v>
      </c>
      <c r="C28" s="6">
        <v>111.745</v>
      </c>
      <c r="D28" s="10">
        <v>159.5342</v>
      </c>
      <c r="E28" s="6">
        <v>17.168399999999998</v>
      </c>
      <c r="F28" s="6">
        <v>169.61609999999999</v>
      </c>
      <c r="G28" s="6">
        <v>233.83779999999999</v>
      </c>
      <c r="H28" s="6"/>
      <c r="I28" s="16">
        <f t="shared" si="1"/>
        <v>173.68905168905169</v>
      </c>
      <c r="M28" s="19">
        <v>426754</v>
      </c>
      <c r="N28" s="2" t="s">
        <v>57</v>
      </c>
      <c r="O28" s="2"/>
      <c r="P28" s="2">
        <v>2457</v>
      </c>
      <c r="Q28" s="2"/>
    </row>
    <row r="29" spans="1:20" ht="14.25" thickBot="1" x14ac:dyDescent="0.2">
      <c r="A29" s="2" t="s">
        <v>58</v>
      </c>
      <c r="B29" s="6">
        <v>7.6521999999999997</v>
      </c>
      <c r="C29" s="6">
        <v>93.492599999999996</v>
      </c>
      <c r="D29" s="10">
        <v>133.22120000000001</v>
      </c>
      <c r="E29" s="6">
        <v>12.209199999999999</v>
      </c>
      <c r="F29" s="6">
        <v>145.27010000000001</v>
      </c>
      <c r="G29" s="6">
        <v>203.40270000000001</v>
      </c>
      <c r="H29" s="6"/>
      <c r="I29" s="16">
        <f t="shared" si="1"/>
        <v>148.99845392702537</v>
      </c>
      <c r="M29" s="19">
        <v>481861</v>
      </c>
      <c r="N29" s="2" t="s">
        <v>58</v>
      </c>
      <c r="O29" s="2"/>
      <c r="P29" s="2">
        <v>3234</v>
      </c>
      <c r="Q29" s="2"/>
    </row>
    <row r="30" spans="1:20" ht="14.25" thickBot="1" x14ac:dyDescent="0.2">
      <c r="A30" s="2" t="s">
        <v>59</v>
      </c>
      <c r="B30" s="6">
        <v>27.648700000000002</v>
      </c>
      <c r="C30" s="6">
        <v>321.36259999999999</v>
      </c>
      <c r="D30" s="10">
        <v>447.0523</v>
      </c>
      <c r="E30" s="6">
        <v>42.502400000000002</v>
      </c>
      <c r="F30" s="6">
        <v>577.29579999999999</v>
      </c>
      <c r="G30" s="6">
        <v>677.96040000000005</v>
      </c>
      <c r="H30" s="6"/>
      <c r="I30" s="16">
        <f t="shared" si="1"/>
        <v>457.81980374665477</v>
      </c>
      <c r="M30" s="19">
        <v>513216</v>
      </c>
      <c r="N30" s="2" t="s">
        <v>59</v>
      </c>
      <c r="O30" s="2"/>
      <c r="P30" s="2">
        <v>1121</v>
      </c>
      <c r="Q30" s="2"/>
    </row>
    <row r="31" spans="1:20" ht="14.25" thickBot="1" x14ac:dyDescent="0.2">
      <c r="A31" s="2" t="s">
        <v>60</v>
      </c>
      <c r="B31" s="6">
        <v>16.060500000000001</v>
      </c>
      <c r="C31" s="6">
        <v>137.554</v>
      </c>
      <c r="D31" s="10">
        <v>212.4444</v>
      </c>
      <c r="E31" s="6">
        <v>20.816500000000001</v>
      </c>
      <c r="F31" s="6">
        <v>100.89709999999999</v>
      </c>
      <c r="G31" s="6">
        <v>316.03309999999999</v>
      </c>
      <c r="H31" s="6"/>
      <c r="I31" s="16">
        <f t="shared" si="1"/>
        <v>234.60122699386503</v>
      </c>
      <c r="M31" s="19">
        <v>38240</v>
      </c>
      <c r="N31" s="2" t="s">
        <v>60</v>
      </c>
      <c r="O31" s="2"/>
      <c r="P31" s="2">
        <v>163</v>
      </c>
      <c r="Q31" s="2"/>
    </row>
    <row r="32" spans="1:20" ht="14.25" thickBot="1" x14ac:dyDescent="0.2">
      <c r="A32" s="2" t="s">
        <v>61</v>
      </c>
      <c r="B32" s="6">
        <v>16.773800000000001</v>
      </c>
      <c r="C32" s="6">
        <v>76.854500000000002</v>
      </c>
      <c r="D32" s="10">
        <v>111.2368</v>
      </c>
      <c r="E32" s="6">
        <v>24.016999999999999</v>
      </c>
      <c r="F32" s="6">
        <v>91.891300000000001</v>
      </c>
      <c r="G32" s="6">
        <v>156.5556</v>
      </c>
      <c r="H32" s="6"/>
      <c r="I32" s="16">
        <f t="shared" si="1"/>
        <v>176.125</v>
      </c>
      <c r="M32" s="19">
        <v>4227</v>
      </c>
      <c r="N32" s="2" t="s">
        <v>61</v>
      </c>
      <c r="O32" s="2"/>
      <c r="P32" s="2">
        <v>24</v>
      </c>
    </row>
    <row r="33" spans="1:12" ht="14.25" thickBot="1" x14ac:dyDescent="0.2">
      <c r="A33" s="6" t="s">
        <v>89</v>
      </c>
      <c r="B33" s="6">
        <f>AVERAGE(B4:B32)</f>
        <v>15.430727586206896</v>
      </c>
      <c r="C33" s="6">
        <f t="shared" ref="C33:G33" si="2">AVERAGE(C4:C32)</f>
        <v>135.19358965517242</v>
      </c>
      <c r="D33" s="6">
        <f t="shared" si="2"/>
        <v>191.66564137931036</v>
      </c>
      <c r="E33" s="6">
        <f t="shared" si="2"/>
        <v>22.37388965517242</v>
      </c>
      <c r="F33" s="6">
        <f t="shared" si="2"/>
        <v>196.75301379310343</v>
      </c>
      <c r="G33" s="6">
        <f t="shared" si="2"/>
        <v>278.82139655172415</v>
      </c>
      <c r="H33" s="6">
        <f>AVERAGE(H4:H32)</f>
        <v>21.929230769230774</v>
      </c>
      <c r="I33" s="6">
        <f t="shared" ref="I33" si="3">AVERAGE(I4:I32)</f>
        <v>214.92255287972276</v>
      </c>
    </row>
    <row r="34" spans="1:12" x14ac:dyDescent="0.15">
      <c r="B34"/>
      <c r="C34"/>
      <c r="D34"/>
      <c r="E34"/>
      <c r="F34"/>
      <c r="H34"/>
    </row>
    <row r="35" spans="1:12" ht="14.25" thickBot="1" x14ac:dyDescent="0.2"/>
    <row r="36" spans="1:12" ht="14.25" customHeight="1" thickBot="1" x14ac:dyDescent="0.2">
      <c r="A36" s="77" t="s">
        <v>92</v>
      </c>
      <c r="B36" s="73" t="s">
        <v>93</v>
      </c>
      <c r="C36" s="73"/>
      <c r="D36" s="73"/>
      <c r="E36" s="73"/>
      <c r="F36" s="73"/>
      <c r="G36" s="73"/>
      <c r="H36" s="73"/>
      <c r="I36" s="74"/>
      <c r="J36" s="28"/>
      <c r="L36" s="8"/>
    </row>
    <row r="37" spans="1:12" ht="13.5" customHeight="1" thickBot="1" x14ac:dyDescent="0.2">
      <c r="A37" s="78"/>
      <c r="B37" s="73" t="s">
        <v>84</v>
      </c>
      <c r="C37" s="73"/>
      <c r="D37" s="74"/>
      <c r="E37" s="72" t="s">
        <v>85</v>
      </c>
      <c r="F37" s="73"/>
      <c r="G37" s="74"/>
      <c r="H37" s="75" t="s">
        <v>90</v>
      </c>
      <c r="I37" s="61" t="s">
        <v>91</v>
      </c>
    </row>
    <row r="38" spans="1:12" ht="14.25" thickBot="1" x14ac:dyDescent="0.2">
      <c r="A38" s="79"/>
      <c r="B38" s="24" t="s">
        <v>86</v>
      </c>
      <c r="C38" s="23" t="s">
        <v>87</v>
      </c>
      <c r="D38" s="15" t="s">
        <v>29</v>
      </c>
      <c r="E38" s="23" t="s">
        <v>86</v>
      </c>
      <c r="F38" s="23" t="s">
        <v>87</v>
      </c>
      <c r="G38" s="23" t="s">
        <v>22</v>
      </c>
      <c r="H38" s="76"/>
      <c r="I38" s="62"/>
    </row>
    <row r="39" spans="1:12" ht="14.25" thickBot="1" x14ac:dyDescent="0.2">
      <c r="A39" s="24" t="s">
        <v>94</v>
      </c>
      <c r="B39" s="29">
        <f>AVERAGE(B4:B21)/2500</f>
        <v>6.1768533333333327E-3</v>
      </c>
      <c r="C39" s="29">
        <f t="shared" ref="C39:D39" si="4">AVERAGE(C4:C21)/2500</f>
        <v>5.3522144444444447E-2</v>
      </c>
      <c r="D39" s="29">
        <f t="shared" si="4"/>
        <v>7.6939135555555566E-2</v>
      </c>
      <c r="E39" s="29">
        <f>AVERAGE(E4:E21)/3300</f>
        <v>6.649316498316498E-3</v>
      </c>
      <c r="F39" s="29">
        <f t="shared" ref="F39:G39" si="5">AVERAGE(F4:F21)/3300</f>
        <v>5.870971717171717E-2</v>
      </c>
      <c r="G39" s="29">
        <f t="shared" si="5"/>
        <v>8.2570479797979809E-2</v>
      </c>
      <c r="H39" s="29">
        <f>AVERAGE(H4:H21)/125</f>
        <v>0.17543384615384619</v>
      </c>
      <c r="I39" s="29">
        <f>AVERAGE(I4:I21)/250</f>
        <v>0.85234412856035191</v>
      </c>
    </row>
    <row r="40" spans="1:12" ht="14.25" thickBot="1" x14ac:dyDescent="0.2">
      <c r="A40" s="24" t="s">
        <v>95</v>
      </c>
      <c r="B40" s="29">
        <f>AVERAGE(B22:B32)/2500</f>
        <v>6.1648254545454539E-3</v>
      </c>
      <c r="C40" s="29">
        <f t="shared" ref="C40:D40" si="6">AVERAGE(C22:C32)/2500</f>
        <v>5.4986094545454549E-2</v>
      </c>
      <c r="D40" s="29">
        <f t="shared" si="6"/>
        <v>7.6219727272727272E-2</v>
      </c>
      <c r="E40" s="29">
        <f>AVERAGE(E22:E32)/3300</f>
        <v>6.9937575757575742E-3</v>
      </c>
      <c r="F40" s="29">
        <f>AVERAGE(F22:F32)/3300</f>
        <v>6.1115157024793386E-2</v>
      </c>
      <c r="G40" s="29">
        <f t="shared" ref="G40" si="7">AVERAGE(G22:G32)/3300</f>
        <v>8.7634545454545465E-2</v>
      </c>
      <c r="H40" s="29"/>
      <c r="I40" s="29">
        <f>AVERAGE(I22:I32)/250</f>
        <v>0.87171107454195518</v>
      </c>
    </row>
  </sheetData>
  <mergeCells count="22">
    <mergeCell ref="B36:I36"/>
    <mergeCell ref="A36:A38"/>
    <mergeCell ref="B37:D37"/>
    <mergeCell ref="E37:G37"/>
    <mergeCell ref="H37:H38"/>
    <mergeCell ref="I37:I38"/>
    <mergeCell ref="I2:I3"/>
    <mergeCell ref="O1:T1"/>
    <mergeCell ref="A1:A3"/>
    <mergeCell ref="L1:L3"/>
    <mergeCell ref="N1:N3"/>
    <mergeCell ref="M1:M3"/>
    <mergeCell ref="B1:I1"/>
    <mergeCell ref="O2:O3"/>
    <mergeCell ref="P2:P3"/>
    <mergeCell ref="Q2:Q3"/>
    <mergeCell ref="R2:R3"/>
    <mergeCell ref="S2:S3"/>
    <mergeCell ref="T2:T3"/>
    <mergeCell ref="B2:D2"/>
    <mergeCell ref="E2:G2"/>
    <mergeCell ref="H2:H3"/>
  </mergeCells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3"/>
  <sheetViews>
    <sheetView topLeftCell="A94" zoomScale="85" zoomScaleNormal="85" workbookViewId="0">
      <selection activeCell="G156" sqref="G156"/>
    </sheetView>
  </sheetViews>
  <sheetFormatPr defaultRowHeight="13.5" x14ac:dyDescent="0.15"/>
  <cols>
    <col min="21" max="21" width="13.125" customWidth="1"/>
  </cols>
  <sheetData>
    <row r="1" spans="1:26" ht="14.25" customHeight="1" thickBot="1" x14ac:dyDescent="0.2">
      <c r="A1" s="49" t="s">
        <v>24</v>
      </c>
      <c r="B1" s="86" t="s">
        <v>0</v>
      </c>
      <c r="C1" s="87"/>
      <c r="D1" s="87"/>
      <c r="E1" s="87"/>
      <c r="F1" s="87"/>
      <c r="H1" s="49" t="s">
        <v>24</v>
      </c>
      <c r="I1" s="86" t="s">
        <v>0</v>
      </c>
      <c r="J1" s="87"/>
      <c r="K1" s="87"/>
      <c r="L1" s="87"/>
      <c r="O1" s="53" t="s">
        <v>102</v>
      </c>
      <c r="P1" s="73" t="s">
        <v>98</v>
      </c>
      <c r="Q1" s="73"/>
      <c r="R1" s="73"/>
      <c r="S1" s="73"/>
      <c r="T1" s="74"/>
      <c r="V1" s="53" t="s">
        <v>102</v>
      </c>
      <c r="W1" s="72" t="s">
        <v>98</v>
      </c>
      <c r="X1" s="73"/>
      <c r="Y1" s="73"/>
    </row>
    <row r="2" spans="1:26" ht="14.25" customHeight="1" thickBot="1" x14ac:dyDescent="0.2">
      <c r="A2" s="50"/>
      <c r="B2" s="21" t="s">
        <v>63</v>
      </c>
      <c r="C2" s="21" t="s">
        <v>64</v>
      </c>
      <c r="D2" s="25" t="s">
        <v>22</v>
      </c>
      <c r="E2" s="21" t="s">
        <v>62</v>
      </c>
      <c r="F2" s="9" t="s">
        <v>23</v>
      </c>
      <c r="H2" s="50"/>
      <c r="I2" s="21" t="s">
        <v>63</v>
      </c>
      <c r="J2" s="21" t="s">
        <v>64</v>
      </c>
      <c r="K2" s="25" t="s">
        <v>22</v>
      </c>
      <c r="L2" s="9" t="s">
        <v>23</v>
      </c>
      <c r="O2" s="54"/>
      <c r="P2" s="27" t="s">
        <v>86</v>
      </c>
      <c r="Q2" s="27" t="s">
        <v>87</v>
      </c>
      <c r="R2" s="27" t="s">
        <v>22</v>
      </c>
      <c r="S2" s="27" t="s">
        <v>99</v>
      </c>
      <c r="T2" s="26" t="s">
        <v>101</v>
      </c>
      <c r="V2" s="54"/>
      <c r="W2" s="27" t="s">
        <v>86</v>
      </c>
      <c r="X2" s="27" t="s">
        <v>87</v>
      </c>
      <c r="Y2" s="27" t="s">
        <v>22</v>
      </c>
      <c r="Z2" s="27" t="s">
        <v>128</v>
      </c>
    </row>
    <row r="3" spans="1:26" ht="14.25" thickBot="1" x14ac:dyDescent="0.2">
      <c r="A3" s="2" t="s">
        <v>1</v>
      </c>
      <c r="B3" s="6">
        <v>31.66</v>
      </c>
      <c r="C3" s="6">
        <v>52.2</v>
      </c>
      <c r="D3" s="2">
        <v>52.18</v>
      </c>
      <c r="E3" s="2">
        <v>44.1</v>
      </c>
      <c r="F3" s="10">
        <v>48.635191127169449</v>
      </c>
      <c r="H3" s="2" t="s">
        <v>51</v>
      </c>
      <c r="I3" s="6">
        <v>35.770000000000003</v>
      </c>
      <c r="J3" s="6">
        <v>57.87</v>
      </c>
      <c r="K3" s="2">
        <v>59.66</v>
      </c>
      <c r="L3" s="10">
        <v>57.676755057893736</v>
      </c>
      <c r="O3" s="2" t="s">
        <v>1</v>
      </c>
      <c r="P3" s="6">
        <v>19.498899999999999</v>
      </c>
      <c r="Q3" s="6">
        <v>177.44980000000001</v>
      </c>
      <c r="R3" s="6">
        <v>237.2303</v>
      </c>
      <c r="S3" s="6">
        <v>22.41</v>
      </c>
      <c r="T3" s="26">
        <v>204.14862385321101</v>
      </c>
      <c r="V3" s="2" t="s">
        <v>51</v>
      </c>
      <c r="W3" s="6">
        <v>16.850100000000001</v>
      </c>
      <c r="X3" s="6">
        <v>163.71260000000001</v>
      </c>
      <c r="Y3" s="6">
        <v>218.20519999999999</v>
      </c>
      <c r="Z3" s="27">
        <v>164.07</v>
      </c>
    </row>
    <row r="4" spans="1:26" ht="14.25" thickBot="1" x14ac:dyDescent="0.2">
      <c r="A4" s="2" t="s">
        <v>2</v>
      </c>
      <c r="B4" s="6">
        <v>40.79</v>
      </c>
      <c r="C4" s="6">
        <v>66.150000000000006</v>
      </c>
      <c r="D4" s="2">
        <v>66.930000000000007</v>
      </c>
      <c r="E4" s="2">
        <v>48.5</v>
      </c>
      <c r="F4" s="10">
        <v>63.759949321709584</v>
      </c>
      <c r="H4" s="2" t="s">
        <v>52</v>
      </c>
      <c r="I4" s="6">
        <v>39.06</v>
      </c>
      <c r="J4" s="6">
        <v>61.93</v>
      </c>
      <c r="K4" s="2">
        <v>63.13</v>
      </c>
      <c r="L4" s="10">
        <v>60.431861574225707</v>
      </c>
      <c r="O4" s="2" t="s">
        <v>2</v>
      </c>
      <c r="P4" s="6">
        <v>12.8904</v>
      </c>
      <c r="Q4" s="6">
        <v>147.67019999999999</v>
      </c>
      <c r="R4" s="6">
        <v>200.7235</v>
      </c>
      <c r="S4" s="6">
        <v>19.07</v>
      </c>
      <c r="T4" s="26">
        <v>153.14163346613546</v>
      </c>
      <c r="V4" s="2" t="s">
        <v>52</v>
      </c>
      <c r="W4" s="6">
        <v>15.805400000000001</v>
      </c>
      <c r="X4" s="6">
        <v>133.02760000000001</v>
      </c>
      <c r="Y4" s="6">
        <v>200.28639999999999</v>
      </c>
      <c r="Z4" s="27">
        <v>159.66999999999999</v>
      </c>
    </row>
    <row r="5" spans="1:26" ht="14.25" customHeight="1" thickBot="1" x14ac:dyDescent="0.2">
      <c r="A5" s="2" t="s">
        <v>3</v>
      </c>
      <c r="B5" s="6">
        <v>33.83</v>
      </c>
      <c r="C5" s="6">
        <v>54.7</v>
      </c>
      <c r="D5" s="2">
        <v>55.37</v>
      </c>
      <c r="E5" s="2">
        <v>42.9</v>
      </c>
      <c r="F5" s="10">
        <v>53.471849339287814</v>
      </c>
      <c r="H5" s="2" t="s">
        <v>53</v>
      </c>
      <c r="I5" s="6">
        <v>32.36</v>
      </c>
      <c r="J5" s="6">
        <v>48.12</v>
      </c>
      <c r="K5" s="2">
        <v>48.39</v>
      </c>
      <c r="L5" s="10">
        <v>48.319310653172373</v>
      </c>
      <c r="O5" s="2" t="s">
        <v>3</v>
      </c>
      <c r="P5" s="6">
        <v>17.351900000000001</v>
      </c>
      <c r="Q5" s="6">
        <v>154.2176</v>
      </c>
      <c r="R5" s="6">
        <v>182.89099999999999</v>
      </c>
      <c r="S5" s="6">
        <v>21.45</v>
      </c>
      <c r="T5" s="26">
        <v>178.6651067563615</v>
      </c>
      <c r="V5" s="2" t="s">
        <v>53</v>
      </c>
      <c r="W5" s="6">
        <v>31.664100000000001</v>
      </c>
      <c r="X5" s="6">
        <v>150.93870000000001</v>
      </c>
      <c r="Y5" s="6">
        <v>276.43819999999999</v>
      </c>
      <c r="Z5" s="27">
        <v>221.65</v>
      </c>
    </row>
    <row r="6" spans="1:26" ht="14.25" thickBot="1" x14ac:dyDescent="0.2">
      <c r="A6" s="2" t="s">
        <v>4</v>
      </c>
      <c r="B6" s="6">
        <v>66.83</v>
      </c>
      <c r="C6" s="6">
        <v>94.69</v>
      </c>
      <c r="D6" s="2">
        <v>94.88</v>
      </c>
      <c r="E6" s="2">
        <v>69.099999999999994</v>
      </c>
      <c r="F6" s="10">
        <v>88.98828125</v>
      </c>
      <c r="H6" s="2" t="s">
        <v>54</v>
      </c>
      <c r="I6" s="6">
        <v>28</v>
      </c>
      <c r="J6" s="6">
        <v>42.4</v>
      </c>
      <c r="K6" s="2">
        <v>46.77</v>
      </c>
      <c r="L6" s="10">
        <v>47.031390134529147</v>
      </c>
      <c r="O6" s="2" t="s">
        <v>4</v>
      </c>
      <c r="P6" s="6">
        <v>7.2769000000000004</v>
      </c>
      <c r="Q6" s="6">
        <v>263.91750000000002</v>
      </c>
      <c r="R6" s="6">
        <v>256.64159999999998</v>
      </c>
      <c r="S6" s="6">
        <v>13.35</v>
      </c>
      <c r="T6" s="26">
        <v>201.1787819253438</v>
      </c>
      <c r="V6" s="2" t="s">
        <v>54</v>
      </c>
      <c r="W6" s="6">
        <v>24.082100000000001</v>
      </c>
      <c r="X6" s="6">
        <v>129.65119999999999</v>
      </c>
      <c r="Y6" s="6">
        <v>227.55099999999999</v>
      </c>
      <c r="Z6" s="27">
        <v>199.11</v>
      </c>
    </row>
    <row r="7" spans="1:26" ht="14.25" thickBot="1" x14ac:dyDescent="0.2">
      <c r="A7" s="2" t="s">
        <v>5</v>
      </c>
      <c r="B7" s="6">
        <v>38.4</v>
      </c>
      <c r="C7" s="6">
        <v>57.97</v>
      </c>
      <c r="D7" s="2">
        <v>57.69</v>
      </c>
      <c r="E7" s="2">
        <v>46.9</v>
      </c>
      <c r="F7" s="10">
        <v>54.273963230790031</v>
      </c>
      <c r="H7" s="2" t="s">
        <v>55</v>
      </c>
      <c r="I7" s="6">
        <v>32.840000000000003</v>
      </c>
      <c r="J7" s="6">
        <v>48.37</v>
      </c>
      <c r="K7" s="2">
        <v>51.38</v>
      </c>
      <c r="L7" s="10">
        <v>52.351518409029829</v>
      </c>
      <c r="O7" s="2" t="s">
        <v>5</v>
      </c>
      <c r="P7" s="6">
        <v>18.676200000000001</v>
      </c>
      <c r="Q7" s="6">
        <v>149.1729</v>
      </c>
      <c r="R7" s="6">
        <v>239.5864</v>
      </c>
      <c r="S7" s="6">
        <v>21.93</v>
      </c>
      <c r="T7" s="26">
        <v>199.10718057022174</v>
      </c>
      <c r="V7" s="2" t="s">
        <v>55</v>
      </c>
      <c r="W7" s="6">
        <v>23.4025</v>
      </c>
      <c r="X7" s="6">
        <v>120.03230000000001</v>
      </c>
      <c r="Y7" s="6">
        <v>186.05</v>
      </c>
      <c r="Z7" s="27">
        <v>206.72</v>
      </c>
    </row>
    <row r="8" spans="1:26" ht="14.25" customHeight="1" thickBot="1" x14ac:dyDescent="0.2">
      <c r="A8" s="2" t="s">
        <v>6</v>
      </c>
      <c r="B8" s="6">
        <v>47.98</v>
      </c>
      <c r="C8" s="6">
        <v>61.22</v>
      </c>
      <c r="D8" s="2">
        <v>60.11</v>
      </c>
      <c r="E8" s="2">
        <v>52.9</v>
      </c>
      <c r="F8" s="10">
        <v>60.491071428571431</v>
      </c>
      <c r="H8" s="2" t="s">
        <v>56</v>
      </c>
      <c r="I8" s="6">
        <v>19.809999999999999</v>
      </c>
      <c r="J8" s="6">
        <v>41.23</v>
      </c>
      <c r="K8" s="2">
        <v>36.49</v>
      </c>
      <c r="L8" s="10">
        <v>35.956509579079849</v>
      </c>
      <c r="O8" s="2" t="s">
        <v>6</v>
      </c>
      <c r="P8" s="6">
        <v>25.209800000000001</v>
      </c>
      <c r="Q8" s="6">
        <v>147.2877</v>
      </c>
      <c r="R8" s="6">
        <v>221.69069999999999</v>
      </c>
      <c r="S8" s="6">
        <v>20.5</v>
      </c>
      <c r="T8" s="26">
        <v>217.21212121212122</v>
      </c>
      <c r="V8" s="2" t="s">
        <v>56</v>
      </c>
      <c r="W8" s="6">
        <v>25.355699999999999</v>
      </c>
      <c r="X8" s="6">
        <v>436.1474</v>
      </c>
      <c r="Y8" s="6">
        <v>484.81360000000001</v>
      </c>
      <c r="Z8" s="27">
        <v>254.76</v>
      </c>
    </row>
    <row r="9" spans="1:26" ht="14.25" customHeight="1" thickBot="1" x14ac:dyDescent="0.2">
      <c r="A9" s="2" t="s">
        <v>7</v>
      </c>
      <c r="B9" s="6">
        <v>33.020000000000003</v>
      </c>
      <c r="C9" s="6">
        <v>49.08</v>
      </c>
      <c r="D9" s="2">
        <v>48.72</v>
      </c>
      <c r="E9" s="2">
        <v>42.74</v>
      </c>
      <c r="F9" s="10">
        <v>48.384613514630445</v>
      </c>
      <c r="H9" s="2" t="s">
        <v>57</v>
      </c>
      <c r="I9" s="6">
        <v>33.950000000000003</v>
      </c>
      <c r="J9" s="6">
        <v>54.92</v>
      </c>
      <c r="K9" s="2">
        <v>55.61</v>
      </c>
      <c r="L9" s="10">
        <v>53.961767200776087</v>
      </c>
      <c r="O9" s="2" t="s">
        <v>7</v>
      </c>
      <c r="P9" s="6">
        <v>19.076699999999999</v>
      </c>
      <c r="Q9" s="6">
        <v>201.48079999999999</v>
      </c>
      <c r="R9" s="6">
        <v>255.76580000000001</v>
      </c>
      <c r="S9" s="6">
        <v>22.4</v>
      </c>
      <c r="T9" s="26">
        <v>230.66728971962615</v>
      </c>
      <c r="V9" s="2" t="s">
        <v>57</v>
      </c>
      <c r="W9" s="6">
        <v>17.168399999999998</v>
      </c>
      <c r="X9" s="6">
        <v>169.61609999999999</v>
      </c>
      <c r="Y9" s="6">
        <v>233.83779999999999</v>
      </c>
      <c r="Z9" s="27">
        <v>173.69</v>
      </c>
    </row>
    <row r="10" spans="1:26" ht="14.25" thickBot="1" x14ac:dyDescent="0.2">
      <c r="A10" s="2" t="s">
        <v>8</v>
      </c>
      <c r="B10" s="6">
        <v>34.909999999999997</v>
      </c>
      <c r="C10" s="6">
        <v>52.93</v>
      </c>
      <c r="D10" s="2">
        <v>54.43</v>
      </c>
      <c r="E10" s="2">
        <v>42.5</v>
      </c>
      <c r="F10" s="10">
        <v>54.190101766332468</v>
      </c>
      <c r="H10" s="2" t="s">
        <v>58</v>
      </c>
      <c r="I10" s="6">
        <v>40.520000000000003</v>
      </c>
      <c r="J10" s="6">
        <v>66.22</v>
      </c>
      <c r="K10" s="2">
        <v>67.11</v>
      </c>
      <c r="L10" s="10">
        <v>64.245913240540318</v>
      </c>
      <c r="O10" s="2" t="s">
        <v>8</v>
      </c>
      <c r="P10" s="6">
        <v>19.814</v>
      </c>
      <c r="Q10" s="6">
        <v>173.16290000000001</v>
      </c>
      <c r="R10" s="6">
        <v>269.8528</v>
      </c>
      <c r="S10" s="6">
        <v>19.07</v>
      </c>
      <c r="T10" s="26">
        <v>182.0582191780822</v>
      </c>
      <c r="V10" s="2" t="s">
        <v>58</v>
      </c>
      <c r="W10" s="6">
        <v>12.209199999999999</v>
      </c>
      <c r="X10" s="6">
        <v>145.27010000000001</v>
      </c>
      <c r="Y10" s="6">
        <v>203.40270000000001</v>
      </c>
      <c r="Z10" s="27">
        <v>149</v>
      </c>
    </row>
    <row r="11" spans="1:26" ht="14.25" thickBot="1" x14ac:dyDescent="0.2">
      <c r="A11" s="2" t="s">
        <v>9</v>
      </c>
      <c r="B11" s="6">
        <v>36.200000000000003</v>
      </c>
      <c r="C11" s="6">
        <v>57.31</v>
      </c>
      <c r="D11" s="2">
        <v>59.1</v>
      </c>
      <c r="E11" s="2">
        <v>43.5</v>
      </c>
      <c r="F11" s="10">
        <v>57.012859037214568</v>
      </c>
      <c r="H11" s="2" t="s">
        <v>59</v>
      </c>
      <c r="I11" s="6">
        <v>11</v>
      </c>
      <c r="J11" s="6">
        <v>18.11</v>
      </c>
      <c r="K11" s="2">
        <v>16.82</v>
      </c>
      <c r="L11" s="10">
        <v>16.909059733133809</v>
      </c>
      <c r="O11" s="2" t="s">
        <v>9</v>
      </c>
      <c r="P11" s="6">
        <v>18.673100000000002</v>
      </c>
      <c r="Q11" s="6">
        <v>146.0018</v>
      </c>
      <c r="R11" s="6">
        <v>210.2276</v>
      </c>
      <c r="S11" s="6">
        <v>20.5</v>
      </c>
      <c r="T11" s="26">
        <v>166.39473684210526</v>
      </c>
      <c r="V11" s="2" t="s">
        <v>59</v>
      </c>
      <c r="W11" s="6">
        <v>42.502400000000002</v>
      </c>
      <c r="X11" s="6">
        <v>577.29579999999999</v>
      </c>
      <c r="Y11" s="6">
        <v>677.96040000000005</v>
      </c>
      <c r="Z11" s="27">
        <v>457.82</v>
      </c>
    </row>
    <row r="12" spans="1:26" ht="14.25" thickBot="1" x14ac:dyDescent="0.2">
      <c r="A12" s="2" t="s">
        <v>10</v>
      </c>
      <c r="B12" s="6">
        <v>38.86</v>
      </c>
      <c r="C12" s="6">
        <v>59.93</v>
      </c>
      <c r="D12" s="2">
        <v>60.81</v>
      </c>
      <c r="E12" s="2" t="s">
        <v>97</v>
      </c>
      <c r="F12" s="10">
        <v>60.241585350126812</v>
      </c>
      <c r="H12" s="2" t="s">
        <v>60</v>
      </c>
      <c r="I12" s="6">
        <v>33.97</v>
      </c>
      <c r="J12" s="6">
        <v>48.96</v>
      </c>
      <c r="K12" s="2">
        <v>49.19</v>
      </c>
      <c r="L12" s="10">
        <v>49.738493723849366</v>
      </c>
      <c r="O12" s="2" t="s">
        <v>10</v>
      </c>
      <c r="P12" s="6">
        <v>18.124700000000001</v>
      </c>
      <c r="Q12" s="6">
        <v>151.05840000000001</v>
      </c>
      <c r="R12" s="6">
        <v>220.50239999999999</v>
      </c>
      <c r="S12" s="2"/>
      <c r="T12" s="26">
        <v>166.16428571428571</v>
      </c>
      <c r="V12" s="2" t="s">
        <v>60</v>
      </c>
      <c r="W12" s="6">
        <v>20.816500000000001</v>
      </c>
      <c r="X12" s="6">
        <v>100.89709999999999</v>
      </c>
      <c r="Y12" s="6">
        <v>316.03309999999999</v>
      </c>
      <c r="Z12" s="27">
        <v>234.6</v>
      </c>
    </row>
    <row r="13" spans="1:26" ht="14.25" thickBot="1" x14ac:dyDescent="0.2">
      <c r="A13" s="2" t="s">
        <v>11</v>
      </c>
      <c r="B13" s="6">
        <v>41.52</v>
      </c>
      <c r="C13" s="6">
        <v>61.75</v>
      </c>
      <c r="D13" s="2">
        <v>63.76</v>
      </c>
      <c r="E13" s="2" t="s">
        <v>96</v>
      </c>
      <c r="F13" s="10">
        <v>63.435194942044262</v>
      </c>
      <c r="H13" s="2" t="s">
        <v>61</v>
      </c>
      <c r="I13" s="6">
        <v>41.07</v>
      </c>
      <c r="J13" s="6">
        <v>59.36</v>
      </c>
      <c r="K13" s="2">
        <v>62.88</v>
      </c>
      <c r="L13" s="10">
        <v>62.834161343742615</v>
      </c>
      <c r="O13" s="2" t="s">
        <v>11</v>
      </c>
      <c r="P13" s="6">
        <v>25.1629</v>
      </c>
      <c r="Q13" s="6">
        <v>142.86019999999999</v>
      </c>
      <c r="R13" s="6">
        <v>204.4</v>
      </c>
      <c r="S13" s="2"/>
      <c r="T13" s="26">
        <v>168.17721518987341</v>
      </c>
      <c r="V13" s="2" t="s">
        <v>61</v>
      </c>
      <c r="W13" s="6">
        <v>24.016999999999999</v>
      </c>
      <c r="X13" s="6">
        <v>91.891300000000001</v>
      </c>
      <c r="Y13" s="6">
        <v>156.5556</v>
      </c>
      <c r="Z13" s="27">
        <v>176.13</v>
      </c>
    </row>
    <row r="14" spans="1:26" ht="14.25" thickBot="1" x14ac:dyDescent="0.2">
      <c r="A14" s="2" t="s">
        <v>12</v>
      </c>
      <c r="B14" s="6">
        <v>41.63</v>
      </c>
      <c r="C14" s="6">
        <v>60.84</v>
      </c>
      <c r="D14" s="2">
        <v>62.37</v>
      </c>
      <c r="E14" s="2" t="s">
        <v>96</v>
      </c>
      <c r="F14" s="10">
        <v>63.041659695499419</v>
      </c>
      <c r="H14" s="39" t="s">
        <v>158</v>
      </c>
      <c r="I14" s="8">
        <f>AVERAGE(I3:I13)</f>
        <v>31.668181818181814</v>
      </c>
      <c r="J14" s="8">
        <f t="shared" ref="J14:L14" si="0">AVERAGE(J3:J13)</f>
        <v>49.771818181818183</v>
      </c>
      <c r="K14" s="8">
        <f t="shared" si="0"/>
        <v>50.675454545454549</v>
      </c>
      <c r="L14" s="8">
        <f t="shared" si="0"/>
        <v>49.95061278636117</v>
      </c>
      <c r="M14" s="40">
        <f>(K14-L14)/K14</f>
        <v>1.4303606461846648E-2</v>
      </c>
      <c r="O14" s="2" t="s">
        <v>12</v>
      </c>
      <c r="P14" s="6">
        <v>25.5427</v>
      </c>
      <c r="Q14" s="6">
        <v>145.78049999999999</v>
      </c>
      <c r="R14" s="6">
        <v>239.08</v>
      </c>
      <c r="S14" s="2"/>
      <c r="T14" s="26">
        <v>170.77142857142857</v>
      </c>
      <c r="V14" s="39" t="s">
        <v>158</v>
      </c>
      <c r="W14" s="8">
        <f>AVERAGE(W3:W13)</f>
        <v>23.079399999999996</v>
      </c>
      <c r="X14" s="8">
        <f t="shared" ref="X14:Z14" si="1">AVERAGE(X3:X13)</f>
        <v>201.68001818181818</v>
      </c>
      <c r="Y14" s="8">
        <f t="shared" si="1"/>
        <v>289.19400000000002</v>
      </c>
      <c r="Z14" s="8">
        <f t="shared" si="1"/>
        <v>217.92909090909095</v>
      </c>
    </row>
    <row r="15" spans="1:26" ht="14.25" thickBot="1" x14ac:dyDescent="0.2">
      <c r="A15" s="2" t="s">
        <v>13</v>
      </c>
      <c r="B15" s="6">
        <v>34.909999999999997</v>
      </c>
      <c r="C15" s="6">
        <v>52.79</v>
      </c>
      <c r="D15" s="2">
        <v>54.08</v>
      </c>
      <c r="E15" s="2" t="s">
        <v>96</v>
      </c>
      <c r="F15" s="10">
        <v>54.460044613567774</v>
      </c>
      <c r="O15" s="2" t="s">
        <v>13</v>
      </c>
      <c r="P15" s="6">
        <v>20.6084</v>
      </c>
      <c r="Q15" s="6">
        <v>107.6412</v>
      </c>
      <c r="R15" s="6">
        <v>272.17860000000002</v>
      </c>
      <c r="S15" s="2"/>
      <c r="T15" s="26">
        <v>189.57711442786069</v>
      </c>
    </row>
    <row r="16" spans="1:26" ht="14.25" thickBot="1" x14ac:dyDescent="0.2">
      <c r="A16" s="2" t="s">
        <v>14</v>
      </c>
      <c r="B16" s="6">
        <v>11</v>
      </c>
      <c r="C16" s="6">
        <v>18.11</v>
      </c>
      <c r="D16" s="2">
        <v>16.82</v>
      </c>
      <c r="E16" s="2">
        <v>14.6</v>
      </c>
      <c r="F16" s="10">
        <v>16.909059733133809</v>
      </c>
      <c r="O16" s="2" t="s">
        <v>14</v>
      </c>
      <c r="P16" s="6">
        <v>33.132100000000001</v>
      </c>
      <c r="Q16" s="6">
        <v>556.03030000000001</v>
      </c>
      <c r="R16" s="6">
        <v>664.7876</v>
      </c>
      <c r="S16" s="6">
        <v>33.369999999999997</v>
      </c>
      <c r="T16" s="26">
        <v>457.81980374665477</v>
      </c>
    </row>
    <row r="17" spans="1:26" ht="14.25" thickBot="1" x14ac:dyDescent="0.2">
      <c r="A17" s="2" t="s">
        <v>15</v>
      </c>
      <c r="B17" s="6">
        <v>33.69</v>
      </c>
      <c r="C17" s="6">
        <v>50.97</v>
      </c>
      <c r="D17" s="2">
        <v>52.77</v>
      </c>
      <c r="E17" s="2">
        <v>40.799999999999997</v>
      </c>
      <c r="F17" s="10">
        <v>52.490469818989673</v>
      </c>
      <c r="O17" s="2" t="s">
        <v>15</v>
      </c>
      <c r="P17" s="6">
        <v>26.267199999999999</v>
      </c>
      <c r="Q17" s="6">
        <v>130.29929999999999</v>
      </c>
      <c r="R17" s="6">
        <v>277</v>
      </c>
      <c r="S17" s="6">
        <v>21.93</v>
      </c>
      <c r="T17" s="26">
        <v>198.05500000000001</v>
      </c>
    </row>
    <row r="18" spans="1:26" ht="14.25" thickBot="1" x14ac:dyDescent="0.2">
      <c r="A18" s="2" t="s">
        <v>16</v>
      </c>
      <c r="B18" s="6">
        <v>22.69</v>
      </c>
      <c r="C18" s="6">
        <v>36.99</v>
      </c>
      <c r="D18" s="2">
        <v>39.450000000000003</v>
      </c>
      <c r="E18" s="2">
        <v>33.6</v>
      </c>
      <c r="F18" s="10">
        <v>39.365770594310916</v>
      </c>
      <c r="O18" s="2" t="s">
        <v>16</v>
      </c>
      <c r="P18" s="6">
        <v>28.262699999999999</v>
      </c>
      <c r="Q18" s="6">
        <v>233.37459999999999</v>
      </c>
      <c r="R18" s="6">
        <v>330.16590000000002</v>
      </c>
      <c r="S18" s="6">
        <v>24.31</v>
      </c>
      <c r="T18" s="26">
        <v>227.44761904761904</v>
      </c>
    </row>
    <row r="19" spans="1:26" ht="14.25" thickBot="1" x14ac:dyDescent="0.2">
      <c r="A19" s="2" t="s">
        <v>17</v>
      </c>
      <c r="B19" s="6">
        <v>22.74</v>
      </c>
      <c r="C19" s="6">
        <v>35.549999999999997</v>
      </c>
      <c r="D19" s="2">
        <v>37.9</v>
      </c>
      <c r="E19" s="2">
        <v>32.4</v>
      </c>
      <c r="F19" s="10">
        <v>37.86224913424735</v>
      </c>
      <c r="O19" s="2" t="s">
        <v>17</v>
      </c>
      <c r="P19" s="6">
        <v>24.788699999999999</v>
      </c>
      <c r="Q19" s="6">
        <v>183.5651</v>
      </c>
      <c r="R19" s="6">
        <v>254.5309</v>
      </c>
      <c r="S19" s="6">
        <v>24.79</v>
      </c>
      <c r="T19" s="26">
        <v>249.38888888888889</v>
      </c>
    </row>
    <row r="20" spans="1:26" ht="14.25" thickBot="1" x14ac:dyDescent="0.2">
      <c r="A20" s="2" t="s">
        <v>18</v>
      </c>
      <c r="B20" s="6">
        <v>20.12</v>
      </c>
      <c r="C20" s="6">
        <v>34.42</v>
      </c>
      <c r="D20" s="2">
        <v>32.409999999999997</v>
      </c>
      <c r="E20" s="2" t="s">
        <v>96</v>
      </c>
      <c r="F20" s="10">
        <v>32.684775068039919</v>
      </c>
      <c r="O20" s="2" t="s">
        <v>18</v>
      </c>
      <c r="P20" s="6">
        <v>34.612099999999998</v>
      </c>
      <c r="Q20" s="6">
        <v>276.38639999999998</v>
      </c>
      <c r="R20" s="6">
        <v>367.4314</v>
      </c>
      <c r="S20" s="6"/>
      <c r="T20" s="26">
        <v>275.5735294117647</v>
      </c>
    </row>
    <row r="21" spans="1:26" x14ac:dyDescent="0.15">
      <c r="A21" s="39" t="s">
        <v>158</v>
      </c>
      <c r="B21" s="8">
        <f t="shared" ref="B21:E21" si="2">AVERAGE(B3:B20)</f>
        <v>35.043333333333337</v>
      </c>
      <c r="C21" s="8">
        <f t="shared" si="2"/>
        <v>53.199999999999996</v>
      </c>
      <c r="D21" s="8">
        <f t="shared" si="2"/>
        <v>53.876666666666672</v>
      </c>
      <c r="E21" s="8">
        <f t="shared" si="2"/>
        <v>42.656923076923071</v>
      </c>
      <c r="F21" s="8">
        <f>AVERAGE(F3:F20)</f>
        <v>52.761038275870334</v>
      </c>
      <c r="G21" s="40">
        <f>(D21-F21)/D21</f>
        <v>2.0707078960521035E-2</v>
      </c>
      <c r="O21" s="39" t="s">
        <v>158</v>
      </c>
      <c r="P21" s="8">
        <f>AVERAGE(P3:P20)</f>
        <v>21.942744444444443</v>
      </c>
      <c r="Q21" s="8">
        <f t="shared" ref="Q21:R21" si="3">AVERAGE(Q3:Q20)</f>
        <v>193.74206666666666</v>
      </c>
      <c r="R21" s="8">
        <f t="shared" si="3"/>
        <v>272.48258333333337</v>
      </c>
      <c r="S21" s="8">
        <f>AVERAGE(S3:S11,S16:S19)</f>
        <v>21.929230769230774</v>
      </c>
      <c r="T21" s="8">
        <f t="shared" ref="T21" si="4">AVERAGE(T3:T20)</f>
        <v>213.08603214008798</v>
      </c>
      <c r="U21" s="40">
        <f>(R21-T21)/R21</f>
        <v>0.21798292744672199</v>
      </c>
    </row>
    <row r="25" spans="1:26" ht="14.25" thickBot="1" x14ac:dyDescent="0.2"/>
    <row r="26" spans="1:26" ht="14.25" thickBot="1" x14ac:dyDescent="0.2">
      <c r="G26" s="49" t="s">
        <v>104</v>
      </c>
      <c r="H26" s="86" t="s">
        <v>112</v>
      </c>
      <c r="I26" s="87"/>
      <c r="J26" s="87"/>
      <c r="K26" s="87"/>
      <c r="L26" s="87"/>
      <c r="M26" s="87"/>
      <c r="N26" s="87"/>
      <c r="O26" s="32"/>
      <c r="P26" s="32"/>
      <c r="Q26" s="32"/>
      <c r="R26" s="32"/>
      <c r="S26" s="32"/>
      <c r="V26" s="88" t="s">
        <v>24</v>
      </c>
      <c r="W26" s="89" t="s">
        <v>103</v>
      </c>
      <c r="X26" s="89"/>
      <c r="Y26" s="89"/>
      <c r="Z26" s="89"/>
    </row>
    <row r="27" spans="1:26" ht="14.25" thickBot="1" x14ac:dyDescent="0.2">
      <c r="G27" s="50"/>
      <c r="H27" s="9" t="s">
        <v>105</v>
      </c>
      <c r="I27" s="9" t="s">
        <v>106</v>
      </c>
      <c r="J27" s="9" t="s">
        <v>107</v>
      </c>
      <c r="K27" s="9" t="s">
        <v>108</v>
      </c>
      <c r="L27" s="9" t="s">
        <v>109</v>
      </c>
      <c r="M27" s="9" t="s">
        <v>110</v>
      </c>
      <c r="N27" s="9" t="s">
        <v>111</v>
      </c>
      <c r="V27" s="88"/>
      <c r="W27" s="9" t="s">
        <v>63</v>
      </c>
      <c r="X27" s="9" t="s">
        <v>64</v>
      </c>
      <c r="Y27" s="9" t="s">
        <v>22</v>
      </c>
      <c r="Z27" s="9" t="s">
        <v>23</v>
      </c>
    </row>
    <row r="28" spans="1:26" ht="14.25" thickBot="1" x14ac:dyDescent="0.2">
      <c r="G28" s="2" t="s">
        <v>159</v>
      </c>
      <c r="H28" s="6">
        <v>53.557072469239003</v>
      </c>
      <c r="I28" s="6">
        <v>48.207201445250355</v>
      </c>
      <c r="J28" s="6">
        <v>45.298817015845628</v>
      </c>
      <c r="K28" s="6">
        <v>43.693855708649032</v>
      </c>
      <c r="L28" s="6">
        <v>43.338818813420694</v>
      </c>
      <c r="M28" s="6">
        <v>43.037280628432242</v>
      </c>
      <c r="N28" s="6">
        <v>43.008099513755951</v>
      </c>
      <c r="V28" s="2" t="s">
        <v>1</v>
      </c>
      <c r="W28" s="6">
        <v>31.66</v>
      </c>
      <c r="X28" s="6">
        <v>52.2</v>
      </c>
      <c r="Y28" s="2">
        <v>52.18</v>
      </c>
      <c r="Z28" s="6">
        <v>48.635191127169449</v>
      </c>
    </row>
    <row r="29" spans="1:26" ht="14.25" thickBot="1" x14ac:dyDescent="0.2">
      <c r="G29" s="2" t="s">
        <v>2</v>
      </c>
      <c r="H29" s="6">
        <v>70.524879944742963</v>
      </c>
      <c r="I29" s="6">
        <v>62.752542122426576</v>
      </c>
      <c r="J29" s="6">
        <v>57.766514085468877</v>
      </c>
      <c r="K29" s="6">
        <v>54.961076315313669</v>
      </c>
      <c r="L29" s="6">
        <v>53.89628516164111</v>
      </c>
      <c r="M29" s="6">
        <v>53.55198143530388</v>
      </c>
      <c r="N29" s="6">
        <v>53.4372135265248</v>
      </c>
      <c r="V29" s="2" t="s">
        <v>2</v>
      </c>
      <c r="W29" s="6">
        <v>40.79</v>
      </c>
      <c r="X29" s="6">
        <v>66.150000000000006</v>
      </c>
      <c r="Y29" s="2">
        <v>66.930000000000007</v>
      </c>
      <c r="Z29" s="6">
        <v>63.759949321709584</v>
      </c>
    </row>
    <row r="30" spans="1:26" ht="14.25" thickBot="1" x14ac:dyDescent="0.2">
      <c r="G30" s="2" t="s">
        <v>3</v>
      </c>
      <c r="H30" s="6">
        <v>60.508744712338093</v>
      </c>
      <c r="I30" s="6">
        <v>53.316780976203873</v>
      </c>
      <c r="J30" s="6">
        <v>48.156747514962611</v>
      </c>
      <c r="K30" s="6">
        <v>46.429606781303612</v>
      </c>
      <c r="L30" s="6">
        <v>45.30669794517857</v>
      </c>
      <c r="M30" s="6">
        <v>44.943089369671405</v>
      </c>
      <c r="N30" s="6">
        <v>44.825451301124978</v>
      </c>
      <c r="V30" s="2" t="s">
        <v>3</v>
      </c>
      <c r="W30" s="6">
        <v>33.83</v>
      </c>
      <c r="X30" s="6">
        <v>54.7</v>
      </c>
      <c r="Y30" s="2">
        <v>55.37</v>
      </c>
      <c r="Z30" s="6">
        <v>53.471849339287814</v>
      </c>
    </row>
    <row r="31" spans="1:26" ht="14.25" thickBot="1" x14ac:dyDescent="0.2">
      <c r="G31" s="2" t="s">
        <v>4</v>
      </c>
      <c r="H31" s="6">
        <v>84.165116406249993</v>
      </c>
      <c r="I31" s="6">
        <v>81.077223046874991</v>
      </c>
      <c r="J31" s="6">
        <v>76.698999609374994</v>
      </c>
      <c r="K31" s="6">
        <v>73.094974218749996</v>
      </c>
      <c r="L31" s="6">
        <v>72.178394921874997</v>
      </c>
      <c r="M31" s="6">
        <v>72.044912499999995</v>
      </c>
      <c r="N31" s="6">
        <v>71.991519531250006</v>
      </c>
      <c r="V31" s="2" t="s">
        <v>4</v>
      </c>
      <c r="W31" s="6">
        <v>66.83</v>
      </c>
      <c r="X31" s="6">
        <v>94.69</v>
      </c>
      <c r="Y31" s="2">
        <v>94.88</v>
      </c>
      <c r="Z31" s="6">
        <v>88.98828125</v>
      </c>
    </row>
    <row r="32" spans="1:26" ht="14.25" thickBot="1" x14ac:dyDescent="0.2">
      <c r="G32" s="2" t="s">
        <v>5</v>
      </c>
      <c r="H32" s="6">
        <v>58.746137801007123</v>
      </c>
      <c r="I32" s="6">
        <v>53.275322307343494</v>
      </c>
      <c r="J32" s="6">
        <v>50.046021495111482</v>
      </c>
      <c r="K32" s="6">
        <v>48.54806010994168</v>
      </c>
      <c r="L32" s="6">
        <v>47.804506813679858</v>
      </c>
      <c r="M32" s="6">
        <v>47.31604114460275</v>
      </c>
      <c r="N32" s="6">
        <v>47.223775407110409</v>
      </c>
      <c r="V32" s="2" t="s">
        <v>5</v>
      </c>
      <c r="W32" s="6">
        <v>38.4</v>
      </c>
      <c r="X32" s="6">
        <v>57.97</v>
      </c>
      <c r="Y32" s="2">
        <v>57.69</v>
      </c>
      <c r="Z32" s="6">
        <v>54.273963230790031</v>
      </c>
    </row>
    <row r="33" spans="7:26" ht="14.25" thickBot="1" x14ac:dyDescent="0.2">
      <c r="G33" s="2" t="s">
        <v>6</v>
      </c>
      <c r="H33" s="6">
        <v>64.592366071428572</v>
      </c>
      <c r="I33" s="6">
        <v>60.962901785714287</v>
      </c>
      <c r="J33" s="6">
        <v>59.232857142857149</v>
      </c>
      <c r="K33" s="6">
        <v>58.33154017857143</v>
      </c>
      <c r="L33" s="6">
        <v>58.065379464285712</v>
      </c>
      <c r="M33" s="6">
        <v>58.065379464285712</v>
      </c>
      <c r="N33" s="6">
        <v>58.065379464285712</v>
      </c>
      <c r="V33" s="2" t="s">
        <v>6</v>
      </c>
      <c r="W33" s="6">
        <v>47.98</v>
      </c>
      <c r="X33" s="6">
        <v>61.22</v>
      </c>
      <c r="Y33" s="2">
        <v>60.11</v>
      </c>
      <c r="Z33" s="6">
        <v>60.491071428571431</v>
      </c>
    </row>
    <row r="34" spans="7:26" ht="14.25" thickBot="1" x14ac:dyDescent="0.2">
      <c r="G34" s="2" t="s">
        <v>7</v>
      </c>
      <c r="H34" s="6">
        <v>54.045613295842202</v>
      </c>
      <c r="I34" s="6">
        <v>48.853944265722355</v>
      </c>
      <c r="J34" s="6">
        <v>44.707382887518534</v>
      </c>
      <c r="K34" s="6">
        <v>43.280036788836931</v>
      </c>
      <c r="L34" s="6">
        <v>42.138159909891655</v>
      </c>
      <c r="M34" s="6">
        <v>41.344652248251712</v>
      </c>
      <c r="N34" s="6">
        <v>40.972090724189066</v>
      </c>
      <c r="V34" s="2" t="s">
        <v>7</v>
      </c>
      <c r="W34" s="6">
        <v>33.020000000000003</v>
      </c>
      <c r="X34" s="6">
        <v>49.08</v>
      </c>
      <c r="Y34" s="2">
        <v>48.72</v>
      </c>
      <c r="Z34" s="6">
        <v>48.384613514630445</v>
      </c>
    </row>
    <row r="35" spans="7:26" ht="14.25" thickBot="1" x14ac:dyDescent="0.2">
      <c r="G35" s="2" t="s">
        <v>8</v>
      </c>
      <c r="H35" s="6">
        <v>59.950509584093609</v>
      </c>
      <c r="I35" s="6">
        <v>53.388088260190742</v>
      </c>
      <c r="J35" s="6">
        <v>49.708580350256767</v>
      </c>
      <c r="K35" s="6">
        <v>47.839021839318299</v>
      </c>
      <c r="L35" s="6">
        <v>47.329634882714778</v>
      </c>
      <c r="M35" s="6">
        <v>47.22125467918211</v>
      </c>
      <c r="N35" s="6">
        <v>47.22125467918211</v>
      </c>
      <c r="V35" s="2" t="s">
        <v>8</v>
      </c>
      <c r="W35" s="6">
        <v>34.909999999999997</v>
      </c>
      <c r="X35" s="6">
        <v>52.93</v>
      </c>
      <c r="Y35" s="2">
        <v>54.43</v>
      </c>
      <c r="Z35" s="6">
        <v>54.190101766332468</v>
      </c>
    </row>
    <row r="36" spans="7:26" ht="14.25" thickBot="1" x14ac:dyDescent="0.2">
      <c r="G36" s="2" t="s">
        <v>9</v>
      </c>
      <c r="H36" s="6">
        <v>63.962726553851027</v>
      </c>
      <c r="I36" s="6">
        <v>56.454133018649863</v>
      </c>
      <c r="J36" s="6">
        <v>52.725492037616029</v>
      </c>
      <c r="K36" s="6">
        <v>49.891952943466464</v>
      </c>
      <c r="L36" s="6">
        <v>48.706085475492408</v>
      </c>
      <c r="M36" s="6">
        <v>48.40391732259517</v>
      </c>
      <c r="N36" s="6">
        <v>48.358307035365399</v>
      </c>
      <c r="V36" s="2" t="s">
        <v>9</v>
      </c>
      <c r="W36" s="6">
        <v>36.200000000000003</v>
      </c>
      <c r="X36" s="6">
        <v>57.31</v>
      </c>
      <c r="Y36" s="2">
        <v>59.1</v>
      </c>
      <c r="Z36" s="6">
        <v>57.012859037214568</v>
      </c>
    </row>
    <row r="37" spans="7:26" ht="14.25" thickBot="1" x14ac:dyDescent="0.2">
      <c r="G37" s="2" t="s">
        <v>10</v>
      </c>
      <c r="H37" s="6">
        <v>64.121143446674978</v>
      </c>
      <c r="I37" s="6">
        <v>59.295792460129825</v>
      </c>
      <c r="J37" s="6">
        <v>55.139123070971074</v>
      </c>
      <c r="K37" s="6">
        <v>53.175247388556933</v>
      </c>
      <c r="L37" s="6">
        <v>52.458372522890421</v>
      </c>
      <c r="M37" s="6">
        <v>52.361985986330225</v>
      </c>
      <c r="N37" s="6">
        <v>52.361985986330225</v>
      </c>
      <c r="V37" s="2" t="s">
        <v>10</v>
      </c>
      <c r="W37" s="6">
        <v>38.86</v>
      </c>
      <c r="X37" s="6">
        <v>59.93</v>
      </c>
      <c r="Y37" s="2">
        <v>60.81</v>
      </c>
      <c r="Z37" s="6">
        <v>60.241585350126812</v>
      </c>
    </row>
    <row r="38" spans="7:26" ht="14.25" thickBot="1" x14ac:dyDescent="0.2">
      <c r="G38" s="2" t="s">
        <v>11</v>
      </c>
      <c r="H38" s="6">
        <v>68.560758693361436</v>
      </c>
      <c r="I38" s="6">
        <v>63.885584826132771</v>
      </c>
      <c r="J38" s="6">
        <v>60.777260273972608</v>
      </c>
      <c r="K38" s="6">
        <v>59.933572181243427</v>
      </c>
      <c r="L38" s="6">
        <v>59.927228661749211</v>
      </c>
      <c r="M38" s="6">
        <v>59.927228661749211</v>
      </c>
      <c r="N38" s="6">
        <v>59.927228661749211</v>
      </c>
      <c r="V38" s="2" t="s">
        <v>11</v>
      </c>
      <c r="W38" s="6">
        <v>41.52</v>
      </c>
      <c r="X38" s="6">
        <v>61.75</v>
      </c>
      <c r="Y38" s="2">
        <v>63.76</v>
      </c>
      <c r="Z38" s="6">
        <v>63.435194942044262</v>
      </c>
    </row>
    <row r="39" spans="7:26" ht="14.25" thickBot="1" x14ac:dyDescent="0.2">
      <c r="G39" s="2" t="s">
        <v>12</v>
      </c>
      <c r="H39" s="6">
        <v>68.822579889576716</v>
      </c>
      <c r="I39" s="6">
        <v>64.611397021917355</v>
      </c>
      <c r="J39" s="6">
        <v>61.144105738664884</v>
      </c>
      <c r="K39" s="6">
        <v>60.438039150075291</v>
      </c>
      <c r="L39" s="6">
        <v>60.438039150075291</v>
      </c>
      <c r="M39" s="6">
        <v>60.438039150075291</v>
      </c>
      <c r="N39" s="6">
        <v>60.438039150075291</v>
      </c>
      <c r="V39" s="2" t="s">
        <v>12</v>
      </c>
      <c r="W39" s="6">
        <v>41.63</v>
      </c>
      <c r="X39" s="6">
        <v>60.84</v>
      </c>
      <c r="Y39" s="2">
        <v>62.37</v>
      </c>
      <c r="Z39" s="6">
        <v>63.041659695499419</v>
      </c>
    </row>
    <row r="40" spans="7:26" ht="14.25" thickBot="1" x14ac:dyDescent="0.2">
      <c r="G40" s="2" t="s">
        <v>13</v>
      </c>
      <c r="H40" s="6">
        <v>58.277693740978876</v>
      </c>
      <c r="I40" s="6">
        <v>53.828308096050385</v>
      </c>
      <c r="J40" s="6">
        <v>50.315635218475265</v>
      </c>
      <c r="K40" s="6">
        <v>48.442209683768532</v>
      </c>
      <c r="L40" s="6">
        <v>48.006529326859997</v>
      </c>
      <c r="M40" s="6">
        <v>47.946623277785072</v>
      </c>
      <c r="N40" s="6">
        <v>47.946623277785072</v>
      </c>
      <c r="V40" s="2" t="s">
        <v>13</v>
      </c>
      <c r="W40" s="6">
        <v>34.909999999999997</v>
      </c>
      <c r="X40" s="6">
        <v>52.79</v>
      </c>
      <c r="Y40" s="2">
        <v>54.08</v>
      </c>
      <c r="Z40" s="6">
        <v>54.460044613567774</v>
      </c>
    </row>
    <row r="41" spans="7:26" ht="14.25" thickBot="1" x14ac:dyDescent="0.2">
      <c r="G41" s="2" t="s">
        <v>14</v>
      </c>
      <c r="H41" s="6">
        <v>15.324680836139171</v>
      </c>
      <c r="I41" s="6">
        <v>14.560391336201524</v>
      </c>
      <c r="J41" s="6">
        <v>13.971956057488464</v>
      </c>
      <c r="K41" s="6">
        <v>13.561065905973315</v>
      </c>
      <c r="L41" s="6">
        <v>13.395357120588603</v>
      </c>
      <c r="M41" s="6">
        <v>13.364920813068963</v>
      </c>
      <c r="N41" s="6">
        <v>13.346320847362517</v>
      </c>
      <c r="V41" s="2" t="s">
        <v>14</v>
      </c>
      <c r="W41" s="6">
        <v>11</v>
      </c>
      <c r="X41" s="6">
        <v>18.11</v>
      </c>
      <c r="Y41" s="2">
        <v>16.82</v>
      </c>
      <c r="Z41" s="6">
        <v>16.909059733133809</v>
      </c>
    </row>
    <row r="42" spans="7:26" ht="14.25" thickBot="1" x14ac:dyDescent="0.2">
      <c r="G42" s="2" t="s">
        <v>15</v>
      </c>
      <c r="H42" s="6">
        <v>51.062729039913158</v>
      </c>
      <c r="I42" s="6">
        <v>49.094336421701044</v>
      </c>
      <c r="J42" s="6">
        <v>47.671844689606417</v>
      </c>
      <c r="K42" s="6">
        <v>46.553797682461934</v>
      </c>
      <c r="L42" s="6">
        <v>45.986900608416853</v>
      </c>
      <c r="M42" s="6">
        <v>45.939659185579757</v>
      </c>
      <c r="N42" s="6">
        <v>45.939659185579757</v>
      </c>
      <c r="V42" s="2" t="s">
        <v>15</v>
      </c>
      <c r="W42" s="6">
        <v>33.69</v>
      </c>
      <c r="X42" s="6">
        <v>50.97</v>
      </c>
      <c r="Y42" s="2">
        <v>52.77</v>
      </c>
      <c r="Z42" s="6">
        <v>52.490469818989673</v>
      </c>
    </row>
    <row r="43" spans="7:26" ht="14.25" thickBot="1" x14ac:dyDescent="0.2">
      <c r="G43" s="2" t="s">
        <v>16</v>
      </c>
      <c r="H43" s="6">
        <v>38.25171928649192</v>
      </c>
      <c r="I43" s="6">
        <v>34.759975434776536</v>
      </c>
      <c r="J43" s="6">
        <v>33.401856349272812</v>
      </c>
      <c r="K43" s="6">
        <v>33.0711838762806</v>
      </c>
      <c r="L43" s="6">
        <v>32.870418446249616</v>
      </c>
      <c r="M43" s="6">
        <v>32.728701672110098</v>
      </c>
      <c r="N43" s="6">
        <v>32.728701672110098</v>
      </c>
      <c r="V43" s="2" t="s">
        <v>16</v>
      </c>
      <c r="W43" s="6">
        <v>22.69</v>
      </c>
      <c r="X43" s="6">
        <v>36.99</v>
      </c>
      <c r="Y43" s="2">
        <v>39.450000000000003</v>
      </c>
      <c r="Z43" s="6">
        <v>39.365770594310916</v>
      </c>
    </row>
    <row r="44" spans="7:26" ht="14.25" thickBot="1" x14ac:dyDescent="0.2">
      <c r="G44" s="2" t="s">
        <v>17</v>
      </c>
      <c r="H44" s="6">
        <v>40.455813199943293</v>
      </c>
      <c r="I44" s="6">
        <v>36.627939812470885</v>
      </c>
      <c r="J44" s="6">
        <v>33.40207618623301</v>
      </c>
      <c r="K44" s="6">
        <v>32.830356224305874</v>
      </c>
      <c r="L44" s="6">
        <v>32.606968954413816</v>
      </c>
      <c r="M44" s="6">
        <v>32.591824054760117</v>
      </c>
      <c r="N44" s="6">
        <v>32.591824054760117</v>
      </c>
      <c r="V44" s="2" t="s">
        <v>17</v>
      </c>
      <c r="W44" s="6">
        <v>22.74</v>
      </c>
      <c r="X44" s="6">
        <v>35.549999999999997</v>
      </c>
      <c r="Y44" s="2">
        <v>37.9</v>
      </c>
      <c r="Z44" s="6">
        <v>37.86224913424735</v>
      </c>
    </row>
    <row r="45" spans="7:26" ht="14.25" thickBot="1" x14ac:dyDescent="0.2">
      <c r="G45" s="2" t="s">
        <v>18</v>
      </c>
      <c r="H45" s="6">
        <v>36.008816692459575</v>
      </c>
      <c r="I45" s="6">
        <v>32.537693580233743</v>
      </c>
      <c r="J45" s="6">
        <v>29.864078979668076</v>
      </c>
      <c r="K45" s="6">
        <v>28.814897699983991</v>
      </c>
      <c r="L45" s="6">
        <v>28.488049949303591</v>
      </c>
      <c r="M45" s="6">
        <v>28.383458669085869</v>
      </c>
      <c r="N45" s="6">
        <v>28.383458669085869</v>
      </c>
      <c r="V45" s="2" t="s">
        <v>18</v>
      </c>
      <c r="W45" s="6">
        <v>20.12</v>
      </c>
      <c r="X45" s="6">
        <v>34.42</v>
      </c>
      <c r="Y45" s="2">
        <v>32.409999999999997</v>
      </c>
      <c r="Z45" s="6">
        <v>32.684775068039919</v>
      </c>
    </row>
    <row r="46" spans="7:26" ht="14.25" thickBot="1" x14ac:dyDescent="0.2">
      <c r="G46" s="2" t="s">
        <v>51</v>
      </c>
      <c r="H46" s="6">
        <v>60.970097771699464</v>
      </c>
      <c r="I46" s="6">
        <v>54.937109192643781</v>
      </c>
      <c r="J46" s="6">
        <v>50.767079801958062</v>
      </c>
      <c r="K46" s="6">
        <v>49.1175246073023</v>
      </c>
      <c r="L46" s="6">
        <v>48.448474248630738</v>
      </c>
      <c r="M46" s="6">
        <v>48.16009047334127</v>
      </c>
      <c r="N46" s="6">
        <v>48.021666261202327</v>
      </c>
      <c r="V46" s="2" t="s">
        <v>51</v>
      </c>
      <c r="W46" s="6">
        <v>35.770000000000003</v>
      </c>
      <c r="X46" s="6">
        <v>57.87</v>
      </c>
      <c r="Y46" s="2">
        <v>59.66</v>
      </c>
      <c r="Z46" s="6">
        <v>57.676755057893736</v>
      </c>
    </row>
    <row r="47" spans="7:26" ht="14.25" thickBot="1" x14ac:dyDescent="0.2">
      <c r="G47" s="2" t="s">
        <v>52</v>
      </c>
      <c r="H47" s="6">
        <v>67.568864426141758</v>
      </c>
      <c r="I47" s="6">
        <v>61.471289593302387</v>
      </c>
      <c r="J47" s="6">
        <v>54.654575607729733</v>
      </c>
      <c r="K47" s="6">
        <v>51.959314581519266</v>
      </c>
      <c r="L47" s="6">
        <v>51.288520918045357</v>
      </c>
      <c r="M47" s="6">
        <v>51.016577540961343</v>
      </c>
      <c r="N47" s="6">
        <v>50.938016120914853</v>
      </c>
      <c r="V47" s="2" t="s">
        <v>52</v>
      </c>
      <c r="W47" s="6">
        <v>39.06</v>
      </c>
      <c r="X47" s="6">
        <v>61.93</v>
      </c>
      <c r="Y47" s="2">
        <v>63.13</v>
      </c>
      <c r="Z47" s="6">
        <v>60.431861574225707</v>
      </c>
    </row>
    <row r="48" spans="7:26" ht="14.25" thickBot="1" x14ac:dyDescent="0.2">
      <c r="G48" s="2" t="s">
        <v>53</v>
      </c>
      <c r="H48" s="6">
        <v>49.522461488436363</v>
      </c>
      <c r="I48" s="6">
        <v>47.04368085192862</v>
      </c>
      <c r="J48" s="6">
        <v>45.917840913709703</v>
      </c>
      <c r="K48" s="6">
        <v>45.304185668414419</v>
      </c>
      <c r="L48" s="6">
        <v>45.183387391781487</v>
      </c>
      <c r="M48" s="6">
        <v>45.183387391781487</v>
      </c>
      <c r="N48" s="6">
        <v>45.183387391781487</v>
      </c>
      <c r="V48" s="2" t="s">
        <v>53</v>
      </c>
      <c r="W48" s="6">
        <v>32.36</v>
      </c>
      <c r="X48" s="6">
        <v>48.12</v>
      </c>
      <c r="Y48" s="2">
        <v>48.39</v>
      </c>
      <c r="Z48" s="6">
        <v>48.319310653172373</v>
      </c>
    </row>
    <row r="49" spans="5:26" ht="14.25" thickBot="1" x14ac:dyDescent="0.2">
      <c r="G49" s="2" t="s">
        <v>54</v>
      </c>
      <c r="H49" s="6">
        <v>51.847404484304924</v>
      </c>
      <c r="I49" s="6">
        <v>48.080190134529147</v>
      </c>
      <c r="J49" s="6">
        <v>46.697467264573994</v>
      </c>
      <c r="K49" s="6">
        <v>46.584591928251122</v>
      </c>
      <c r="L49" s="6">
        <v>46.584591928251122</v>
      </c>
      <c r="M49" s="6">
        <v>46.584591928251122</v>
      </c>
      <c r="N49" s="6">
        <v>46.584591928251122</v>
      </c>
      <c r="V49" s="2" t="s">
        <v>54</v>
      </c>
      <c r="W49" s="6">
        <v>28</v>
      </c>
      <c r="X49" s="6">
        <v>42.4</v>
      </c>
      <c r="Y49" s="2">
        <v>46.77</v>
      </c>
      <c r="Z49" s="6">
        <v>47.031390134529147</v>
      </c>
    </row>
    <row r="50" spans="5:26" ht="14.25" thickBot="1" x14ac:dyDescent="0.2">
      <c r="G50" s="2" t="s">
        <v>55</v>
      </c>
      <c r="H50" s="6">
        <v>70.329029830690672</v>
      </c>
      <c r="I50" s="6">
        <v>68.69042730448804</v>
      </c>
      <c r="J50" s="6">
        <v>68.69042730448804</v>
      </c>
      <c r="K50" s="6">
        <v>68.69042730448804</v>
      </c>
      <c r="L50" s="6">
        <v>68.69042730448804</v>
      </c>
      <c r="M50" s="6">
        <v>68.69042730448804</v>
      </c>
      <c r="N50" s="6">
        <v>68.69042730448804</v>
      </c>
      <c r="V50" s="2" t="s">
        <v>55</v>
      </c>
      <c r="W50" s="6">
        <v>32.840000000000003</v>
      </c>
      <c r="X50" s="6">
        <v>48.37</v>
      </c>
      <c r="Y50" s="2">
        <v>51.38</v>
      </c>
      <c r="Z50" s="6">
        <v>52.351518409029829</v>
      </c>
    </row>
    <row r="51" spans="5:26" ht="14.25" thickBot="1" x14ac:dyDescent="0.2">
      <c r="G51" s="2" t="s">
        <v>56</v>
      </c>
      <c r="H51" s="6">
        <v>37.747143756118028</v>
      </c>
      <c r="I51" s="6">
        <v>38.987643336596285</v>
      </c>
      <c r="J51" s="6">
        <v>35.63290099286813</v>
      </c>
      <c r="K51" s="6">
        <v>24.623017759753886</v>
      </c>
      <c r="L51" s="6">
        <v>23.972204936372535</v>
      </c>
      <c r="M51" s="6">
        <v>22.864744441336878</v>
      </c>
      <c r="N51" s="6">
        <v>22.925870507621312</v>
      </c>
      <c r="V51" s="2" t="s">
        <v>56</v>
      </c>
      <c r="W51" s="6">
        <v>19.809999999999999</v>
      </c>
      <c r="X51" s="6">
        <v>41.23</v>
      </c>
      <c r="Y51" s="2">
        <v>36.49</v>
      </c>
      <c r="Z51" s="6">
        <v>35.956509579079849</v>
      </c>
    </row>
    <row r="52" spans="5:26" ht="14.25" thickBot="1" x14ac:dyDescent="0.2">
      <c r="G52" s="2" t="s">
        <v>57</v>
      </c>
      <c r="H52" s="6">
        <v>58.785949188525464</v>
      </c>
      <c r="I52" s="6">
        <v>50.831984703131077</v>
      </c>
      <c r="J52" s="6">
        <v>48.846191670142517</v>
      </c>
      <c r="K52" s="6">
        <v>46.709305688991783</v>
      </c>
      <c r="L52" s="6">
        <v>45.387242392572773</v>
      </c>
      <c r="M52" s="6">
        <v>45.041887082487804</v>
      </c>
      <c r="N52" s="6">
        <v>44.966340608406711</v>
      </c>
      <c r="V52" s="2" t="s">
        <v>57</v>
      </c>
      <c r="W52" s="6">
        <v>33.950000000000003</v>
      </c>
      <c r="X52" s="6">
        <v>54.92</v>
      </c>
      <c r="Y52" s="2">
        <v>55.61</v>
      </c>
      <c r="Z52" s="6">
        <v>53.961767200776087</v>
      </c>
    </row>
    <row r="53" spans="5:26" ht="14.25" thickBot="1" x14ac:dyDescent="0.2">
      <c r="G53" s="2" t="s">
        <v>58</v>
      </c>
      <c r="H53" s="6">
        <v>67.355415441382476</v>
      </c>
      <c r="I53" s="6">
        <v>61.984457094473299</v>
      </c>
      <c r="J53" s="6">
        <v>58.290317083142234</v>
      </c>
      <c r="K53" s="6">
        <v>55.251485386864672</v>
      </c>
      <c r="L53" s="6">
        <v>54.017963852646297</v>
      </c>
      <c r="M53" s="6">
        <v>53.516845729370083</v>
      </c>
      <c r="N53" s="6">
        <v>53.407627676861168</v>
      </c>
      <c r="V53" s="2" t="s">
        <v>58</v>
      </c>
      <c r="W53" s="6">
        <v>40.520000000000003</v>
      </c>
      <c r="X53" s="6">
        <v>66.22</v>
      </c>
      <c r="Y53" s="2">
        <v>67.11</v>
      </c>
      <c r="Z53" s="6">
        <v>64.245913240540318</v>
      </c>
    </row>
    <row r="54" spans="5:26" ht="14.25" thickBot="1" x14ac:dyDescent="0.2">
      <c r="G54" s="2" t="s">
        <v>59</v>
      </c>
      <c r="H54" s="6">
        <v>15.326371742112485</v>
      </c>
      <c r="I54" s="6">
        <v>14.562082242174839</v>
      </c>
      <c r="J54" s="6">
        <v>13.971956057488464</v>
      </c>
      <c r="K54" s="6">
        <v>13.561065905973315</v>
      </c>
      <c r="L54" s="6">
        <v>13.395357120588603</v>
      </c>
      <c r="M54" s="6">
        <v>13.364920813068963</v>
      </c>
      <c r="N54" s="6">
        <v>13.346320847362517</v>
      </c>
      <c r="V54" s="2" t="s">
        <v>59</v>
      </c>
      <c r="W54" s="6">
        <v>11</v>
      </c>
      <c r="X54" s="6">
        <v>18.11</v>
      </c>
      <c r="Y54" s="2">
        <v>16.82</v>
      </c>
      <c r="Z54" s="6">
        <v>16.909059733133809</v>
      </c>
    </row>
    <row r="55" spans="5:26" ht="14.25" thickBot="1" x14ac:dyDescent="0.2">
      <c r="G55" s="2" t="s">
        <v>60</v>
      </c>
      <c r="H55" s="6">
        <v>49.947395397489537</v>
      </c>
      <c r="I55" s="6">
        <v>45.102866108786614</v>
      </c>
      <c r="J55" s="6">
        <v>43.789769874476988</v>
      </c>
      <c r="K55" s="6">
        <v>43.118300209205017</v>
      </c>
      <c r="L55" s="6">
        <v>42.441856694560663</v>
      </c>
      <c r="M55" s="6">
        <v>42.352327405857743</v>
      </c>
      <c r="N55" s="6">
        <v>42.352327405857743</v>
      </c>
      <c r="V55" s="2" t="s">
        <v>60</v>
      </c>
      <c r="W55" s="6">
        <v>33.97</v>
      </c>
      <c r="X55" s="6">
        <v>48.96</v>
      </c>
      <c r="Y55" s="2">
        <v>49.19</v>
      </c>
      <c r="Z55" s="6">
        <v>49.738493723849366</v>
      </c>
    </row>
    <row r="56" spans="5:26" ht="14.25" thickBot="1" x14ac:dyDescent="0.2">
      <c r="G56" s="2" t="s">
        <v>61</v>
      </c>
      <c r="H56" s="6">
        <v>78.592969008753258</v>
      </c>
      <c r="I56" s="6">
        <v>74.760085166784961</v>
      </c>
      <c r="J56" s="6">
        <v>74.263695292169402</v>
      </c>
      <c r="K56" s="6">
        <v>74.263695292169402</v>
      </c>
      <c r="L56" s="6">
        <v>74.263695292169402</v>
      </c>
      <c r="M56" s="6">
        <v>74.263695292169402</v>
      </c>
      <c r="N56" s="6">
        <v>74.263695292169402</v>
      </c>
      <c r="V56" s="2" t="s">
        <v>61</v>
      </c>
      <c r="W56" s="6">
        <v>41.07</v>
      </c>
      <c r="X56" s="6">
        <v>59.36</v>
      </c>
      <c r="Y56" s="2">
        <v>62.88</v>
      </c>
      <c r="Z56" s="6">
        <v>62.834161343742615</v>
      </c>
    </row>
    <row r="59" spans="5:26" ht="14.25" thickBot="1" x14ac:dyDescent="0.2"/>
    <row r="60" spans="5:26" ht="14.25" thickBot="1" x14ac:dyDescent="0.2">
      <c r="E60" s="49" t="s">
        <v>24</v>
      </c>
      <c r="F60" s="86" t="s">
        <v>74</v>
      </c>
      <c r="G60" s="87"/>
      <c r="H60" s="87"/>
      <c r="I60" s="87"/>
      <c r="J60" s="87"/>
      <c r="K60" s="87"/>
      <c r="M60" s="49" t="s">
        <v>24</v>
      </c>
      <c r="N60" s="86" t="s">
        <v>74</v>
      </c>
      <c r="O60" s="87"/>
      <c r="P60" s="87"/>
      <c r="Q60" s="87"/>
      <c r="R60" s="87"/>
    </row>
    <row r="61" spans="5:26" ht="21.75" thickBot="1" x14ac:dyDescent="0.2">
      <c r="E61" s="50"/>
      <c r="F61" s="9" t="s">
        <v>63</v>
      </c>
      <c r="G61" s="9" t="s">
        <v>64</v>
      </c>
      <c r="H61" s="9" t="s">
        <v>22</v>
      </c>
      <c r="I61" s="9" t="s">
        <v>62</v>
      </c>
      <c r="J61" s="9" t="s">
        <v>113</v>
      </c>
      <c r="K61" s="9" t="s">
        <v>114</v>
      </c>
      <c r="M61" s="50"/>
      <c r="N61" s="9" t="s">
        <v>63</v>
      </c>
      <c r="O61" s="9" t="s">
        <v>64</v>
      </c>
      <c r="P61" s="9" t="s">
        <v>22</v>
      </c>
      <c r="Q61" s="9" t="s">
        <v>113</v>
      </c>
      <c r="R61" s="9" t="s">
        <v>114</v>
      </c>
    </row>
    <row r="62" spans="5:26" ht="14.25" thickBot="1" x14ac:dyDescent="0.2">
      <c r="E62" s="2" t="s">
        <v>1</v>
      </c>
      <c r="F62" s="6">
        <v>31.66</v>
      </c>
      <c r="G62" s="6">
        <v>52.2</v>
      </c>
      <c r="H62" s="2">
        <v>52.18</v>
      </c>
      <c r="I62" s="2">
        <v>44.1</v>
      </c>
      <c r="J62" s="6">
        <v>48.635191127169449</v>
      </c>
      <c r="K62" s="6">
        <v>43.338818813420694</v>
      </c>
      <c r="M62" s="2" t="s">
        <v>51</v>
      </c>
      <c r="N62" s="6">
        <v>35.770000000000003</v>
      </c>
      <c r="O62" s="6">
        <v>57.87</v>
      </c>
      <c r="P62" s="2">
        <v>59.66</v>
      </c>
      <c r="Q62" s="6">
        <v>57.676755057893736</v>
      </c>
      <c r="R62" s="6">
        <v>48.448474248630738</v>
      </c>
    </row>
    <row r="63" spans="5:26" ht="14.25" thickBot="1" x14ac:dyDescent="0.2">
      <c r="E63" s="2" t="s">
        <v>2</v>
      </c>
      <c r="F63" s="6">
        <v>40.79</v>
      </c>
      <c r="G63" s="6">
        <v>66.150000000000006</v>
      </c>
      <c r="H63" s="2">
        <v>66.930000000000007</v>
      </c>
      <c r="I63" s="2">
        <v>48.5</v>
      </c>
      <c r="J63" s="6">
        <v>63.759949321709584</v>
      </c>
      <c r="K63" s="6">
        <v>53.89628516164111</v>
      </c>
      <c r="M63" s="2" t="s">
        <v>52</v>
      </c>
      <c r="N63" s="6">
        <v>39.06</v>
      </c>
      <c r="O63" s="6">
        <v>61.93</v>
      </c>
      <c r="P63" s="2">
        <v>63.13</v>
      </c>
      <c r="Q63" s="6">
        <v>60.431861574225707</v>
      </c>
      <c r="R63" s="6">
        <v>51.288520918045357</v>
      </c>
    </row>
    <row r="64" spans="5:26" ht="14.25" thickBot="1" x14ac:dyDescent="0.2">
      <c r="E64" s="2" t="s">
        <v>3</v>
      </c>
      <c r="F64" s="6">
        <v>33.83</v>
      </c>
      <c r="G64" s="6">
        <v>54.7</v>
      </c>
      <c r="H64" s="2">
        <v>55.37</v>
      </c>
      <c r="I64" s="2">
        <v>42.9</v>
      </c>
      <c r="J64" s="6">
        <v>53.471849339287814</v>
      </c>
      <c r="K64" s="6">
        <v>45.30669794517857</v>
      </c>
      <c r="M64" s="2" t="s">
        <v>53</v>
      </c>
      <c r="N64" s="6">
        <v>32.36</v>
      </c>
      <c r="O64" s="6">
        <v>48.12</v>
      </c>
      <c r="P64" s="2">
        <v>48.39</v>
      </c>
      <c r="Q64" s="6">
        <v>48.319310653172373</v>
      </c>
      <c r="R64" s="6">
        <v>45.183387391781487</v>
      </c>
    </row>
    <row r="65" spans="5:19" ht="14.25" thickBot="1" x14ac:dyDescent="0.2">
      <c r="E65" s="2" t="s">
        <v>4</v>
      </c>
      <c r="F65" s="6">
        <v>66.83</v>
      </c>
      <c r="G65" s="6">
        <v>94.69</v>
      </c>
      <c r="H65" s="2">
        <v>94.88</v>
      </c>
      <c r="I65" s="2">
        <v>69.099999999999994</v>
      </c>
      <c r="J65" s="6">
        <v>88.98828125</v>
      </c>
      <c r="K65" s="6">
        <v>72.178394921874997</v>
      </c>
      <c r="M65" s="2" t="s">
        <v>54</v>
      </c>
      <c r="N65" s="6">
        <v>28</v>
      </c>
      <c r="O65" s="6">
        <v>42.4</v>
      </c>
      <c r="P65" s="2">
        <v>46.77</v>
      </c>
      <c r="Q65" s="6">
        <v>47.031390134529147</v>
      </c>
      <c r="R65" s="6">
        <v>46.584591928251122</v>
      </c>
    </row>
    <row r="66" spans="5:19" ht="14.25" thickBot="1" x14ac:dyDescent="0.2">
      <c r="E66" s="2" t="s">
        <v>5</v>
      </c>
      <c r="F66" s="6">
        <v>38.4</v>
      </c>
      <c r="G66" s="6">
        <v>57.97</v>
      </c>
      <c r="H66" s="2">
        <v>57.69</v>
      </c>
      <c r="I66" s="2">
        <v>46.9</v>
      </c>
      <c r="J66" s="6">
        <v>54.273963230790031</v>
      </c>
      <c r="K66" s="6">
        <v>47.804506813679858</v>
      </c>
      <c r="M66" s="2" t="s">
        <v>55</v>
      </c>
      <c r="N66" s="6">
        <v>32.840000000000003</v>
      </c>
      <c r="O66" s="6">
        <v>48.37</v>
      </c>
      <c r="P66" s="2">
        <v>51.38</v>
      </c>
      <c r="Q66" s="6">
        <v>52.351518409029829</v>
      </c>
      <c r="R66" s="6">
        <v>68.69042730448804</v>
      </c>
    </row>
    <row r="67" spans="5:19" ht="14.25" thickBot="1" x14ac:dyDescent="0.2">
      <c r="E67" s="2" t="s">
        <v>6</v>
      </c>
      <c r="F67" s="6">
        <v>47.98</v>
      </c>
      <c r="G67" s="6">
        <v>61.22</v>
      </c>
      <c r="H67" s="2">
        <v>60.11</v>
      </c>
      <c r="I67" s="2">
        <v>52.9</v>
      </c>
      <c r="J67" s="6">
        <v>60.491071428571431</v>
      </c>
      <c r="K67" s="6">
        <v>58.065379464285712</v>
      </c>
      <c r="M67" s="2" t="s">
        <v>56</v>
      </c>
      <c r="N67" s="6">
        <v>19.809999999999999</v>
      </c>
      <c r="O67" s="6">
        <v>41.23</v>
      </c>
      <c r="P67" s="2">
        <v>36.49</v>
      </c>
      <c r="Q67" s="6">
        <v>35.956509579079849</v>
      </c>
      <c r="R67" s="6">
        <v>23.972204936372535</v>
      </c>
    </row>
    <row r="68" spans="5:19" ht="14.25" thickBot="1" x14ac:dyDescent="0.2">
      <c r="E68" s="2" t="s">
        <v>7</v>
      </c>
      <c r="F68" s="6">
        <v>33.020000000000003</v>
      </c>
      <c r="G68" s="6">
        <v>49.08</v>
      </c>
      <c r="H68" s="2">
        <v>48.72</v>
      </c>
      <c r="I68" s="2">
        <v>42.74</v>
      </c>
      <c r="J68" s="6">
        <v>48.384613514630445</v>
      </c>
      <c r="K68" s="6">
        <v>42.138159909891655</v>
      </c>
      <c r="M68" s="2" t="s">
        <v>57</v>
      </c>
      <c r="N68" s="6">
        <v>33.950000000000003</v>
      </c>
      <c r="O68" s="6">
        <v>54.92</v>
      </c>
      <c r="P68" s="2">
        <v>55.61</v>
      </c>
      <c r="Q68" s="6">
        <v>53.961767200776087</v>
      </c>
      <c r="R68" s="6">
        <v>45.387242392572773</v>
      </c>
    </row>
    <row r="69" spans="5:19" ht="14.25" thickBot="1" x14ac:dyDescent="0.2">
      <c r="E69" s="2" t="s">
        <v>8</v>
      </c>
      <c r="F69" s="6">
        <v>34.909999999999997</v>
      </c>
      <c r="G69" s="6">
        <v>52.93</v>
      </c>
      <c r="H69" s="2">
        <v>54.43</v>
      </c>
      <c r="I69" s="2">
        <v>42.5</v>
      </c>
      <c r="J69" s="6">
        <v>54.190101766332468</v>
      </c>
      <c r="K69" s="6">
        <v>47.329634882714778</v>
      </c>
      <c r="M69" s="2" t="s">
        <v>58</v>
      </c>
      <c r="N69" s="6">
        <v>40.520000000000003</v>
      </c>
      <c r="O69" s="6">
        <v>66.22</v>
      </c>
      <c r="P69" s="2">
        <v>67.11</v>
      </c>
      <c r="Q69" s="6">
        <v>64.245913240540318</v>
      </c>
      <c r="R69" s="6">
        <v>54.017963852646297</v>
      </c>
    </row>
    <row r="70" spans="5:19" ht="14.25" thickBot="1" x14ac:dyDescent="0.2">
      <c r="E70" s="2" t="s">
        <v>9</v>
      </c>
      <c r="F70" s="6">
        <v>36.200000000000003</v>
      </c>
      <c r="G70" s="6">
        <v>57.31</v>
      </c>
      <c r="H70" s="2">
        <v>59.1</v>
      </c>
      <c r="I70" s="2">
        <v>43.5</v>
      </c>
      <c r="J70" s="6">
        <v>57.012859037214568</v>
      </c>
      <c r="K70" s="6">
        <v>48.706085475492408</v>
      </c>
      <c r="M70" s="2" t="s">
        <v>59</v>
      </c>
      <c r="N70" s="6">
        <v>11</v>
      </c>
      <c r="O70" s="6">
        <v>18.11</v>
      </c>
      <c r="P70" s="2">
        <v>16.82</v>
      </c>
      <c r="Q70" s="6">
        <v>16.909059733133809</v>
      </c>
      <c r="R70" s="6">
        <v>13.395357120588603</v>
      </c>
    </row>
    <row r="71" spans="5:19" ht="14.25" thickBot="1" x14ac:dyDescent="0.2">
      <c r="E71" s="2" t="s">
        <v>10</v>
      </c>
      <c r="F71" s="6">
        <v>38.86</v>
      </c>
      <c r="G71" s="6">
        <v>59.93</v>
      </c>
      <c r="H71" s="2">
        <v>60.81</v>
      </c>
      <c r="I71" s="2" t="s">
        <v>97</v>
      </c>
      <c r="J71" s="6">
        <v>60.241585350126812</v>
      </c>
      <c r="K71" s="6">
        <v>52.458372522890421</v>
      </c>
      <c r="M71" s="2" t="s">
        <v>60</v>
      </c>
      <c r="N71" s="6">
        <v>33.97</v>
      </c>
      <c r="O71" s="6">
        <v>48.96</v>
      </c>
      <c r="P71" s="2">
        <v>49.19</v>
      </c>
      <c r="Q71" s="6">
        <v>49.738493723849366</v>
      </c>
      <c r="R71" s="6">
        <v>42.441856694560663</v>
      </c>
    </row>
    <row r="72" spans="5:19" ht="14.25" thickBot="1" x14ac:dyDescent="0.2">
      <c r="E72" s="2" t="s">
        <v>11</v>
      </c>
      <c r="F72" s="6">
        <v>41.52</v>
      </c>
      <c r="G72" s="6">
        <v>61.75</v>
      </c>
      <c r="H72" s="2">
        <v>63.76</v>
      </c>
      <c r="I72" s="2" t="s">
        <v>97</v>
      </c>
      <c r="J72" s="6">
        <v>63.435194942044262</v>
      </c>
      <c r="K72" s="6">
        <v>59.927228661749211</v>
      </c>
      <c r="M72" s="2" t="s">
        <v>61</v>
      </c>
      <c r="N72" s="6">
        <v>41.07</v>
      </c>
      <c r="O72" s="6">
        <v>59.36</v>
      </c>
      <c r="P72" s="2">
        <v>62.88</v>
      </c>
      <c r="Q72" s="6">
        <v>62.834161343742615</v>
      </c>
      <c r="R72" s="6">
        <v>74.263695292169402</v>
      </c>
    </row>
    <row r="73" spans="5:19" ht="14.25" thickBot="1" x14ac:dyDescent="0.2">
      <c r="E73" s="2" t="s">
        <v>12</v>
      </c>
      <c r="F73" s="6">
        <v>41.63</v>
      </c>
      <c r="G73" s="6">
        <v>60.84</v>
      </c>
      <c r="H73" s="2">
        <v>62.37</v>
      </c>
      <c r="I73" s="2" t="s">
        <v>97</v>
      </c>
      <c r="J73" s="6">
        <v>63.041659695499419</v>
      </c>
      <c r="K73" s="6">
        <v>60.438039150075291</v>
      </c>
      <c r="N73" s="8">
        <f>AVERAGE(N67:N71,N62:N65)</f>
        <v>30.493333333333332</v>
      </c>
      <c r="O73" s="8">
        <f t="shared" ref="O73:R73" si="5">AVERAGE(O67:O71,O62:O65)</f>
        <v>48.862222222222222</v>
      </c>
      <c r="P73" s="8">
        <f t="shared" si="5"/>
        <v>49.24111111111111</v>
      </c>
      <c r="Q73" s="8">
        <f t="shared" si="5"/>
        <v>48.252340099688929</v>
      </c>
      <c r="R73" s="8">
        <f t="shared" si="5"/>
        <v>41.191066609272177</v>
      </c>
    </row>
    <row r="74" spans="5:19" ht="14.25" thickBot="1" x14ac:dyDescent="0.2">
      <c r="E74" s="2" t="s">
        <v>13</v>
      </c>
      <c r="F74" s="6">
        <v>34.909999999999997</v>
      </c>
      <c r="G74" s="6">
        <v>52.79</v>
      </c>
      <c r="H74" s="2">
        <v>54.08</v>
      </c>
      <c r="I74" s="2" t="s">
        <v>97</v>
      </c>
      <c r="J74" s="6">
        <v>54.460044613567774</v>
      </c>
      <c r="K74" s="6">
        <v>48.006529326859997</v>
      </c>
      <c r="R74">
        <f>(P73-R73)/P73</f>
        <v>0.1634821863315441</v>
      </c>
      <c r="S74">
        <f>(Q73-R73)/Q73</f>
        <v>0.14634053966767666</v>
      </c>
    </row>
    <row r="75" spans="5:19" ht="14.25" thickBot="1" x14ac:dyDescent="0.2">
      <c r="E75" s="2" t="s">
        <v>14</v>
      </c>
      <c r="F75" s="6">
        <v>11</v>
      </c>
      <c r="G75" s="6">
        <v>18.11</v>
      </c>
      <c r="H75" s="2">
        <v>16.82</v>
      </c>
      <c r="I75" s="2">
        <v>14.6</v>
      </c>
      <c r="J75" s="6">
        <v>16.909059733133809</v>
      </c>
      <c r="K75" s="6">
        <v>13.395357120588603</v>
      </c>
    </row>
    <row r="76" spans="5:19" ht="14.25" thickBot="1" x14ac:dyDescent="0.2">
      <c r="E76" s="2" t="s">
        <v>15</v>
      </c>
      <c r="F76" s="6">
        <v>33.69</v>
      </c>
      <c r="G76" s="6">
        <v>50.97</v>
      </c>
      <c r="H76" s="2">
        <v>52.77</v>
      </c>
      <c r="I76" s="2">
        <v>40.799999999999997</v>
      </c>
      <c r="J76" s="6">
        <v>52.490469818989673</v>
      </c>
      <c r="K76" s="6">
        <v>45.986900608416853</v>
      </c>
    </row>
    <row r="77" spans="5:19" ht="14.25" thickBot="1" x14ac:dyDescent="0.2">
      <c r="E77" s="2" t="s">
        <v>16</v>
      </c>
      <c r="F77" s="6">
        <v>22.69</v>
      </c>
      <c r="G77" s="6">
        <v>36.99</v>
      </c>
      <c r="H77" s="2">
        <v>39.450000000000003</v>
      </c>
      <c r="I77" s="2">
        <v>33.6</v>
      </c>
      <c r="J77" s="6">
        <v>39.365770594310916</v>
      </c>
      <c r="K77" s="6">
        <v>32.870418446249616</v>
      </c>
    </row>
    <row r="78" spans="5:19" ht="14.25" thickBot="1" x14ac:dyDescent="0.2">
      <c r="E78" s="2" t="s">
        <v>17</v>
      </c>
      <c r="F78" s="6">
        <v>22.74</v>
      </c>
      <c r="G78" s="6">
        <v>35.549999999999997</v>
      </c>
      <c r="H78" s="2">
        <v>37.9</v>
      </c>
      <c r="I78" s="2">
        <v>32.4</v>
      </c>
      <c r="J78" s="6">
        <v>37.86224913424735</v>
      </c>
      <c r="K78" s="6">
        <v>32.606968954413816</v>
      </c>
    </row>
    <row r="79" spans="5:19" ht="14.25" thickBot="1" x14ac:dyDescent="0.2">
      <c r="E79" s="2" t="s">
        <v>18</v>
      </c>
      <c r="F79" s="6">
        <v>20.12</v>
      </c>
      <c r="G79" s="6">
        <v>34.42</v>
      </c>
      <c r="H79" s="2">
        <v>32.409999999999997</v>
      </c>
      <c r="I79" s="2" t="s">
        <v>97</v>
      </c>
      <c r="J79" s="6">
        <v>32.684775068039919</v>
      </c>
      <c r="K79" s="6">
        <v>28.488049949303591</v>
      </c>
    </row>
    <row r="80" spans="5:19" x14ac:dyDescent="0.15">
      <c r="F80" s="8">
        <f>AVERAGE(F62:F79)</f>
        <v>35.043333333333337</v>
      </c>
      <c r="G80" s="8">
        <f t="shared" ref="G80:K80" si="6">AVERAGE(G62:G79)</f>
        <v>53.199999999999996</v>
      </c>
      <c r="H80" s="8">
        <f t="shared" si="6"/>
        <v>53.876666666666672</v>
      </c>
      <c r="I80" s="8">
        <f>AVERAGE(I62:I70,I75:I78)</f>
        <v>42.656923076923071</v>
      </c>
      <c r="J80" s="8">
        <f t="shared" si="6"/>
        <v>52.761038275870334</v>
      </c>
      <c r="K80" s="8">
        <f t="shared" si="6"/>
        <v>46.274546007151507</v>
      </c>
      <c r="L80" s="8"/>
    </row>
    <row r="81" spans="3:29" x14ac:dyDescent="0.15">
      <c r="K81">
        <f>(H80-K80)/H80</f>
        <v>0.14110228285928042</v>
      </c>
      <c r="L81">
        <f>(J80-K80)/J80</f>
        <v>0.12294095189717581</v>
      </c>
    </row>
    <row r="86" spans="3:29" ht="14.25" thickBot="1" x14ac:dyDescent="0.2"/>
    <row r="87" spans="3:29" ht="14.25" customHeight="1" thickBot="1" x14ac:dyDescent="0.2">
      <c r="C87" s="67" t="s">
        <v>127</v>
      </c>
      <c r="D87" s="67" t="s">
        <v>126</v>
      </c>
      <c r="E87" s="53" t="s">
        <v>36</v>
      </c>
      <c r="F87" s="84" t="s">
        <v>39</v>
      </c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U87" s="30"/>
      <c r="V87" s="80"/>
      <c r="W87" s="81"/>
      <c r="X87" s="81"/>
      <c r="Y87" s="81"/>
      <c r="Z87" s="81"/>
      <c r="AA87" s="81"/>
      <c r="AB87" s="81"/>
      <c r="AC87" s="81"/>
    </row>
    <row r="88" spans="3:29" ht="14.25" customHeight="1" thickBot="1" x14ac:dyDescent="0.2">
      <c r="C88" s="68"/>
      <c r="D88" s="68"/>
      <c r="E88" s="66"/>
      <c r="F88" s="53" t="s">
        <v>117</v>
      </c>
      <c r="G88" s="53" t="s">
        <v>118</v>
      </c>
      <c r="H88" s="53" t="s">
        <v>48</v>
      </c>
      <c r="I88" s="53" t="s">
        <v>40</v>
      </c>
      <c r="J88" s="53" t="s">
        <v>41</v>
      </c>
      <c r="K88" s="53" t="s">
        <v>42</v>
      </c>
      <c r="L88" s="53" t="s">
        <v>119</v>
      </c>
      <c r="M88" s="53" t="s">
        <v>120</v>
      </c>
      <c r="N88" s="53" t="s">
        <v>121</v>
      </c>
      <c r="O88" s="53" t="s">
        <v>122</v>
      </c>
      <c r="P88" s="53" t="s">
        <v>123</v>
      </c>
      <c r="Q88" s="53" t="s">
        <v>124</v>
      </c>
      <c r="R88" s="53" t="s">
        <v>125</v>
      </c>
      <c r="U88" s="31" t="s">
        <v>104</v>
      </c>
      <c r="V88" s="34" t="s">
        <v>129</v>
      </c>
      <c r="W88" s="26" t="s">
        <v>130</v>
      </c>
      <c r="X88" s="26" t="s">
        <v>131</v>
      </c>
      <c r="Y88" s="26" t="s">
        <v>132</v>
      </c>
      <c r="Z88" s="26" t="s">
        <v>133</v>
      </c>
      <c r="AA88" s="26" t="s">
        <v>134</v>
      </c>
      <c r="AB88" s="26" t="s">
        <v>135</v>
      </c>
      <c r="AC88" s="26" t="s">
        <v>136</v>
      </c>
    </row>
    <row r="89" spans="3:29" ht="14.25" thickBot="1" x14ac:dyDescent="0.2">
      <c r="C89" s="60"/>
      <c r="D89" s="60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U89" s="2" t="s">
        <v>1</v>
      </c>
      <c r="V89" s="26">
        <v>204.14862385321101</v>
      </c>
      <c r="W89" s="26">
        <f>D90/L90</f>
        <v>196.19291130312112</v>
      </c>
      <c r="X89" s="26">
        <f>D90/M90</f>
        <v>196.19291130312112</v>
      </c>
      <c r="Y89" s="26">
        <f>D90/N90</f>
        <v>196.19291130312112</v>
      </c>
      <c r="Z89" s="26">
        <f>D90/O90</f>
        <v>196.19291130312112</v>
      </c>
      <c r="AA89" s="26">
        <f>D90/P90</f>
        <v>196.19291130312112</v>
      </c>
      <c r="AB89" s="26">
        <f>D90/Q90</f>
        <v>195.68306279144517</v>
      </c>
      <c r="AC89" s="26">
        <f>D90/R90</f>
        <v>141.99640609126689</v>
      </c>
    </row>
    <row r="90" spans="3:29" ht="14.25" thickBot="1" x14ac:dyDescent="0.2">
      <c r="C90" s="2">
        <v>54112</v>
      </c>
      <c r="D90" s="19">
        <v>111261</v>
      </c>
      <c r="E90" s="2" t="s">
        <v>1</v>
      </c>
      <c r="F90" s="2">
        <v>1363</v>
      </c>
      <c r="G90" s="2">
        <v>545</v>
      </c>
      <c r="H90" s="2">
        <v>1837</v>
      </c>
      <c r="I90" s="2">
        <v>735</v>
      </c>
      <c r="J90" s="2">
        <v>2261</v>
      </c>
      <c r="K90" s="2">
        <v>904</v>
      </c>
      <c r="L90" s="33">
        <f>IF(C90&gt;1024,MAX(G90+22.1,(1024*G90/C90)+22.1+0.004*C90),G90+22.1+0.004*C90)</f>
        <v>567.1</v>
      </c>
      <c r="M90" s="33">
        <f>IF(C90&gt;2048,MAX(G90+22.1,(2048*G90/C90)+22.1+0.004*C90),G90+22.1+0.004*C90)</f>
        <v>567.1</v>
      </c>
      <c r="N90" s="33">
        <f>IF(C90&gt;4096,MAX(G90+22.1,(4096*G90/C90)+22.1+0.004*C90),G90+22.1+0.004*C90)</f>
        <v>567.1</v>
      </c>
      <c r="O90" s="33">
        <f>IF(C90&gt;8192,MAX(G90+22.1,(8192*G90/C90)+22.1+0.004*C90),G90+22.1+0.004*C90)</f>
        <v>567.1</v>
      </c>
      <c r="P90" s="33">
        <f>IF(C90&gt;16384,MAX(G90+22.1,(16384*G90/C90)+22.1+0.004*C90),G90+22.1+0.004*C90)</f>
        <v>567.1</v>
      </c>
      <c r="Q90" s="33">
        <f>IF(C90&gt;32768,MAX(G90+22.1,(32768*G90/C90)+22.1+0.004*C90),G90+22.1+0.004*C90)</f>
        <v>568.57756830277947</v>
      </c>
      <c r="R90" s="33">
        <f>IF(C90&gt;65536,MAX(G90+22.1,(65536*G90/C90)+22.1+0.004*C90),G90+22.1+0.004*C90)</f>
        <v>783.548</v>
      </c>
      <c r="U90" s="2" t="s">
        <v>2</v>
      </c>
      <c r="V90" s="26">
        <v>153.14163346613546</v>
      </c>
      <c r="W90" s="26">
        <f t="shared" ref="W90:W106" si="7">D91/L91</f>
        <v>152.47039923841257</v>
      </c>
      <c r="X90" s="26">
        <f t="shared" ref="X90:X106" si="8">D91/M91</f>
        <v>152.47039923841257</v>
      </c>
      <c r="Y90" s="26">
        <f t="shared" ref="Y90:Y106" si="9">D91/N91</f>
        <v>152.47039923841257</v>
      </c>
      <c r="Z90" s="26">
        <f t="shared" ref="Z90:Z106" si="10">D91/O91</f>
        <v>152.47039923841257</v>
      </c>
      <c r="AA90" s="26">
        <f t="shared" ref="AA90:AA106" si="11">D91/P91</f>
        <v>152.47039923841257</v>
      </c>
      <c r="AB90" s="26">
        <f t="shared" ref="AB90:AB106" si="12">D91/Q91</f>
        <v>152.47039923841257</v>
      </c>
      <c r="AC90" s="26">
        <f t="shared" ref="AC90:AC106" si="13">D91/R91</f>
        <v>152.47039923841257</v>
      </c>
    </row>
    <row r="91" spans="3:29" ht="14.25" thickBot="1" x14ac:dyDescent="0.2">
      <c r="C91" s="2">
        <v>490168</v>
      </c>
      <c r="D91" s="19">
        <v>768771</v>
      </c>
      <c r="E91" s="2" t="s">
        <v>2</v>
      </c>
      <c r="F91" s="2">
        <v>12549</v>
      </c>
      <c r="G91" s="2">
        <v>5020</v>
      </c>
      <c r="H91" s="2">
        <v>17048</v>
      </c>
      <c r="I91" s="2">
        <v>6819</v>
      </c>
      <c r="J91" s="2">
        <v>19571</v>
      </c>
      <c r="K91" s="2">
        <v>7829</v>
      </c>
      <c r="L91" s="33">
        <f t="shared" ref="L91:L118" si="14">IF(C91&gt;1024,MAX(G91+22.1,(1024*G91/C91)+22.1+0.004*C91),G91+22.1+0.004*C91)</f>
        <v>5042.1000000000004</v>
      </c>
      <c r="M91" s="33">
        <f t="shared" ref="M91:M118" si="15">IF(C91&gt;2048,MAX(G91+22.1,(2048*G91/C91)+22.1+0.004*C91),G91+22.1+0.004*C91)</f>
        <v>5042.1000000000004</v>
      </c>
      <c r="N91" s="33">
        <f t="shared" ref="N91:N118" si="16">IF(C91&gt;4096,MAX(G91+22.1,(4096*G91/C91)+22.1+0.004*C91),G91+22.1+0.004*C91)</f>
        <v>5042.1000000000004</v>
      </c>
      <c r="O91" s="33">
        <f t="shared" ref="O91:O118" si="17">IF(C91&gt;8192,MAX(G91+22.1,(8192*G91/C91)+22.1+0.004*C91),G91+22.1+0.004*C91)</f>
        <v>5042.1000000000004</v>
      </c>
      <c r="P91" s="33">
        <f t="shared" ref="P91:P118" si="18">IF(C91&gt;16384,MAX(G91+22.1,(16384*G91/C91)+22.1+0.004*C91),G91+22.1+0.004*C91)</f>
        <v>5042.1000000000004</v>
      </c>
      <c r="Q91" s="33">
        <f t="shared" ref="Q91:Q118" si="19">IF(C91&gt;32768,MAX(G91+22.1,(32768*G91/C91)+22.1+0.004*C91),G91+22.1+0.004*C91)</f>
        <v>5042.1000000000004</v>
      </c>
      <c r="R91" s="33">
        <f t="shared" ref="R91:R118" si="20">IF(C91&gt;65536,MAX(G91+22.1,(65536*G91/C91)+22.1+0.004*C91),G91+22.1+0.004*C91)</f>
        <v>5042.1000000000004</v>
      </c>
      <c r="U91" s="2" t="s">
        <v>3</v>
      </c>
      <c r="V91" s="26">
        <v>178.6651067563615</v>
      </c>
      <c r="W91" s="26">
        <f t="shared" si="7"/>
        <v>177.51765423847027</v>
      </c>
      <c r="X91" s="26">
        <f t="shared" si="8"/>
        <v>177.51765423847027</v>
      </c>
      <c r="Y91" s="26">
        <f t="shared" si="9"/>
        <v>177.51765423847027</v>
      </c>
      <c r="Z91" s="26">
        <f t="shared" si="10"/>
        <v>177.51765423847027</v>
      </c>
      <c r="AA91" s="26">
        <f t="shared" si="11"/>
        <v>177.51765423847027</v>
      </c>
      <c r="AB91" s="26">
        <f t="shared" si="12"/>
        <v>177.51765423847027</v>
      </c>
      <c r="AC91" s="26">
        <f t="shared" si="13"/>
        <v>177.51765423847027</v>
      </c>
    </row>
    <row r="92" spans="3:29" ht="14.25" thickBot="1" x14ac:dyDescent="0.2">
      <c r="C92" s="2">
        <v>326636</v>
      </c>
      <c r="D92" s="19">
        <v>610856</v>
      </c>
      <c r="E92" s="2" t="s">
        <v>3</v>
      </c>
      <c r="F92" s="2">
        <v>8547</v>
      </c>
      <c r="G92" s="2">
        <v>3419</v>
      </c>
      <c r="H92" s="2">
        <v>11537</v>
      </c>
      <c r="I92" s="2">
        <v>4615</v>
      </c>
      <c r="J92" s="2">
        <v>13252</v>
      </c>
      <c r="K92" s="2">
        <v>5301</v>
      </c>
      <c r="L92" s="33">
        <f t="shared" si="14"/>
        <v>3441.1</v>
      </c>
      <c r="M92" s="33">
        <f t="shared" si="15"/>
        <v>3441.1</v>
      </c>
      <c r="N92" s="33">
        <f t="shared" si="16"/>
        <v>3441.1</v>
      </c>
      <c r="O92" s="33">
        <f t="shared" si="17"/>
        <v>3441.1</v>
      </c>
      <c r="P92" s="33">
        <f t="shared" si="18"/>
        <v>3441.1</v>
      </c>
      <c r="Q92" s="33">
        <f t="shared" si="19"/>
        <v>3441.1</v>
      </c>
      <c r="R92" s="33">
        <f t="shared" si="20"/>
        <v>3441.1</v>
      </c>
      <c r="U92" s="2" t="s">
        <v>4</v>
      </c>
      <c r="V92" s="26">
        <v>201.1787819253438</v>
      </c>
      <c r="W92" s="26">
        <f t="shared" si="7"/>
        <v>192.80738090755037</v>
      </c>
      <c r="X92" s="26">
        <f t="shared" si="8"/>
        <v>192.80738090755037</v>
      </c>
      <c r="Y92" s="26">
        <f t="shared" si="9"/>
        <v>192.80738090755037</v>
      </c>
      <c r="Z92" s="26">
        <f t="shared" si="10"/>
        <v>192.80738090755037</v>
      </c>
      <c r="AA92" s="26">
        <f t="shared" si="11"/>
        <v>192.80738090755037</v>
      </c>
      <c r="AB92" s="26">
        <f t="shared" si="12"/>
        <v>179.76539113094267</v>
      </c>
      <c r="AC92" s="26">
        <f t="shared" si="13"/>
        <v>136.04960028518886</v>
      </c>
    </row>
    <row r="93" spans="3:29" ht="14.25" thickBot="1" x14ac:dyDescent="0.2">
      <c r="C93" s="2">
        <v>91124</v>
      </c>
      <c r="D93" s="19">
        <v>102400</v>
      </c>
      <c r="E93" s="2" t="s">
        <v>4</v>
      </c>
      <c r="F93" s="2">
        <v>1272</v>
      </c>
      <c r="G93" s="2">
        <v>509</v>
      </c>
      <c r="H93" s="2">
        <v>1638</v>
      </c>
      <c r="I93" s="2">
        <v>656</v>
      </c>
      <c r="J93" s="2">
        <v>3827</v>
      </c>
      <c r="K93" s="2">
        <v>1531</v>
      </c>
      <c r="L93" s="33">
        <f t="shared" si="14"/>
        <v>531.1</v>
      </c>
      <c r="M93" s="33">
        <f t="shared" si="15"/>
        <v>531.1</v>
      </c>
      <c r="N93" s="33">
        <f t="shared" si="16"/>
        <v>531.1</v>
      </c>
      <c r="O93" s="33">
        <f t="shared" si="17"/>
        <v>531.1</v>
      </c>
      <c r="P93" s="33">
        <f t="shared" si="18"/>
        <v>531.1</v>
      </c>
      <c r="Q93" s="33">
        <f t="shared" si="19"/>
        <v>569.63133646459767</v>
      </c>
      <c r="R93" s="33">
        <f t="shared" si="20"/>
        <v>752.66667292919533</v>
      </c>
      <c r="U93" s="2" t="s">
        <v>5</v>
      </c>
      <c r="V93" s="26">
        <v>199.10718057022174</v>
      </c>
      <c r="W93" s="26">
        <f t="shared" si="7"/>
        <v>196.8107092531705</v>
      </c>
      <c r="X93" s="26">
        <f t="shared" si="8"/>
        <v>196.8107092531705</v>
      </c>
      <c r="Y93" s="26">
        <f t="shared" si="9"/>
        <v>196.8107092531705</v>
      </c>
      <c r="Z93" s="26">
        <f t="shared" si="10"/>
        <v>196.8107092531705</v>
      </c>
      <c r="AA93" s="26">
        <f t="shared" si="11"/>
        <v>196.8107092531705</v>
      </c>
      <c r="AB93" s="26">
        <f t="shared" si="12"/>
        <v>196.8107092531705</v>
      </c>
      <c r="AC93" s="26">
        <f t="shared" si="13"/>
        <v>196.8107092531705</v>
      </c>
    </row>
    <row r="94" spans="3:29" ht="14.25" thickBot="1" x14ac:dyDescent="0.2">
      <c r="C94" s="2">
        <v>204672</v>
      </c>
      <c r="D94" s="19">
        <v>377109</v>
      </c>
      <c r="E94" s="2" t="s">
        <v>5</v>
      </c>
      <c r="F94" s="2">
        <v>4733</v>
      </c>
      <c r="G94" s="2">
        <v>1894</v>
      </c>
      <c r="H94" s="2">
        <v>6414</v>
      </c>
      <c r="I94" s="2">
        <v>2565</v>
      </c>
      <c r="J94" s="2">
        <v>8451</v>
      </c>
      <c r="K94" s="2">
        <v>3380</v>
      </c>
      <c r="L94" s="33">
        <f t="shared" si="14"/>
        <v>1916.1</v>
      </c>
      <c r="M94" s="33">
        <f t="shared" si="15"/>
        <v>1916.1</v>
      </c>
      <c r="N94" s="33">
        <f t="shared" si="16"/>
        <v>1916.1</v>
      </c>
      <c r="O94" s="33">
        <f t="shared" si="17"/>
        <v>1916.1</v>
      </c>
      <c r="P94" s="33">
        <f t="shared" si="18"/>
        <v>1916.1</v>
      </c>
      <c r="Q94" s="33">
        <f t="shared" si="19"/>
        <v>1916.1</v>
      </c>
      <c r="R94" s="33">
        <f t="shared" si="20"/>
        <v>1916.1</v>
      </c>
      <c r="U94" s="2" t="s">
        <v>6</v>
      </c>
      <c r="V94" s="26">
        <v>217.21212121212122</v>
      </c>
      <c r="W94" s="26">
        <f t="shared" si="7"/>
        <v>177.57225433526011</v>
      </c>
      <c r="X94" s="26">
        <f t="shared" si="8"/>
        <v>177.57225433526011</v>
      </c>
      <c r="Y94" s="26">
        <f t="shared" si="9"/>
        <v>177.57225433526011</v>
      </c>
      <c r="Z94" s="26">
        <f t="shared" si="10"/>
        <v>157.5628595774613</v>
      </c>
      <c r="AA94" s="26">
        <f t="shared" si="11"/>
        <v>124.20580828500796</v>
      </c>
      <c r="AB94" s="26">
        <f t="shared" si="12"/>
        <v>124.20580828500796</v>
      </c>
      <c r="AC94" s="26">
        <f t="shared" si="13"/>
        <v>124.20580828500796</v>
      </c>
    </row>
    <row r="95" spans="3:29" ht="14.25" thickBot="1" x14ac:dyDescent="0.2">
      <c r="C95" s="2">
        <v>13008</v>
      </c>
      <c r="D95" s="19">
        <v>21504</v>
      </c>
      <c r="E95" s="2" t="s">
        <v>6</v>
      </c>
      <c r="F95" s="2">
        <v>247</v>
      </c>
      <c r="G95" s="2">
        <v>99</v>
      </c>
      <c r="H95" s="2">
        <v>315</v>
      </c>
      <c r="I95" s="2">
        <v>126</v>
      </c>
      <c r="J95" s="2">
        <v>589</v>
      </c>
      <c r="K95" s="2">
        <v>236</v>
      </c>
      <c r="L95" s="33">
        <f t="shared" si="14"/>
        <v>121.1</v>
      </c>
      <c r="M95" s="33">
        <f t="shared" si="15"/>
        <v>121.1</v>
      </c>
      <c r="N95" s="33">
        <f t="shared" si="16"/>
        <v>121.1</v>
      </c>
      <c r="O95" s="33">
        <f t="shared" si="17"/>
        <v>136.4788634686347</v>
      </c>
      <c r="P95" s="33">
        <f t="shared" si="18"/>
        <v>173.13200000000001</v>
      </c>
      <c r="Q95" s="33">
        <f t="shared" si="19"/>
        <v>173.13200000000001</v>
      </c>
      <c r="R95" s="33">
        <f t="shared" si="20"/>
        <v>173.13200000000001</v>
      </c>
      <c r="U95" s="2" t="s">
        <v>7</v>
      </c>
      <c r="V95" s="26">
        <v>230.66728971962615</v>
      </c>
      <c r="W95" s="26">
        <f t="shared" si="7"/>
        <v>225.99945059976196</v>
      </c>
      <c r="X95" s="26">
        <f t="shared" si="8"/>
        <v>225.99945059976196</v>
      </c>
      <c r="Y95" s="26">
        <f t="shared" si="9"/>
        <v>225.99945059976196</v>
      </c>
      <c r="Z95" s="26">
        <f t="shared" si="10"/>
        <v>225.99945059976196</v>
      </c>
      <c r="AA95" s="26">
        <f t="shared" si="11"/>
        <v>225.99945059976196</v>
      </c>
      <c r="AB95" s="26">
        <f t="shared" si="12"/>
        <v>225.99945059976196</v>
      </c>
      <c r="AC95" s="26">
        <f t="shared" si="13"/>
        <v>225.99945059976196</v>
      </c>
    </row>
    <row r="96" spans="3:29" ht="14.25" thickBot="1" x14ac:dyDescent="0.2">
      <c r="C96" s="2">
        <v>119420</v>
      </c>
      <c r="D96" s="19">
        <v>246814</v>
      </c>
      <c r="E96" s="2" t="s">
        <v>7</v>
      </c>
      <c r="F96" s="2">
        <v>2674</v>
      </c>
      <c r="G96" s="2">
        <v>1070</v>
      </c>
      <c r="H96" s="2">
        <v>3598</v>
      </c>
      <c r="I96" s="2">
        <v>1439</v>
      </c>
      <c r="J96" s="2">
        <v>5023</v>
      </c>
      <c r="K96" s="2">
        <v>2009</v>
      </c>
      <c r="L96" s="33">
        <f t="shared" si="14"/>
        <v>1092.0999999999999</v>
      </c>
      <c r="M96" s="33">
        <f t="shared" si="15"/>
        <v>1092.0999999999999</v>
      </c>
      <c r="N96" s="33">
        <f t="shared" si="16"/>
        <v>1092.0999999999999</v>
      </c>
      <c r="O96" s="33">
        <f t="shared" si="17"/>
        <v>1092.0999999999999</v>
      </c>
      <c r="P96" s="33">
        <f t="shared" si="18"/>
        <v>1092.0999999999999</v>
      </c>
      <c r="Q96" s="33">
        <f t="shared" si="19"/>
        <v>1092.0999999999999</v>
      </c>
      <c r="R96" s="33">
        <f t="shared" si="20"/>
        <v>1092.0999999999999</v>
      </c>
      <c r="U96" s="2" t="s">
        <v>8</v>
      </c>
      <c r="V96" s="26">
        <v>182.0582191780822</v>
      </c>
      <c r="W96" s="26">
        <f t="shared" si="7"/>
        <v>169.24864692773002</v>
      </c>
      <c r="X96" s="26">
        <f t="shared" si="8"/>
        <v>169.24864692773002</v>
      </c>
      <c r="Y96" s="26">
        <f t="shared" si="9"/>
        <v>169.24864692773002</v>
      </c>
      <c r="Z96" s="26">
        <f t="shared" si="10"/>
        <v>169.24864692773002</v>
      </c>
      <c r="AA96" s="26">
        <f t="shared" si="11"/>
        <v>169.24864692773002</v>
      </c>
      <c r="AB96" s="26">
        <f t="shared" si="12"/>
        <v>123.82258951114756</v>
      </c>
      <c r="AC96" s="26">
        <f t="shared" si="13"/>
        <v>123.82258951114756</v>
      </c>
    </row>
    <row r="97" spans="3:29" ht="14.25" thickBot="1" x14ac:dyDescent="0.2">
      <c r="C97" s="2">
        <v>28808</v>
      </c>
      <c r="D97" s="19">
        <v>53161</v>
      </c>
      <c r="E97" s="2" t="s">
        <v>8</v>
      </c>
      <c r="F97" s="2">
        <v>729</v>
      </c>
      <c r="G97" s="2">
        <v>292</v>
      </c>
      <c r="H97" s="2">
        <v>977</v>
      </c>
      <c r="I97" s="2">
        <v>391</v>
      </c>
      <c r="J97" s="2">
        <v>1223</v>
      </c>
      <c r="K97" s="2">
        <v>489</v>
      </c>
      <c r="L97" s="33">
        <f t="shared" si="14"/>
        <v>314.10000000000002</v>
      </c>
      <c r="M97" s="33">
        <f t="shared" si="15"/>
        <v>314.10000000000002</v>
      </c>
      <c r="N97" s="33">
        <f t="shared" si="16"/>
        <v>314.10000000000002</v>
      </c>
      <c r="O97" s="33">
        <f t="shared" si="17"/>
        <v>314.10000000000002</v>
      </c>
      <c r="P97" s="33">
        <f t="shared" si="18"/>
        <v>314.10000000000002</v>
      </c>
      <c r="Q97" s="33">
        <f t="shared" si="19"/>
        <v>429.33199999999999</v>
      </c>
      <c r="R97" s="33">
        <f t="shared" si="20"/>
        <v>429.33199999999999</v>
      </c>
      <c r="U97" s="2" t="s">
        <v>9</v>
      </c>
      <c r="V97" s="26">
        <v>166.39473684210526</v>
      </c>
      <c r="W97" s="26">
        <f t="shared" si="7"/>
        <v>159.26952141057933</v>
      </c>
      <c r="X97" s="26">
        <f t="shared" si="8"/>
        <v>159.26952141057933</v>
      </c>
      <c r="Y97" s="26">
        <f t="shared" si="9"/>
        <v>159.26952141057933</v>
      </c>
      <c r="Z97" s="26">
        <f t="shared" si="10"/>
        <v>159.26952141057933</v>
      </c>
      <c r="AA97" s="26">
        <f t="shared" si="11"/>
        <v>159.26952141057933</v>
      </c>
      <c r="AB97" s="26">
        <f t="shared" si="12"/>
        <v>148.11482329929825</v>
      </c>
      <c r="AC97" s="26">
        <f t="shared" si="13"/>
        <v>116.83362802676687</v>
      </c>
    </row>
    <row r="98" spans="3:29" ht="14.25" thickBot="1" x14ac:dyDescent="0.2">
      <c r="C98" s="2">
        <v>46864</v>
      </c>
      <c r="D98" s="19">
        <v>82199</v>
      </c>
      <c r="E98" s="2" t="s">
        <v>9</v>
      </c>
      <c r="F98" s="2">
        <v>1235</v>
      </c>
      <c r="G98" s="2">
        <v>494</v>
      </c>
      <c r="H98" s="2">
        <v>1661</v>
      </c>
      <c r="I98" s="2">
        <v>665</v>
      </c>
      <c r="J98" s="2">
        <v>1951</v>
      </c>
      <c r="K98" s="2">
        <v>781</v>
      </c>
      <c r="L98" s="33">
        <f t="shared" si="14"/>
        <v>516.1</v>
      </c>
      <c r="M98" s="33">
        <f t="shared" si="15"/>
        <v>516.1</v>
      </c>
      <c r="N98" s="33">
        <f t="shared" si="16"/>
        <v>516.1</v>
      </c>
      <c r="O98" s="33">
        <f t="shared" si="17"/>
        <v>516.1</v>
      </c>
      <c r="P98" s="33">
        <f t="shared" si="18"/>
        <v>516.1</v>
      </c>
      <c r="Q98" s="33">
        <f t="shared" si="19"/>
        <v>554.96808603618979</v>
      </c>
      <c r="R98" s="33">
        <f t="shared" si="20"/>
        <v>703.55600000000004</v>
      </c>
      <c r="U98" s="2" t="s">
        <v>10</v>
      </c>
      <c r="V98" s="26">
        <v>166.16428571428571</v>
      </c>
      <c r="W98" s="26">
        <f t="shared" si="7"/>
        <v>154.00860642171466</v>
      </c>
      <c r="X98" s="26">
        <f t="shared" si="8"/>
        <v>154.00860642171466</v>
      </c>
      <c r="Y98" s="26">
        <f t="shared" si="9"/>
        <v>154.00860642171466</v>
      </c>
      <c r="Z98" s="26">
        <f t="shared" si="10"/>
        <v>154.00860642171466</v>
      </c>
      <c r="AA98" s="26">
        <f t="shared" si="11"/>
        <v>154.00860642171466</v>
      </c>
      <c r="AB98" s="26">
        <f t="shared" si="12"/>
        <v>112.32412387859355</v>
      </c>
      <c r="AC98" s="26">
        <f t="shared" si="13"/>
        <v>112.32412387859355</v>
      </c>
    </row>
    <row r="99" spans="3:29" ht="14.25" thickBot="1" x14ac:dyDescent="0.2">
      <c r="C99" s="2">
        <v>28028</v>
      </c>
      <c r="D99" s="19">
        <v>46526</v>
      </c>
      <c r="E99" s="2" t="s">
        <v>10</v>
      </c>
      <c r="F99" s="2">
        <v>700</v>
      </c>
      <c r="G99" s="2">
        <v>280</v>
      </c>
      <c r="H99" s="2">
        <v>942</v>
      </c>
      <c r="I99" s="2">
        <v>377</v>
      </c>
      <c r="J99" s="2">
        <v>1182</v>
      </c>
      <c r="K99" s="2">
        <v>473</v>
      </c>
      <c r="L99" s="33">
        <f t="shared" si="14"/>
        <v>302.10000000000002</v>
      </c>
      <c r="M99" s="33">
        <f t="shared" si="15"/>
        <v>302.10000000000002</v>
      </c>
      <c r="N99" s="33">
        <f t="shared" si="16"/>
        <v>302.10000000000002</v>
      </c>
      <c r="O99" s="33">
        <f t="shared" si="17"/>
        <v>302.10000000000002</v>
      </c>
      <c r="P99" s="33">
        <f t="shared" si="18"/>
        <v>302.10000000000002</v>
      </c>
      <c r="Q99" s="33">
        <f t="shared" si="19"/>
        <v>414.21200000000005</v>
      </c>
      <c r="R99" s="33">
        <f t="shared" si="20"/>
        <v>414.21200000000005</v>
      </c>
      <c r="U99" s="2" t="s">
        <v>11</v>
      </c>
      <c r="V99" s="26">
        <v>168.17721518987341</v>
      </c>
      <c r="W99" s="26">
        <f t="shared" si="7"/>
        <v>131.41444114737885</v>
      </c>
      <c r="X99" s="26">
        <f t="shared" si="8"/>
        <v>131.41444114737885</v>
      </c>
      <c r="Y99" s="26">
        <f t="shared" si="9"/>
        <v>131.41444114737885</v>
      </c>
      <c r="Z99" s="26">
        <f t="shared" si="10"/>
        <v>100.19619175754951</v>
      </c>
      <c r="AA99" s="26">
        <f t="shared" si="11"/>
        <v>98.552057680325191</v>
      </c>
      <c r="AB99" s="26">
        <f t="shared" si="12"/>
        <v>98.552057680325191</v>
      </c>
      <c r="AC99" s="26">
        <f t="shared" si="13"/>
        <v>98.552057680325191</v>
      </c>
    </row>
    <row r="100" spans="3:29" ht="14.25" thickBot="1" x14ac:dyDescent="0.2">
      <c r="C100" s="2">
        <v>8428</v>
      </c>
      <c r="D100" s="19">
        <v>13286</v>
      </c>
      <c r="E100" s="2" t="s">
        <v>11</v>
      </c>
      <c r="F100" s="2">
        <v>197</v>
      </c>
      <c r="G100" s="2">
        <v>79</v>
      </c>
      <c r="H100" s="2">
        <v>260</v>
      </c>
      <c r="I100" s="2">
        <v>104</v>
      </c>
      <c r="J100" s="2">
        <v>371</v>
      </c>
      <c r="K100" s="2">
        <v>149</v>
      </c>
      <c r="L100" s="33">
        <f t="shared" si="14"/>
        <v>101.1</v>
      </c>
      <c r="M100" s="33">
        <f t="shared" si="15"/>
        <v>101.1</v>
      </c>
      <c r="N100" s="33">
        <f t="shared" si="16"/>
        <v>101.1</v>
      </c>
      <c r="O100" s="33">
        <f t="shared" si="17"/>
        <v>132.59985002373043</v>
      </c>
      <c r="P100" s="33">
        <f t="shared" si="18"/>
        <v>134.81200000000001</v>
      </c>
      <c r="Q100" s="33">
        <f t="shared" si="19"/>
        <v>134.81200000000001</v>
      </c>
      <c r="R100" s="33">
        <f t="shared" si="20"/>
        <v>134.81200000000001</v>
      </c>
      <c r="U100" s="2" t="s">
        <v>12</v>
      </c>
      <c r="V100" s="26">
        <v>170.77142857142857</v>
      </c>
      <c r="W100" s="26">
        <f t="shared" si="7"/>
        <v>129.79370249728558</v>
      </c>
      <c r="X100" s="26">
        <f t="shared" si="8"/>
        <v>129.79370249728558</v>
      </c>
      <c r="Y100" s="26">
        <f t="shared" si="9"/>
        <v>129.79370249728558</v>
      </c>
      <c r="Z100" s="26">
        <f t="shared" si="10"/>
        <v>97.78803049638428</v>
      </c>
      <c r="AA100" s="26">
        <f t="shared" si="11"/>
        <v>97.78803049638428</v>
      </c>
      <c r="AB100" s="26">
        <f t="shared" si="12"/>
        <v>97.78803049638428</v>
      </c>
      <c r="AC100" s="26">
        <f t="shared" si="13"/>
        <v>97.78803049638428</v>
      </c>
    </row>
    <row r="101" spans="3:29" ht="14.25" thickBot="1" x14ac:dyDescent="0.2">
      <c r="C101" s="2">
        <v>7536</v>
      </c>
      <c r="D101" s="19">
        <v>11954</v>
      </c>
      <c r="E101" s="2" t="s">
        <v>12</v>
      </c>
      <c r="F101" s="2">
        <v>175</v>
      </c>
      <c r="G101" s="2">
        <v>70</v>
      </c>
      <c r="H101" s="2">
        <v>230</v>
      </c>
      <c r="I101" s="2">
        <v>92</v>
      </c>
      <c r="J101" s="2">
        <v>333</v>
      </c>
      <c r="K101" s="2">
        <v>133</v>
      </c>
      <c r="L101" s="33">
        <f t="shared" si="14"/>
        <v>92.1</v>
      </c>
      <c r="M101" s="33">
        <f t="shared" si="15"/>
        <v>92.1</v>
      </c>
      <c r="N101" s="33">
        <f t="shared" si="16"/>
        <v>92.1</v>
      </c>
      <c r="O101" s="33">
        <f t="shared" si="17"/>
        <v>122.244</v>
      </c>
      <c r="P101" s="33">
        <f t="shared" si="18"/>
        <v>122.244</v>
      </c>
      <c r="Q101" s="33">
        <f t="shared" si="19"/>
        <v>122.244</v>
      </c>
      <c r="R101" s="33">
        <f t="shared" si="20"/>
        <v>122.244</v>
      </c>
      <c r="U101" s="2" t="s">
        <v>13</v>
      </c>
      <c r="V101" s="26">
        <v>189.57711442786069</v>
      </c>
      <c r="W101" s="26">
        <f t="shared" si="7"/>
        <v>170.79784849843119</v>
      </c>
      <c r="X101" s="26">
        <f t="shared" si="8"/>
        <v>170.79784849843119</v>
      </c>
      <c r="Y101" s="26">
        <f t="shared" si="9"/>
        <v>170.79784849843119</v>
      </c>
      <c r="Z101" s="26">
        <f t="shared" si="10"/>
        <v>170.79784849843119</v>
      </c>
      <c r="AA101" s="26">
        <f t="shared" si="11"/>
        <v>144.44634946201052</v>
      </c>
      <c r="AB101" s="26">
        <f t="shared" si="12"/>
        <v>124.48220889359311</v>
      </c>
      <c r="AC101" s="26">
        <f t="shared" si="13"/>
        <v>124.48220889359311</v>
      </c>
    </row>
    <row r="102" spans="3:29" ht="14.25" thickBot="1" x14ac:dyDescent="0.2">
      <c r="C102" s="2">
        <v>20752</v>
      </c>
      <c r="D102" s="19">
        <v>38105</v>
      </c>
      <c r="E102" s="2" t="s">
        <v>13</v>
      </c>
      <c r="F102" s="2">
        <v>502</v>
      </c>
      <c r="G102" s="2">
        <v>201</v>
      </c>
      <c r="H102" s="2">
        <v>675</v>
      </c>
      <c r="I102" s="2">
        <v>270</v>
      </c>
      <c r="J102" s="2">
        <v>868</v>
      </c>
      <c r="K102" s="2">
        <v>348</v>
      </c>
      <c r="L102" s="33">
        <f t="shared" si="14"/>
        <v>223.1</v>
      </c>
      <c r="M102" s="33">
        <f t="shared" si="15"/>
        <v>223.1</v>
      </c>
      <c r="N102" s="33">
        <f t="shared" si="16"/>
        <v>223.1</v>
      </c>
      <c r="O102" s="33">
        <f t="shared" si="17"/>
        <v>223.1</v>
      </c>
      <c r="P102" s="33">
        <f t="shared" si="18"/>
        <v>263.80036700077102</v>
      </c>
      <c r="Q102" s="33">
        <f t="shared" si="19"/>
        <v>306.108</v>
      </c>
      <c r="R102" s="33">
        <f t="shared" si="20"/>
        <v>306.108</v>
      </c>
      <c r="U102" s="2" t="s">
        <v>14</v>
      </c>
      <c r="V102" s="26">
        <v>457.81980374665477</v>
      </c>
      <c r="W102" s="26">
        <f t="shared" si="7"/>
        <v>448.9685941737381</v>
      </c>
      <c r="X102" s="26">
        <f t="shared" si="8"/>
        <v>448.9685941737381</v>
      </c>
      <c r="Y102" s="26">
        <f t="shared" si="9"/>
        <v>448.9685941737381</v>
      </c>
      <c r="Z102" s="26">
        <f t="shared" si="10"/>
        <v>448.9685941737381</v>
      </c>
      <c r="AA102" s="26">
        <f t="shared" si="11"/>
        <v>448.9685941737381</v>
      </c>
      <c r="AB102" s="26">
        <f t="shared" si="12"/>
        <v>448.9685941737381</v>
      </c>
      <c r="AC102" s="26">
        <f t="shared" si="13"/>
        <v>422.1234854701396</v>
      </c>
    </row>
    <row r="103" spans="3:29" ht="14.25" thickBot="1" x14ac:dyDescent="0.2">
      <c r="C103" s="2">
        <v>86780</v>
      </c>
      <c r="D103" s="19">
        <v>513216</v>
      </c>
      <c r="E103" s="2" t="s">
        <v>14</v>
      </c>
      <c r="F103" s="2">
        <v>2803</v>
      </c>
      <c r="G103" s="2">
        <v>1121</v>
      </c>
      <c r="H103" s="2">
        <v>3444</v>
      </c>
      <c r="I103" s="2">
        <v>1378</v>
      </c>
      <c r="J103" s="2">
        <v>4526</v>
      </c>
      <c r="K103" s="2">
        <v>1811</v>
      </c>
      <c r="L103" s="33">
        <f t="shared" si="14"/>
        <v>1143.0999999999999</v>
      </c>
      <c r="M103" s="33">
        <f t="shared" si="15"/>
        <v>1143.0999999999999</v>
      </c>
      <c r="N103" s="33">
        <f t="shared" si="16"/>
        <v>1143.0999999999999</v>
      </c>
      <c r="O103" s="33">
        <f t="shared" si="17"/>
        <v>1143.0999999999999</v>
      </c>
      <c r="P103" s="33">
        <f t="shared" si="18"/>
        <v>1143.0999999999999</v>
      </c>
      <c r="Q103" s="33">
        <f t="shared" si="19"/>
        <v>1143.0999999999999</v>
      </c>
      <c r="R103" s="33">
        <f t="shared" si="20"/>
        <v>1215.7958930629179</v>
      </c>
      <c r="U103" s="2" t="s">
        <v>15</v>
      </c>
      <c r="V103" s="26">
        <v>198.05500000000001</v>
      </c>
      <c r="W103" s="26">
        <f t="shared" si="7"/>
        <v>178.34759117514633</v>
      </c>
      <c r="X103" s="26">
        <f t="shared" si="8"/>
        <v>178.34759117514633</v>
      </c>
      <c r="Y103" s="26">
        <f t="shared" si="9"/>
        <v>178.34759117514633</v>
      </c>
      <c r="Z103" s="26">
        <f t="shared" si="10"/>
        <v>178.34759117514633</v>
      </c>
      <c r="AA103" s="26">
        <f t="shared" si="11"/>
        <v>150.68832703271852</v>
      </c>
      <c r="AB103" s="26">
        <f t="shared" si="12"/>
        <v>129.7581141816371</v>
      </c>
      <c r="AC103" s="26">
        <f t="shared" si="13"/>
        <v>129.7581141816371</v>
      </c>
    </row>
    <row r="104" spans="3:29" ht="14.25" thickBot="1" x14ac:dyDescent="0.2">
      <c r="C104" s="2">
        <v>20792</v>
      </c>
      <c r="D104" s="19">
        <v>39611</v>
      </c>
      <c r="E104" s="2" t="s">
        <v>15</v>
      </c>
      <c r="F104" s="2">
        <v>499</v>
      </c>
      <c r="G104" s="2">
        <v>200</v>
      </c>
      <c r="H104" s="2">
        <v>672</v>
      </c>
      <c r="I104" s="2">
        <v>269</v>
      </c>
      <c r="J104" s="2">
        <v>879</v>
      </c>
      <c r="K104" s="2">
        <v>352</v>
      </c>
      <c r="L104" s="33">
        <f t="shared" si="14"/>
        <v>222.1</v>
      </c>
      <c r="M104" s="33">
        <f t="shared" si="15"/>
        <v>222.1</v>
      </c>
      <c r="N104" s="33">
        <f t="shared" si="16"/>
        <v>222.1</v>
      </c>
      <c r="O104" s="33">
        <f t="shared" si="17"/>
        <v>222.1</v>
      </c>
      <c r="P104" s="33">
        <f t="shared" si="18"/>
        <v>262.86707656791077</v>
      </c>
      <c r="Q104" s="33">
        <f t="shared" si="19"/>
        <v>305.26800000000003</v>
      </c>
      <c r="R104" s="33">
        <f t="shared" si="20"/>
        <v>305.26800000000003</v>
      </c>
      <c r="U104" s="2" t="s">
        <v>16</v>
      </c>
      <c r="V104" s="26">
        <v>227.44761904761904</v>
      </c>
      <c r="W104" s="26">
        <f t="shared" si="7"/>
        <v>212.53633936517352</v>
      </c>
      <c r="X104" s="26">
        <f t="shared" si="8"/>
        <v>212.53633936517352</v>
      </c>
      <c r="Y104" s="26">
        <f t="shared" si="9"/>
        <v>212.53633936517352</v>
      </c>
      <c r="Z104" s="26">
        <f t="shared" si="10"/>
        <v>212.53633936517352</v>
      </c>
      <c r="AA104" s="26">
        <f t="shared" si="11"/>
        <v>212.53633936517352</v>
      </c>
      <c r="AB104" s="26">
        <f t="shared" si="12"/>
        <v>159.24305870429146</v>
      </c>
      <c r="AC104" s="26">
        <f t="shared" si="13"/>
        <v>159.24305870429146</v>
      </c>
    </row>
    <row r="105" spans="3:29" ht="14.25" thickBot="1" x14ac:dyDescent="0.2">
      <c r="C105" s="2">
        <v>28204</v>
      </c>
      <c r="D105" s="19">
        <v>71646</v>
      </c>
      <c r="E105" s="2" t="s">
        <v>16</v>
      </c>
      <c r="F105" s="2">
        <v>786</v>
      </c>
      <c r="G105" s="2">
        <v>315</v>
      </c>
      <c r="H105" s="2">
        <v>1038</v>
      </c>
      <c r="I105" s="2">
        <v>416</v>
      </c>
      <c r="J105" s="2">
        <v>1227</v>
      </c>
      <c r="K105" s="2">
        <v>491</v>
      </c>
      <c r="L105" s="33">
        <f t="shared" si="14"/>
        <v>337.1</v>
      </c>
      <c r="M105" s="33">
        <f t="shared" si="15"/>
        <v>337.1</v>
      </c>
      <c r="N105" s="33">
        <f t="shared" si="16"/>
        <v>337.1</v>
      </c>
      <c r="O105" s="33">
        <f t="shared" si="17"/>
        <v>337.1</v>
      </c>
      <c r="P105" s="33">
        <f t="shared" si="18"/>
        <v>337.1</v>
      </c>
      <c r="Q105" s="33">
        <f t="shared" si="19"/>
        <v>449.91600000000005</v>
      </c>
      <c r="R105" s="33">
        <f t="shared" si="20"/>
        <v>449.91600000000005</v>
      </c>
      <c r="U105" s="2" t="s">
        <v>17</v>
      </c>
      <c r="V105" s="26">
        <v>249.38888888888889</v>
      </c>
      <c r="W105" s="26">
        <f t="shared" si="7"/>
        <v>224.34802362562473</v>
      </c>
      <c r="X105" s="26">
        <f t="shared" si="8"/>
        <v>224.34802362562473</v>
      </c>
      <c r="Y105" s="26">
        <f t="shared" si="9"/>
        <v>224.34802362562473</v>
      </c>
      <c r="Z105" s="26">
        <f t="shared" si="10"/>
        <v>224.34802362562473</v>
      </c>
      <c r="AA105" s="26">
        <f t="shared" si="11"/>
        <v>182.6154807090499</v>
      </c>
      <c r="AB105" s="26">
        <f t="shared" si="12"/>
        <v>167.4522863227574</v>
      </c>
      <c r="AC105" s="26">
        <f t="shared" si="13"/>
        <v>167.4522863227574</v>
      </c>
    </row>
    <row r="106" spans="3:29" ht="14.25" thickBot="1" x14ac:dyDescent="0.2">
      <c r="C106" s="2">
        <v>18696</v>
      </c>
      <c r="D106" s="19">
        <v>49379</v>
      </c>
      <c r="E106" s="2" t="s">
        <v>17</v>
      </c>
      <c r="F106" s="2">
        <v>495</v>
      </c>
      <c r="G106" s="2">
        <v>198</v>
      </c>
      <c r="H106" s="2">
        <v>656</v>
      </c>
      <c r="I106" s="2">
        <v>263</v>
      </c>
      <c r="J106" s="2">
        <v>804</v>
      </c>
      <c r="K106" s="2">
        <v>322</v>
      </c>
      <c r="L106" s="33">
        <f t="shared" si="14"/>
        <v>220.1</v>
      </c>
      <c r="M106" s="33">
        <f t="shared" si="15"/>
        <v>220.1</v>
      </c>
      <c r="N106" s="33">
        <f t="shared" si="16"/>
        <v>220.1</v>
      </c>
      <c r="O106" s="33">
        <f t="shared" si="17"/>
        <v>220.1</v>
      </c>
      <c r="P106" s="33">
        <f t="shared" si="18"/>
        <v>270.39876251604619</v>
      </c>
      <c r="Q106" s="33">
        <f t="shared" si="19"/>
        <v>294.88400000000001</v>
      </c>
      <c r="R106" s="33">
        <f t="shared" si="20"/>
        <v>294.88400000000001</v>
      </c>
      <c r="U106" s="2" t="s">
        <v>18</v>
      </c>
      <c r="V106" s="26">
        <v>275.5735294117647</v>
      </c>
      <c r="W106" s="26">
        <f t="shared" si="7"/>
        <v>258.75448771057717</v>
      </c>
      <c r="X106" s="26">
        <f t="shared" si="8"/>
        <v>258.75448771057717</v>
      </c>
      <c r="Y106" s="26">
        <f t="shared" si="9"/>
        <v>258.75448771057717</v>
      </c>
      <c r="Z106" s="26">
        <f t="shared" si="10"/>
        <v>258.75448771057717</v>
      </c>
      <c r="AA106" s="26">
        <f t="shared" si="11"/>
        <v>258.75448771057717</v>
      </c>
      <c r="AB106" s="26">
        <f t="shared" si="12"/>
        <v>193.34662275379904</v>
      </c>
      <c r="AC106" s="26">
        <f t="shared" si="13"/>
        <v>193.34662275379904</v>
      </c>
    </row>
    <row r="107" spans="3:29" ht="14.25" thickBot="1" x14ac:dyDescent="0.2">
      <c r="C107" s="2">
        <v>30624</v>
      </c>
      <c r="D107" s="19">
        <v>93695</v>
      </c>
      <c r="E107" s="2" t="s">
        <v>18</v>
      </c>
      <c r="F107" s="2">
        <v>849</v>
      </c>
      <c r="G107" s="2">
        <v>340</v>
      </c>
      <c r="H107" s="2">
        <v>1107</v>
      </c>
      <c r="I107" s="2">
        <v>443</v>
      </c>
      <c r="J107" s="2">
        <v>1367</v>
      </c>
      <c r="K107" s="2">
        <v>547</v>
      </c>
      <c r="L107" s="33">
        <f t="shared" si="14"/>
        <v>362.1</v>
      </c>
      <c r="M107" s="33">
        <f t="shared" si="15"/>
        <v>362.1</v>
      </c>
      <c r="N107" s="33">
        <f t="shared" si="16"/>
        <v>362.1</v>
      </c>
      <c r="O107" s="33">
        <f t="shared" si="17"/>
        <v>362.1</v>
      </c>
      <c r="P107" s="33">
        <f t="shared" si="18"/>
        <v>362.1</v>
      </c>
      <c r="Q107" s="33">
        <f t="shared" si="19"/>
        <v>484.596</v>
      </c>
      <c r="R107" s="33">
        <f t="shared" si="20"/>
        <v>484.596</v>
      </c>
    </row>
    <row r="108" spans="3:29" ht="14.25" customHeight="1" thickBot="1" x14ac:dyDescent="0.2">
      <c r="C108" s="2">
        <v>87720</v>
      </c>
      <c r="D108" s="19">
        <v>152089</v>
      </c>
      <c r="E108" s="2" t="s">
        <v>51</v>
      </c>
      <c r="F108" s="2"/>
      <c r="G108" s="2">
        <v>927</v>
      </c>
      <c r="H108" s="2"/>
      <c r="L108" s="33">
        <f t="shared" si="14"/>
        <v>949.1</v>
      </c>
      <c r="M108" s="33">
        <f t="shared" si="15"/>
        <v>949.1</v>
      </c>
      <c r="N108" s="33">
        <f t="shared" si="16"/>
        <v>949.1</v>
      </c>
      <c r="O108" s="33">
        <f t="shared" si="17"/>
        <v>949.1</v>
      </c>
      <c r="P108" s="33">
        <f t="shared" si="18"/>
        <v>949.1</v>
      </c>
      <c r="Q108" s="33">
        <f t="shared" si="19"/>
        <v>949.1</v>
      </c>
      <c r="R108" s="33">
        <f t="shared" si="20"/>
        <v>1065.5458002735977</v>
      </c>
      <c r="U108" s="30"/>
      <c r="V108" s="82" t="s">
        <v>98</v>
      </c>
      <c r="W108" s="83"/>
      <c r="X108" s="83"/>
      <c r="Y108" s="83"/>
      <c r="Z108" s="83"/>
      <c r="AA108" s="83"/>
      <c r="AB108" s="83"/>
      <c r="AC108" s="83"/>
    </row>
    <row r="109" spans="3:29" ht="14.25" thickBot="1" x14ac:dyDescent="0.2">
      <c r="C109" s="2">
        <v>75648</v>
      </c>
      <c r="D109" s="19">
        <v>125179</v>
      </c>
      <c r="E109" s="2" t="s">
        <v>52</v>
      </c>
      <c r="F109" s="2"/>
      <c r="G109" s="2">
        <v>784</v>
      </c>
      <c r="H109" s="2"/>
      <c r="L109" s="33">
        <f t="shared" si="14"/>
        <v>806.1</v>
      </c>
      <c r="M109" s="33">
        <f t="shared" si="15"/>
        <v>806.1</v>
      </c>
      <c r="N109" s="33">
        <f t="shared" si="16"/>
        <v>806.1</v>
      </c>
      <c r="O109" s="33">
        <f t="shared" si="17"/>
        <v>806.1</v>
      </c>
      <c r="P109" s="33">
        <f t="shared" si="18"/>
        <v>806.1</v>
      </c>
      <c r="Q109" s="33">
        <f t="shared" si="19"/>
        <v>806.1</v>
      </c>
      <c r="R109" s="33">
        <f t="shared" si="20"/>
        <v>1003.8933536379019</v>
      </c>
      <c r="U109" s="31" t="s">
        <v>104</v>
      </c>
      <c r="V109" s="34" t="s">
        <v>129</v>
      </c>
      <c r="W109" s="26" t="s">
        <v>130</v>
      </c>
      <c r="X109" s="26" t="s">
        <v>131</v>
      </c>
      <c r="Y109" s="26" t="s">
        <v>132</v>
      </c>
      <c r="Z109" s="26" t="s">
        <v>133</v>
      </c>
      <c r="AA109" s="26" t="s">
        <v>134</v>
      </c>
      <c r="AB109" s="26" t="s">
        <v>135</v>
      </c>
      <c r="AC109" s="26" t="s">
        <v>136</v>
      </c>
    </row>
    <row r="110" spans="3:29" ht="14.25" thickBot="1" x14ac:dyDescent="0.2">
      <c r="C110" s="2">
        <v>11888</v>
      </c>
      <c r="D110" s="19">
        <v>24603</v>
      </c>
      <c r="E110" s="2" t="s">
        <v>53</v>
      </c>
      <c r="F110" s="2"/>
      <c r="G110" s="2">
        <v>111</v>
      </c>
      <c r="H110" s="2"/>
      <c r="L110" s="33">
        <f t="shared" si="14"/>
        <v>133.1</v>
      </c>
      <c r="M110" s="33">
        <f t="shared" si="15"/>
        <v>133.1</v>
      </c>
      <c r="N110" s="33">
        <f t="shared" si="16"/>
        <v>133.1</v>
      </c>
      <c r="O110" s="33">
        <f t="shared" si="17"/>
        <v>146.14190578734858</v>
      </c>
      <c r="P110" s="33">
        <f t="shared" si="18"/>
        <v>180.65199999999999</v>
      </c>
      <c r="Q110" s="33">
        <f t="shared" si="19"/>
        <v>180.65199999999999</v>
      </c>
      <c r="R110" s="33">
        <f t="shared" si="20"/>
        <v>180.65199999999999</v>
      </c>
      <c r="U110" s="2" t="s">
        <v>51</v>
      </c>
      <c r="V110" s="26">
        <v>164.07</v>
      </c>
      <c r="W110" s="26">
        <f>D108/L108</f>
        <v>160.2454957327995</v>
      </c>
      <c r="X110" s="26">
        <f>D108/M108</f>
        <v>160.2454957327995</v>
      </c>
      <c r="Y110" s="26">
        <f>D108/N108</f>
        <v>160.2454957327995</v>
      </c>
      <c r="Z110" s="26">
        <f>D108/O108</f>
        <v>160.2454957327995</v>
      </c>
      <c r="AA110" s="26">
        <f>D108/P108</f>
        <v>160.2454957327995</v>
      </c>
      <c r="AB110" s="26">
        <f>D108/Q108</f>
        <v>160.2454957327995</v>
      </c>
      <c r="AC110" s="26">
        <f>D108/R108</f>
        <v>142.73342352900124</v>
      </c>
    </row>
    <row r="111" spans="3:29" ht="14.25" thickBot="1" x14ac:dyDescent="0.2">
      <c r="C111" s="2">
        <v>5244</v>
      </c>
      <c r="D111" s="19">
        <v>11150</v>
      </c>
      <c r="E111" s="2" t="s">
        <v>54</v>
      </c>
      <c r="F111" s="2"/>
      <c r="G111" s="2">
        <v>56</v>
      </c>
      <c r="H111" s="2"/>
      <c r="L111" s="33">
        <f t="shared" si="14"/>
        <v>78.099999999999994</v>
      </c>
      <c r="M111" s="33">
        <f t="shared" si="15"/>
        <v>78.099999999999994</v>
      </c>
      <c r="N111" s="33">
        <f t="shared" si="16"/>
        <v>86.816655987795571</v>
      </c>
      <c r="O111" s="33">
        <f t="shared" si="17"/>
        <v>99.075999999999993</v>
      </c>
      <c r="P111" s="33">
        <f t="shared" si="18"/>
        <v>99.075999999999993</v>
      </c>
      <c r="Q111" s="33">
        <f t="shared" si="19"/>
        <v>99.075999999999993</v>
      </c>
      <c r="R111" s="33">
        <f t="shared" si="20"/>
        <v>99.075999999999993</v>
      </c>
      <c r="U111" s="2" t="s">
        <v>52</v>
      </c>
      <c r="V111" s="26">
        <v>159.66999999999999</v>
      </c>
      <c r="W111" s="26">
        <f t="shared" ref="W111:W120" si="21">D109/L109</f>
        <v>155.2896662945044</v>
      </c>
      <c r="X111" s="26">
        <f t="shared" ref="X111:X120" si="22">D109/M109</f>
        <v>155.2896662945044</v>
      </c>
      <c r="Y111" s="26">
        <f t="shared" ref="Y111:Y120" si="23">D109/N109</f>
        <v>155.2896662945044</v>
      </c>
      <c r="Z111" s="26">
        <f t="shared" ref="Z111:Z120" si="24">D109/O109</f>
        <v>155.2896662945044</v>
      </c>
      <c r="AA111" s="26">
        <f t="shared" ref="AA111:AA120" si="25">D109/P109</f>
        <v>155.2896662945044</v>
      </c>
      <c r="AB111" s="26">
        <f t="shared" ref="AB111:AB120" si="26">D109/Q109</f>
        <v>155.2896662945044</v>
      </c>
      <c r="AC111" s="26">
        <f t="shared" ref="AC111:AC120" si="27">D109/R109</f>
        <v>124.69352401465474</v>
      </c>
    </row>
    <row r="112" spans="3:29" ht="14.25" thickBot="1" x14ac:dyDescent="0.2">
      <c r="C112" s="2">
        <v>1948</v>
      </c>
      <c r="D112" s="19">
        <v>3721</v>
      </c>
      <c r="E112" s="2" t="s">
        <v>55</v>
      </c>
      <c r="F112" s="2"/>
      <c r="G112" s="2">
        <v>18</v>
      </c>
      <c r="H112" s="2"/>
      <c r="L112" s="33">
        <f t="shared" si="14"/>
        <v>40.1</v>
      </c>
      <c r="M112" s="33">
        <f t="shared" si="15"/>
        <v>47.892000000000003</v>
      </c>
      <c r="N112" s="33">
        <f t="shared" si="16"/>
        <v>47.892000000000003</v>
      </c>
      <c r="O112" s="33">
        <f t="shared" si="17"/>
        <v>47.892000000000003</v>
      </c>
      <c r="P112" s="33">
        <f t="shared" si="18"/>
        <v>47.892000000000003</v>
      </c>
      <c r="Q112" s="33">
        <f t="shared" si="19"/>
        <v>47.892000000000003</v>
      </c>
      <c r="R112" s="33">
        <f t="shared" si="20"/>
        <v>47.892000000000003</v>
      </c>
      <c r="U112" s="2" t="s">
        <v>53</v>
      </c>
      <c r="V112" s="26">
        <v>221.65</v>
      </c>
      <c r="W112" s="26">
        <f t="shared" si="21"/>
        <v>184.84598046581519</v>
      </c>
      <c r="X112" s="26">
        <f t="shared" si="22"/>
        <v>184.84598046581519</v>
      </c>
      <c r="Y112" s="26">
        <f t="shared" si="23"/>
        <v>184.84598046581519</v>
      </c>
      <c r="Z112" s="26">
        <f t="shared" si="24"/>
        <v>168.35006952625815</v>
      </c>
      <c r="AA112" s="26">
        <f t="shared" si="25"/>
        <v>136.19002280627947</v>
      </c>
      <c r="AB112" s="26">
        <f t="shared" si="26"/>
        <v>136.19002280627947</v>
      </c>
      <c r="AC112" s="26">
        <f t="shared" si="27"/>
        <v>136.19002280627947</v>
      </c>
    </row>
    <row r="113" spans="1:29" ht="14.25" thickBot="1" x14ac:dyDescent="0.2">
      <c r="C113" s="2">
        <v>370260</v>
      </c>
      <c r="D113" s="19">
        <v>1029744</v>
      </c>
      <c r="E113" s="2" t="s">
        <v>56</v>
      </c>
      <c r="F113" s="2"/>
      <c r="G113" s="2">
        <v>4042</v>
      </c>
      <c r="H113" s="2"/>
      <c r="L113" s="33">
        <f t="shared" si="14"/>
        <v>4064.1</v>
      </c>
      <c r="M113" s="33">
        <f t="shared" si="15"/>
        <v>4064.1</v>
      </c>
      <c r="N113" s="33">
        <f t="shared" si="16"/>
        <v>4064.1</v>
      </c>
      <c r="O113" s="33">
        <f t="shared" si="17"/>
        <v>4064.1</v>
      </c>
      <c r="P113" s="33">
        <f t="shared" si="18"/>
        <v>4064.1</v>
      </c>
      <c r="Q113" s="33">
        <f t="shared" si="19"/>
        <v>4064.1</v>
      </c>
      <c r="R113" s="33">
        <f t="shared" si="20"/>
        <v>4064.1</v>
      </c>
      <c r="U113" s="2" t="s">
        <v>54</v>
      </c>
      <c r="V113" s="26">
        <v>199.11</v>
      </c>
      <c r="W113" s="26">
        <f t="shared" si="21"/>
        <v>142.76568501920616</v>
      </c>
      <c r="X113" s="26">
        <f t="shared" si="22"/>
        <v>142.76568501920616</v>
      </c>
      <c r="Y113" s="26">
        <f t="shared" si="23"/>
        <v>128.43157655792956</v>
      </c>
      <c r="Z113" s="26">
        <f t="shared" si="24"/>
        <v>112.53986838386693</v>
      </c>
      <c r="AA113" s="26">
        <f t="shared" si="25"/>
        <v>112.53986838386693</v>
      </c>
      <c r="AB113" s="26">
        <f t="shared" si="26"/>
        <v>112.53986838386693</v>
      </c>
      <c r="AC113" s="26">
        <f t="shared" si="27"/>
        <v>112.53986838386693</v>
      </c>
    </row>
    <row r="114" spans="1:29" ht="14.25" thickBot="1" x14ac:dyDescent="0.2">
      <c r="C114" s="2">
        <v>230284</v>
      </c>
      <c r="D114" s="19">
        <v>426754</v>
      </c>
      <c r="E114" s="2" t="s">
        <v>57</v>
      </c>
      <c r="F114" s="2"/>
      <c r="G114" s="2">
        <v>2457</v>
      </c>
      <c r="H114" s="2"/>
      <c r="L114" s="33">
        <f t="shared" si="14"/>
        <v>2479.1</v>
      </c>
      <c r="M114" s="33">
        <f t="shared" si="15"/>
        <v>2479.1</v>
      </c>
      <c r="N114" s="33">
        <f t="shared" si="16"/>
        <v>2479.1</v>
      </c>
      <c r="O114" s="33">
        <f t="shared" si="17"/>
        <v>2479.1</v>
      </c>
      <c r="P114" s="33">
        <f t="shared" si="18"/>
        <v>2479.1</v>
      </c>
      <c r="Q114" s="33">
        <f t="shared" si="19"/>
        <v>2479.1</v>
      </c>
      <c r="R114" s="33">
        <f t="shared" si="20"/>
        <v>2479.1</v>
      </c>
      <c r="U114" s="2" t="s">
        <v>55</v>
      </c>
      <c r="V114" s="26">
        <v>206.72</v>
      </c>
      <c r="W114" s="26">
        <f t="shared" si="21"/>
        <v>92.793017456359095</v>
      </c>
      <c r="X114" s="26">
        <f t="shared" si="22"/>
        <v>77.695648542554082</v>
      </c>
      <c r="Y114" s="26">
        <f t="shared" si="23"/>
        <v>77.695648542554082</v>
      </c>
      <c r="Z114" s="26">
        <f t="shared" si="24"/>
        <v>77.695648542554082</v>
      </c>
      <c r="AA114" s="26">
        <f t="shared" si="25"/>
        <v>77.695648542554082</v>
      </c>
      <c r="AB114" s="26">
        <f t="shared" si="26"/>
        <v>77.695648542554082</v>
      </c>
      <c r="AC114" s="26">
        <f t="shared" si="27"/>
        <v>77.695648542554082</v>
      </c>
    </row>
    <row r="115" spans="1:29" ht="14.25" thickBot="1" x14ac:dyDescent="0.2">
      <c r="C115" s="2">
        <v>309576</v>
      </c>
      <c r="D115" s="19">
        <v>481861</v>
      </c>
      <c r="E115" s="2" t="s">
        <v>58</v>
      </c>
      <c r="F115" s="2"/>
      <c r="G115" s="2">
        <v>3234</v>
      </c>
      <c r="H115" s="2"/>
      <c r="L115" s="33">
        <f t="shared" si="14"/>
        <v>3256.1</v>
      </c>
      <c r="M115" s="33">
        <f t="shared" si="15"/>
        <v>3256.1</v>
      </c>
      <c r="N115" s="33">
        <f t="shared" si="16"/>
        <v>3256.1</v>
      </c>
      <c r="O115" s="33">
        <f t="shared" si="17"/>
        <v>3256.1</v>
      </c>
      <c r="P115" s="33">
        <f t="shared" si="18"/>
        <v>3256.1</v>
      </c>
      <c r="Q115" s="33">
        <f t="shared" si="19"/>
        <v>3256.1</v>
      </c>
      <c r="R115" s="33">
        <f t="shared" si="20"/>
        <v>3256.1</v>
      </c>
      <c r="U115" s="2" t="s">
        <v>56</v>
      </c>
      <c r="V115" s="26">
        <v>254.76</v>
      </c>
      <c r="W115" s="26">
        <f t="shared" si="21"/>
        <v>253.37565512659631</v>
      </c>
      <c r="X115" s="26">
        <f t="shared" si="22"/>
        <v>253.37565512659631</v>
      </c>
      <c r="Y115" s="26">
        <f t="shared" si="23"/>
        <v>253.37565512659631</v>
      </c>
      <c r="Z115" s="26">
        <f t="shared" si="24"/>
        <v>253.37565512659631</v>
      </c>
      <c r="AA115" s="26">
        <f t="shared" si="25"/>
        <v>253.37565512659631</v>
      </c>
      <c r="AB115" s="26">
        <f t="shared" si="26"/>
        <v>253.37565512659631</v>
      </c>
      <c r="AC115" s="26">
        <f t="shared" si="27"/>
        <v>253.37565512659631</v>
      </c>
    </row>
    <row r="116" spans="1:29" ht="14.25" thickBot="1" x14ac:dyDescent="0.2">
      <c r="C116" s="2">
        <v>86780</v>
      </c>
      <c r="D116" s="19">
        <v>513216</v>
      </c>
      <c r="E116" s="2" t="s">
        <v>59</v>
      </c>
      <c r="F116" s="2"/>
      <c r="G116" s="2">
        <v>1121</v>
      </c>
      <c r="H116" s="2"/>
      <c r="L116" s="33">
        <f t="shared" si="14"/>
        <v>1143.0999999999999</v>
      </c>
      <c r="M116" s="33">
        <f t="shared" si="15"/>
        <v>1143.0999999999999</v>
      </c>
      <c r="N116" s="33">
        <f t="shared" si="16"/>
        <v>1143.0999999999999</v>
      </c>
      <c r="O116" s="33">
        <f t="shared" si="17"/>
        <v>1143.0999999999999</v>
      </c>
      <c r="P116" s="33">
        <f t="shared" si="18"/>
        <v>1143.0999999999999</v>
      </c>
      <c r="Q116" s="33">
        <f t="shared" si="19"/>
        <v>1143.0999999999999</v>
      </c>
      <c r="R116" s="33">
        <f t="shared" si="20"/>
        <v>1215.7958930629179</v>
      </c>
      <c r="U116" s="2" t="s">
        <v>57</v>
      </c>
      <c r="V116" s="26">
        <v>173.69</v>
      </c>
      <c r="W116" s="26">
        <f t="shared" si="21"/>
        <v>172.14069622040256</v>
      </c>
      <c r="X116" s="26">
        <f t="shared" si="22"/>
        <v>172.14069622040256</v>
      </c>
      <c r="Y116" s="26">
        <f t="shared" si="23"/>
        <v>172.14069622040256</v>
      </c>
      <c r="Z116" s="26">
        <f t="shared" si="24"/>
        <v>172.14069622040256</v>
      </c>
      <c r="AA116" s="26">
        <f t="shared" si="25"/>
        <v>172.14069622040256</v>
      </c>
      <c r="AB116" s="26">
        <f t="shared" si="26"/>
        <v>172.14069622040256</v>
      </c>
      <c r="AC116" s="26">
        <f t="shared" si="27"/>
        <v>172.14069622040256</v>
      </c>
    </row>
    <row r="117" spans="1:29" ht="14.25" thickBot="1" x14ac:dyDescent="0.2">
      <c r="C117" s="2">
        <v>19020</v>
      </c>
      <c r="D117" s="19">
        <v>38240</v>
      </c>
      <c r="E117" s="2" t="s">
        <v>60</v>
      </c>
      <c r="F117" s="2"/>
      <c r="G117" s="2">
        <v>163</v>
      </c>
      <c r="H117" s="2"/>
      <c r="L117" s="33">
        <f t="shared" si="14"/>
        <v>185.1</v>
      </c>
      <c r="M117" s="33">
        <f t="shared" si="15"/>
        <v>185.1</v>
      </c>
      <c r="N117" s="33">
        <f t="shared" si="16"/>
        <v>185.1</v>
      </c>
      <c r="O117" s="33">
        <f t="shared" si="17"/>
        <v>185.1</v>
      </c>
      <c r="P117" s="33">
        <f t="shared" si="18"/>
        <v>238.58967402733964</v>
      </c>
      <c r="Q117" s="33">
        <f t="shared" si="19"/>
        <v>261.18</v>
      </c>
      <c r="R117" s="33">
        <f t="shared" si="20"/>
        <v>261.18</v>
      </c>
      <c r="U117" s="2" t="s">
        <v>58</v>
      </c>
      <c r="V117" s="26">
        <v>149</v>
      </c>
      <c r="W117" s="26">
        <f t="shared" si="21"/>
        <v>147.98716255643254</v>
      </c>
      <c r="X117" s="26">
        <f t="shared" si="22"/>
        <v>147.98716255643254</v>
      </c>
      <c r="Y117" s="26">
        <f t="shared" si="23"/>
        <v>147.98716255643254</v>
      </c>
      <c r="Z117" s="26">
        <f t="shared" si="24"/>
        <v>147.98716255643254</v>
      </c>
      <c r="AA117" s="26">
        <f t="shared" si="25"/>
        <v>147.98716255643254</v>
      </c>
      <c r="AB117" s="26">
        <f t="shared" si="26"/>
        <v>147.98716255643254</v>
      </c>
      <c r="AC117" s="26">
        <f t="shared" si="27"/>
        <v>147.98716255643254</v>
      </c>
    </row>
    <row r="118" spans="1:29" ht="14.25" thickBot="1" x14ac:dyDescent="0.2">
      <c r="C118" s="2">
        <v>2656</v>
      </c>
      <c r="D118" s="19">
        <v>4227</v>
      </c>
      <c r="E118" s="2" t="s">
        <v>61</v>
      </c>
      <c r="F118" s="2"/>
      <c r="G118" s="2">
        <v>24</v>
      </c>
      <c r="L118" s="33">
        <f t="shared" si="14"/>
        <v>46.1</v>
      </c>
      <c r="M118" s="33">
        <f t="shared" si="15"/>
        <v>51.230024096385542</v>
      </c>
      <c r="N118" s="33">
        <f t="shared" si="16"/>
        <v>56.724000000000004</v>
      </c>
      <c r="O118" s="33">
        <f t="shared" si="17"/>
        <v>56.724000000000004</v>
      </c>
      <c r="P118" s="33">
        <f t="shared" si="18"/>
        <v>56.724000000000004</v>
      </c>
      <c r="Q118" s="33">
        <f t="shared" si="19"/>
        <v>56.724000000000004</v>
      </c>
      <c r="R118" s="33">
        <f t="shared" si="20"/>
        <v>56.724000000000004</v>
      </c>
      <c r="U118" s="2" t="s">
        <v>59</v>
      </c>
      <c r="V118" s="26">
        <v>457.82</v>
      </c>
      <c r="W118" s="26">
        <f t="shared" si="21"/>
        <v>448.9685941737381</v>
      </c>
      <c r="X118" s="26">
        <f t="shared" si="22"/>
        <v>448.9685941737381</v>
      </c>
      <c r="Y118" s="26">
        <f t="shared" si="23"/>
        <v>448.9685941737381</v>
      </c>
      <c r="Z118" s="26">
        <f t="shared" si="24"/>
        <v>448.9685941737381</v>
      </c>
      <c r="AA118" s="26">
        <f t="shared" si="25"/>
        <v>448.9685941737381</v>
      </c>
      <c r="AB118" s="26">
        <f t="shared" si="26"/>
        <v>448.9685941737381</v>
      </c>
      <c r="AC118" s="26">
        <f t="shared" si="27"/>
        <v>422.1234854701396</v>
      </c>
    </row>
    <row r="119" spans="1:29" ht="14.25" thickBot="1" x14ac:dyDescent="0.2">
      <c r="U119" s="2" t="s">
        <v>60</v>
      </c>
      <c r="V119" s="26">
        <v>234.6</v>
      </c>
      <c r="W119" s="26">
        <f t="shared" si="21"/>
        <v>206.59103187466235</v>
      </c>
      <c r="X119" s="26">
        <f t="shared" si="22"/>
        <v>206.59103187466235</v>
      </c>
      <c r="Y119" s="26">
        <f t="shared" si="23"/>
        <v>206.59103187466235</v>
      </c>
      <c r="Z119" s="26">
        <f t="shared" si="24"/>
        <v>206.59103187466235</v>
      </c>
      <c r="AA119" s="26">
        <f t="shared" si="25"/>
        <v>160.27516763201635</v>
      </c>
      <c r="AB119" s="26">
        <f t="shared" si="26"/>
        <v>146.41243586798376</v>
      </c>
      <c r="AC119" s="26">
        <f t="shared" si="27"/>
        <v>146.41243586798376</v>
      </c>
    </row>
    <row r="120" spans="1:29" ht="14.25" thickBot="1" x14ac:dyDescent="0.2">
      <c r="U120" s="2" t="s">
        <v>61</v>
      </c>
      <c r="V120" s="26">
        <v>176.13</v>
      </c>
      <c r="W120" s="26">
        <f t="shared" si="21"/>
        <v>91.691973969631235</v>
      </c>
      <c r="X120" s="26">
        <f t="shared" si="22"/>
        <v>82.510209092371468</v>
      </c>
      <c r="Y120" s="26">
        <f t="shared" si="23"/>
        <v>74.518722233975026</v>
      </c>
      <c r="Z120" s="26">
        <f t="shared" si="24"/>
        <v>74.518722233975026</v>
      </c>
      <c r="AA120" s="26">
        <f t="shared" si="25"/>
        <v>74.518722233975026</v>
      </c>
      <c r="AB120" s="26">
        <f t="shared" si="26"/>
        <v>74.518722233975026</v>
      </c>
      <c r="AC120" s="26">
        <f t="shared" si="27"/>
        <v>74.518722233975026</v>
      </c>
    </row>
    <row r="121" spans="1:29" x14ac:dyDescent="0.15">
      <c r="A121" s="53" t="s">
        <v>104</v>
      </c>
      <c r="B121" s="82" t="s">
        <v>98</v>
      </c>
      <c r="C121" s="83"/>
      <c r="D121" s="83"/>
      <c r="E121" s="83"/>
      <c r="F121" s="83"/>
      <c r="G121" s="83"/>
    </row>
    <row r="122" spans="1:29" ht="21.75" thickBot="1" x14ac:dyDescent="0.2">
      <c r="A122" s="54"/>
      <c r="B122" s="27" t="s">
        <v>86</v>
      </c>
      <c r="C122" s="27" t="s">
        <v>87</v>
      </c>
      <c r="D122" s="27" t="s">
        <v>22</v>
      </c>
      <c r="E122" s="27" t="s">
        <v>100</v>
      </c>
      <c r="F122" s="26" t="s">
        <v>115</v>
      </c>
      <c r="G122" s="26" t="s">
        <v>116</v>
      </c>
    </row>
    <row r="123" spans="1:29" ht="14.25" thickBot="1" x14ac:dyDescent="0.2">
      <c r="A123" s="2" t="s">
        <v>1</v>
      </c>
      <c r="B123" s="6">
        <v>19.498899999999999</v>
      </c>
      <c r="C123" s="6">
        <v>177.44980000000001</v>
      </c>
      <c r="D123" s="6">
        <v>237.2303</v>
      </c>
      <c r="E123" s="6">
        <v>22.41</v>
      </c>
      <c r="F123" s="26">
        <f t="shared" ref="F123:F140" si="28">D90/G90</f>
        <v>204.14862385321101</v>
      </c>
      <c r="G123" s="26">
        <f>D90/P90</f>
        <v>196.19291130312112</v>
      </c>
    </row>
    <row r="124" spans="1:29" ht="14.25" thickBot="1" x14ac:dyDescent="0.2">
      <c r="A124" s="2" t="s">
        <v>2</v>
      </c>
      <c r="B124" s="6">
        <v>12.8904</v>
      </c>
      <c r="C124" s="6">
        <v>147.67019999999999</v>
      </c>
      <c r="D124" s="6">
        <v>200.7235</v>
      </c>
      <c r="E124" s="6">
        <v>19.07</v>
      </c>
      <c r="F124" s="26">
        <f t="shared" si="28"/>
        <v>153.14163346613546</v>
      </c>
      <c r="G124" s="26">
        <f t="shared" ref="G124:G140" si="29">D91/P91</f>
        <v>152.47039923841257</v>
      </c>
    </row>
    <row r="125" spans="1:29" ht="14.25" thickBot="1" x14ac:dyDescent="0.2">
      <c r="A125" s="2" t="s">
        <v>3</v>
      </c>
      <c r="B125" s="6">
        <v>17.351900000000001</v>
      </c>
      <c r="C125" s="6">
        <v>154.2176</v>
      </c>
      <c r="D125" s="6">
        <v>182.89099999999999</v>
      </c>
      <c r="E125" s="6">
        <v>21.45</v>
      </c>
      <c r="F125" s="26">
        <f t="shared" si="28"/>
        <v>178.6651067563615</v>
      </c>
      <c r="G125" s="26">
        <f t="shared" si="29"/>
        <v>177.51765423847027</v>
      </c>
    </row>
    <row r="126" spans="1:29" ht="14.25" thickBot="1" x14ac:dyDescent="0.2">
      <c r="A126" s="2" t="s">
        <v>4</v>
      </c>
      <c r="B126" s="6">
        <v>7.2769000000000004</v>
      </c>
      <c r="C126" s="6">
        <v>263.91750000000002</v>
      </c>
      <c r="D126" s="6">
        <v>256.64159999999998</v>
      </c>
      <c r="E126" s="6">
        <v>13.35</v>
      </c>
      <c r="F126" s="26">
        <f t="shared" si="28"/>
        <v>201.1787819253438</v>
      </c>
      <c r="G126" s="26">
        <f t="shared" si="29"/>
        <v>192.80738090755037</v>
      </c>
    </row>
    <row r="127" spans="1:29" ht="14.25" thickBot="1" x14ac:dyDescent="0.2">
      <c r="A127" s="2" t="s">
        <v>5</v>
      </c>
      <c r="B127" s="6">
        <v>18.676200000000001</v>
      </c>
      <c r="C127" s="6">
        <v>149.1729</v>
      </c>
      <c r="D127" s="6">
        <v>239.5864</v>
      </c>
      <c r="E127" s="6">
        <v>21.93</v>
      </c>
      <c r="F127" s="26">
        <f t="shared" si="28"/>
        <v>199.10718057022174</v>
      </c>
      <c r="G127" s="26">
        <f t="shared" si="29"/>
        <v>196.8107092531705</v>
      </c>
    </row>
    <row r="128" spans="1:29" ht="14.25" thickBot="1" x14ac:dyDescent="0.2">
      <c r="A128" s="2" t="s">
        <v>6</v>
      </c>
      <c r="B128" s="6">
        <v>25.209800000000001</v>
      </c>
      <c r="C128" s="6">
        <v>147.2877</v>
      </c>
      <c r="D128" s="6">
        <v>221.69069999999999</v>
      </c>
      <c r="E128" s="6">
        <v>20.5</v>
      </c>
      <c r="F128" s="26">
        <f t="shared" si="28"/>
        <v>217.21212121212122</v>
      </c>
      <c r="G128" s="26">
        <f t="shared" si="29"/>
        <v>124.20580828500796</v>
      </c>
      <c r="J128">
        <v>15632</v>
      </c>
      <c r="K128">
        <v>2526</v>
      </c>
      <c r="L128">
        <v>407600</v>
      </c>
      <c r="M128">
        <f>J128+K128</f>
        <v>18158</v>
      </c>
      <c r="N128" s="36">
        <f>M128/L128</f>
        <v>4.4548577036310107E-2</v>
      </c>
      <c r="Q128">
        <v>18158</v>
      </c>
      <c r="R128" s="36">
        <v>4.4548577036310107E-2</v>
      </c>
    </row>
    <row r="129" spans="1:18" ht="14.25" thickBot="1" x14ac:dyDescent="0.2">
      <c r="A129" s="2" t="s">
        <v>7</v>
      </c>
      <c r="B129" s="6">
        <v>19.076699999999999</v>
      </c>
      <c r="C129" s="6">
        <v>201.48079999999999</v>
      </c>
      <c r="D129" s="6">
        <v>255.76580000000001</v>
      </c>
      <c r="E129" s="6">
        <v>22.4</v>
      </c>
      <c r="F129" s="26">
        <f t="shared" si="28"/>
        <v>230.66728971962615</v>
      </c>
      <c r="G129" s="26">
        <f t="shared" si="29"/>
        <v>225.99945059976196</v>
      </c>
      <c r="J129">
        <v>33694</v>
      </c>
      <c r="K129">
        <v>7092</v>
      </c>
      <c r="L129">
        <v>203800</v>
      </c>
      <c r="M129">
        <f t="shared" ref="M129:M147" si="30">J129+K129</f>
        <v>40786</v>
      </c>
      <c r="N129" s="36">
        <f t="shared" ref="N129:N130" si="31">M129/L129</f>
        <v>0.20012757605495585</v>
      </c>
      <c r="Q129">
        <v>40786</v>
      </c>
      <c r="R129" s="36">
        <v>0.20012757605495585</v>
      </c>
    </row>
    <row r="130" spans="1:18" ht="14.25" thickBot="1" x14ac:dyDescent="0.2">
      <c r="A130" s="2" t="s">
        <v>8</v>
      </c>
      <c r="B130" s="6">
        <v>19.814</v>
      </c>
      <c r="C130" s="6">
        <v>173.16290000000001</v>
      </c>
      <c r="D130" s="6">
        <v>269.8528</v>
      </c>
      <c r="E130" s="6">
        <v>19.07</v>
      </c>
      <c r="F130" s="26">
        <f t="shared" si="28"/>
        <v>182.0582191780822</v>
      </c>
      <c r="G130" s="26">
        <f t="shared" si="29"/>
        <v>169.24864692773002</v>
      </c>
      <c r="J130">
        <v>33694</v>
      </c>
      <c r="K130">
        <v>7092</v>
      </c>
      <c r="L130">
        <v>203800</v>
      </c>
      <c r="M130">
        <f t="shared" si="30"/>
        <v>40786</v>
      </c>
      <c r="N130" s="36">
        <f t="shared" si="31"/>
        <v>0.20012757605495585</v>
      </c>
      <c r="Q130">
        <v>40786</v>
      </c>
      <c r="R130" s="36">
        <v>0.20012757605495585</v>
      </c>
    </row>
    <row r="131" spans="1:18" ht="14.25" thickBot="1" x14ac:dyDescent="0.2">
      <c r="A131" s="2" t="s">
        <v>9</v>
      </c>
      <c r="B131" s="6">
        <v>18.673100000000002</v>
      </c>
      <c r="C131" s="6">
        <v>146.0018</v>
      </c>
      <c r="D131" s="6">
        <v>210.2276</v>
      </c>
      <c r="E131" s="6">
        <v>20.5</v>
      </c>
      <c r="F131" s="26">
        <f t="shared" si="28"/>
        <v>166.39473684210526</v>
      </c>
      <c r="G131" s="26">
        <f t="shared" si="29"/>
        <v>159.26952141057933</v>
      </c>
      <c r="M131">
        <f t="shared" si="30"/>
        <v>0</v>
      </c>
      <c r="N131" s="36"/>
    </row>
    <row r="132" spans="1:18" ht="14.25" thickBot="1" x14ac:dyDescent="0.2">
      <c r="A132" s="2" t="s">
        <v>10</v>
      </c>
      <c r="B132" s="6">
        <v>18.124700000000001</v>
      </c>
      <c r="C132" s="6">
        <v>151.05840000000001</v>
      </c>
      <c r="D132" s="6">
        <v>220.50239999999999</v>
      </c>
      <c r="E132" s="2" t="s">
        <v>97</v>
      </c>
      <c r="F132" s="26">
        <f t="shared" si="28"/>
        <v>166.16428571428571</v>
      </c>
      <c r="G132" s="26">
        <f t="shared" si="29"/>
        <v>154.00860642171466</v>
      </c>
      <c r="M132">
        <f t="shared" si="30"/>
        <v>0</v>
      </c>
      <c r="N132" s="36"/>
    </row>
    <row r="133" spans="1:18" ht="14.25" thickBot="1" x14ac:dyDescent="0.2">
      <c r="A133" s="2" t="s">
        <v>11</v>
      </c>
      <c r="B133" s="6">
        <v>25.1629</v>
      </c>
      <c r="C133" s="6">
        <v>142.86019999999999</v>
      </c>
      <c r="D133" s="6">
        <v>204.4</v>
      </c>
      <c r="E133" s="2" t="s">
        <v>97</v>
      </c>
      <c r="F133" s="26">
        <f t="shared" si="28"/>
        <v>168.17721518987341</v>
      </c>
      <c r="G133" s="26">
        <f t="shared" si="29"/>
        <v>98.552057680325191</v>
      </c>
      <c r="J133">
        <v>33830</v>
      </c>
      <c r="K133">
        <v>7989</v>
      </c>
      <c r="L133">
        <f>J133+K133</f>
        <v>41819</v>
      </c>
      <c r="N133" s="36"/>
    </row>
    <row r="134" spans="1:18" ht="14.25" thickBot="1" x14ac:dyDescent="0.2">
      <c r="A134" s="2" t="s">
        <v>12</v>
      </c>
      <c r="B134" s="6">
        <v>25.5427</v>
      </c>
      <c r="C134" s="6">
        <v>145.78049999999999</v>
      </c>
      <c r="D134" s="6">
        <v>239.08</v>
      </c>
      <c r="E134" s="2" t="s">
        <v>97</v>
      </c>
      <c r="F134" s="26">
        <f t="shared" si="28"/>
        <v>170.77142857142857</v>
      </c>
      <c r="G134" s="26">
        <f t="shared" si="29"/>
        <v>97.78803049638428</v>
      </c>
      <c r="J134">
        <v>18198</v>
      </c>
      <c r="K134">
        <v>5463</v>
      </c>
      <c r="L134">
        <v>41819</v>
      </c>
      <c r="M134">
        <f>J134+K134</f>
        <v>23661</v>
      </c>
      <c r="N134" s="36">
        <f>M134/L134</f>
        <v>0.56579545182811641</v>
      </c>
      <c r="P134">
        <v>41819</v>
      </c>
      <c r="Q134">
        <v>23661</v>
      </c>
      <c r="R134" s="36">
        <v>0.56579545182811641</v>
      </c>
    </row>
    <row r="135" spans="1:18" ht="14.25" thickBot="1" x14ac:dyDescent="0.2">
      <c r="A135" s="2" t="s">
        <v>13</v>
      </c>
      <c r="B135" s="6">
        <v>20.6084</v>
      </c>
      <c r="C135" s="6">
        <v>107.6412</v>
      </c>
      <c r="D135" s="6">
        <v>272.17860000000002</v>
      </c>
      <c r="E135" s="2" t="s">
        <v>97</v>
      </c>
      <c r="F135" s="26">
        <f t="shared" si="28"/>
        <v>189.57711442786069</v>
      </c>
      <c r="G135" s="26">
        <f t="shared" si="29"/>
        <v>144.44634946201052</v>
      </c>
      <c r="J135">
        <v>136</v>
      </c>
      <c r="K135">
        <v>897</v>
      </c>
      <c r="L135">
        <v>41819</v>
      </c>
      <c r="M135">
        <f t="shared" ref="M135:M136" si="32">J135+K135</f>
        <v>1033</v>
      </c>
      <c r="N135" s="36">
        <f t="shared" ref="N135:N147" si="33">M135/L135</f>
        <v>2.4701690619096581E-2</v>
      </c>
      <c r="Q135">
        <v>1033</v>
      </c>
      <c r="R135" s="36">
        <v>2.4701690619096581E-2</v>
      </c>
    </row>
    <row r="136" spans="1:18" ht="14.25" thickBot="1" x14ac:dyDescent="0.2">
      <c r="A136" s="2" t="s">
        <v>14</v>
      </c>
      <c r="B136" s="6">
        <v>33.132100000000001</v>
      </c>
      <c r="C136" s="6">
        <v>556.03030000000001</v>
      </c>
      <c r="D136" s="6">
        <v>664.7876</v>
      </c>
      <c r="E136" s="6">
        <v>33.369999999999997</v>
      </c>
      <c r="F136" s="26">
        <f t="shared" si="28"/>
        <v>457.81980374665477</v>
      </c>
      <c r="G136" s="26">
        <f t="shared" si="29"/>
        <v>448.9685941737381</v>
      </c>
      <c r="J136">
        <v>15496</v>
      </c>
      <c r="K136">
        <v>1629</v>
      </c>
      <c r="L136">
        <v>41819</v>
      </c>
      <c r="M136">
        <f t="shared" si="32"/>
        <v>17125</v>
      </c>
      <c r="N136" s="36">
        <f t="shared" si="33"/>
        <v>0.40950285755278704</v>
      </c>
      <c r="Q136">
        <v>17125</v>
      </c>
      <c r="R136" s="36">
        <v>0.40950285755278704</v>
      </c>
    </row>
    <row r="137" spans="1:18" ht="14.25" thickBot="1" x14ac:dyDescent="0.2">
      <c r="A137" s="2" t="s">
        <v>15</v>
      </c>
      <c r="B137" s="6">
        <v>26.267199999999999</v>
      </c>
      <c r="C137" s="6">
        <v>130.29929999999999</v>
      </c>
      <c r="D137" s="6">
        <v>277</v>
      </c>
      <c r="E137" s="6">
        <v>21.93</v>
      </c>
      <c r="F137" s="26">
        <f t="shared" si="28"/>
        <v>198.05500000000001</v>
      </c>
      <c r="G137" s="26">
        <f t="shared" si="29"/>
        <v>150.68832703271852</v>
      </c>
      <c r="J137">
        <v>325</v>
      </c>
      <c r="K137">
        <v>97</v>
      </c>
      <c r="M137">
        <f t="shared" si="30"/>
        <v>422</v>
      </c>
      <c r="N137" s="36"/>
    </row>
    <row r="138" spans="1:18" ht="14.25" thickBot="1" x14ac:dyDescent="0.2">
      <c r="A138" s="2" t="s">
        <v>16</v>
      </c>
      <c r="B138" s="6">
        <v>28.262699999999999</v>
      </c>
      <c r="C138" s="6">
        <v>233.37459999999999</v>
      </c>
      <c r="D138" s="6">
        <v>330.16590000000002</v>
      </c>
      <c r="E138" s="6">
        <v>24.31</v>
      </c>
      <c r="F138" s="26">
        <f t="shared" si="28"/>
        <v>227.44761904761904</v>
      </c>
      <c r="G138" s="26">
        <f t="shared" si="29"/>
        <v>212.53633936517352</v>
      </c>
      <c r="M138">
        <f t="shared" si="30"/>
        <v>0</v>
      </c>
      <c r="N138" s="36"/>
    </row>
    <row r="139" spans="1:18" ht="14.25" thickBot="1" x14ac:dyDescent="0.2">
      <c r="A139" s="2" t="s">
        <v>17</v>
      </c>
      <c r="B139" s="6">
        <v>24.788699999999999</v>
      </c>
      <c r="C139" s="6">
        <v>183.5651</v>
      </c>
      <c r="D139" s="6">
        <v>254.5309</v>
      </c>
      <c r="E139" s="6">
        <v>24.79</v>
      </c>
      <c r="F139" s="26">
        <f t="shared" si="28"/>
        <v>249.38888888888889</v>
      </c>
      <c r="G139" s="26">
        <f t="shared" si="29"/>
        <v>182.6154807090499</v>
      </c>
      <c r="M139">
        <f t="shared" si="30"/>
        <v>0</v>
      </c>
      <c r="N139" s="36"/>
    </row>
    <row r="140" spans="1:18" ht="14.25" thickBot="1" x14ac:dyDescent="0.2">
      <c r="A140" s="2" t="s">
        <v>18</v>
      </c>
      <c r="B140" s="6">
        <v>34.612099999999998</v>
      </c>
      <c r="C140" s="6">
        <v>276.38639999999998</v>
      </c>
      <c r="D140" s="6">
        <v>367.4314</v>
      </c>
      <c r="E140" s="6" t="s">
        <v>97</v>
      </c>
      <c r="F140" s="26">
        <f t="shared" si="28"/>
        <v>275.5735294117647</v>
      </c>
      <c r="G140" s="26">
        <f t="shared" si="29"/>
        <v>258.75448771057717</v>
      </c>
      <c r="J140">
        <v>80</v>
      </c>
      <c r="K140">
        <v>175</v>
      </c>
      <c r="M140">
        <f t="shared" si="30"/>
        <v>255</v>
      </c>
      <c r="N140" s="36"/>
    </row>
    <row r="141" spans="1:18" ht="14.25" thickBot="1" x14ac:dyDescent="0.2">
      <c r="A141" s="39" t="s">
        <v>158</v>
      </c>
      <c r="B141" s="8">
        <f>AVERAGE(B123:B140)</f>
        <v>21.942744444444443</v>
      </c>
      <c r="C141" s="8">
        <f t="shared" ref="C141:G141" si="34">AVERAGE(C123:C140)</f>
        <v>193.74206666666666</v>
      </c>
      <c r="D141" s="8">
        <f t="shared" si="34"/>
        <v>272.48258333333337</v>
      </c>
      <c r="E141" s="8">
        <f>AVERAGE(E123:E131,E136:E139)</f>
        <v>21.929230769230774</v>
      </c>
      <c r="F141" s="8">
        <f t="shared" si="34"/>
        <v>213.08603214008798</v>
      </c>
      <c r="G141" s="8">
        <f t="shared" si="34"/>
        <v>185.71559751197196</v>
      </c>
      <c r="H141" s="8">
        <f>(F141-G141)/F141</f>
        <v>0.12844781214998655</v>
      </c>
      <c r="J141">
        <v>80</v>
      </c>
      <c r="K141">
        <v>174</v>
      </c>
      <c r="L141">
        <v>500</v>
      </c>
      <c r="M141">
        <f>J141</f>
        <v>80</v>
      </c>
      <c r="N141" s="36">
        <f t="shared" si="33"/>
        <v>0.16</v>
      </c>
    </row>
    <row r="142" spans="1:18" x14ac:dyDescent="0.15">
      <c r="A142" s="53" t="s">
        <v>104</v>
      </c>
      <c r="B142" s="82" t="s">
        <v>98</v>
      </c>
      <c r="C142" s="83"/>
      <c r="D142" s="83"/>
      <c r="E142" s="83"/>
      <c r="F142" s="83"/>
      <c r="M142">
        <f t="shared" si="30"/>
        <v>0</v>
      </c>
      <c r="N142" s="36"/>
    </row>
    <row r="143" spans="1:18" ht="21.75" thickBot="1" x14ac:dyDescent="0.2">
      <c r="A143" s="54"/>
      <c r="B143" s="27" t="s">
        <v>86</v>
      </c>
      <c r="C143" s="27" t="s">
        <v>87</v>
      </c>
      <c r="D143" s="27" t="s">
        <v>22</v>
      </c>
      <c r="E143" s="26" t="s">
        <v>115</v>
      </c>
      <c r="F143" s="26" t="s">
        <v>116</v>
      </c>
      <c r="M143">
        <f t="shared" si="30"/>
        <v>0</v>
      </c>
      <c r="N143" s="36"/>
    </row>
    <row r="144" spans="1:18" ht="14.25" thickBot="1" x14ac:dyDescent="0.2">
      <c r="A144" s="2" t="s">
        <v>51</v>
      </c>
      <c r="B144" s="6">
        <v>16.850100000000001</v>
      </c>
      <c r="C144" s="6">
        <v>163.71260000000001</v>
      </c>
      <c r="D144" s="6">
        <v>218.20519999999999</v>
      </c>
      <c r="E144" s="26">
        <f t="shared" ref="E144:E154" si="35">D108/G108</f>
        <v>164.06580366774543</v>
      </c>
      <c r="F144" s="26">
        <f>D108/P108</f>
        <v>160.2454957327995</v>
      </c>
      <c r="J144">
        <v>21</v>
      </c>
      <c r="K144">
        <v>101</v>
      </c>
      <c r="L144">
        <v>445</v>
      </c>
      <c r="M144">
        <f t="shared" si="30"/>
        <v>122</v>
      </c>
      <c r="N144" s="36">
        <f t="shared" si="33"/>
        <v>0.27415730337078653</v>
      </c>
    </row>
    <row r="145" spans="1:14" ht="14.25" thickBot="1" x14ac:dyDescent="0.2">
      <c r="A145" s="2" t="s">
        <v>52</v>
      </c>
      <c r="B145" s="6">
        <v>15.805400000000001</v>
      </c>
      <c r="C145" s="6">
        <v>133.02760000000001</v>
      </c>
      <c r="D145" s="6">
        <v>200.28639999999999</v>
      </c>
      <c r="E145" s="26">
        <f t="shared" si="35"/>
        <v>159.6670918367347</v>
      </c>
      <c r="F145" s="26">
        <f t="shared" ref="F145:F154" si="36">D109/P109</f>
        <v>155.2896662945044</v>
      </c>
      <c r="J145">
        <v>21</v>
      </c>
      <c r="K145">
        <v>101</v>
      </c>
      <c r="M145">
        <f t="shared" si="30"/>
        <v>122</v>
      </c>
      <c r="N145" s="36"/>
    </row>
    <row r="146" spans="1:14" ht="14.25" thickBot="1" x14ac:dyDescent="0.2">
      <c r="A146" s="2" t="s">
        <v>53</v>
      </c>
      <c r="B146" s="6">
        <v>31.664100000000001</v>
      </c>
      <c r="C146" s="6">
        <v>150.93870000000001</v>
      </c>
      <c r="D146" s="6">
        <v>276.43819999999999</v>
      </c>
      <c r="E146" s="26">
        <f t="shared" si="35"/>
        <v>221.64864864864865</v>
      </c>
      <c r="F146" s="26">
        <f t="shared" si="36"/>
        <v>136.19002280627947</v>
      </c>
      <c r="J146">
        <v>0</v>
      </c>
      <c r="K146">
        <v>3</v>
      </c>
      <c r="L146">
        <v>32</v>
      </c>
      <c r="M146">
        <f t="shared" si="30"/>
        <v>3</v>
      </c>
      <c r="N146" s="36">
        <f t="shared" si="33"/>
        <v>9.375E-2</v>
      </c>
    </row>
    <row r="147" spans="1:14" ht="14.25" thickBot="1" x14ac:dyDescent="0.2">
      <c r="A147" s="2" t="s">
        <v>54</v>
      </c>
      <c r="B147" s="6">
        <v>24.082100000000001</v>
      </c>
      <c r="C147" s="6">
        <v>129.65119999999999</v>
      </c>
      <c r="D147" s="6">
        <v>227.55099999999999</v>
      </c>
      <c r="E147" s="26">
        <f t="shared" si="35"/>
        <v>199.10714285714286</v>
      </c>
      <c r="F147" s="26">
        <f t="shared" si="36"/>
        <v>112.53986838386693</v>
      </c>
      <c r="J147">
        <v>0</v>
      </c>
      <c r="K147">
        <v>28</v>
      </c>
      <c r="L147">
        <v>840</v>
      </c>
      <c r="M147">
        <f t="shared" si="30"/>
        <v>28</v>
      </c>
      <c r="N147" s="36">
        <f t="shared" si="33"/>
        <v>3.3333333333333333E-2</v>
      </c>
    </row>
    <row r="148" spans="1:14" ht="14.25" thickBot="1" x14ac:dyDescent="0.2">
      <c r="A148" s="2" t="s">
        <v>55</v>
      </c>
      <c r="B148" s="6">
        <v>23.4025</v>
      </c>
      <c r="C148" s="6">
        <v>120.03230000000001</v>
      </c>
      <c r="D148" s="6">
        <v>186.05</v>
      </c>
      <c r="E148" s="26">
        <f t="shared" si="35"/>
        <v>206.72222222222223</v>
      </c>
      <c r="F148" s="26">
        <f t="shared" si="36"/>
        <v>77.695648542554082</v>
      </c>
    </row>
    <row r="149" spans="1:14" ht="14.25" thickBot="1" x14ac:dyDescent="0.2">
      <c r="A149" s="2" t="s">
        <v>56</v>
      </c>
      <c r="B149" s="6">
        <v>25.355699999999999</v>
      </c>
      <c r="C149" s="6">
        <v>436.1474</v>
      </c>
      <c r="D149" s="6">
        <v>484.81360000000001</v>
      </c>
      <c r="E149" s="26">
        <f t="shared" si="35"/>
        <v>254.76100940128649</v>
      </c>
      <c r="F149" s="26">
        <f t="shared" si="36"/>
        <v>253.37565512659631</v>
      </c>
    </row>
    <row r="150" spans="1:14" ht="14.25" thickBot="1" x14ac:dyDescent="0.2">
      <c r="A150" s="2" t="s">
        <v>57</v>
      </c>
      <c r="B150" s="6">
        <v>17.168399999999998</v>
      </c>
      <c r="C150" s="6">
        <v>169.61609999999999</v>
      </c>
      <c r="D150" s="6">
        <v>233.83779999999999</v>
      </c>
      <c r="E150" s="26">
        <f t="shared" si="35"/>
        <v>173.68905168905169</v>
      </c>
      <c r="F150" s="26">
        <f t="shared" si="36"/>
        <v>172.14069622040256</v>
      </c>
    </row>
    <row r="151" spans="1:14" ht="14.25" thickBot="1" x14ac:dyDescent="0.2">
      <c r="A151" s="2" t="s">
        <v>58</v>
      </c>
      <c r="B151" s="6">
        <v>12.209199999999999</v>
      </c>
      <c r="C151" s="6">
        <v>145.27010000000001</v>
      </c>
      <c r="D151" s="6">
        <v>203.40270000000001</v>
      </c>
      <c r="E151" s="26">
        <f t="shared" si="35"/>
        <v>148.99845392702537</v>
      </c>
      <c r="F151" s="26">
        <f t="shared" si="36"/>
        <v>147.98716255643254</v>
      </c>
    </row>
    <row r="152" spans="1:14" ht="14.25" thickBot="1" x14ac:dyDescent="0.2">
      <c r="A152" s="2" t="s">
        <v>59</v>
      </c>
      <c r="B152" s="6">
        <v>42.502400000000002</v>
      </c>
      <c r="C152" s="6">
        <v>577.29579999999999</v>
      </c>
      <c r="D152" s="6">
        <v>677.96040000000005</v>
      </c>
      <c r="E152" s="26">
        <f t="shared" si="35"/>
        <v>457.81980374665477</v>
      </c>
      <c r="F152" s="26">
        <f t="shared" si="36"/>
        <v>448.9685941737381</v>
      </c>
    </row>
    <row r="153" spans="1:14" ht="14.25" thickBot="1" x14ac:dyDescent="0.2">
      <c r="A153" s="2" t="s">
        <v>60</v>
      </c>
      <c r="B153" s="6">
        <v>20.816500000000001</v>
      </c>
      <c r="C153" s="6">
        <v>100.89709999999999</v>
      </c>
      <c r="D153" s="6">
        <v>316.03309999999999</v>
      </c>
      <c r="E153" s="26">
        <f t="shared" si="35"/>
        <v>234.60122699386503</v>
      </c>
      <c r="F153" s="26">
        <f t="shared" si="36"/>
        <v>160.27516763201635</v>
      </c>
    </row>
    <row r="154" spans="1:14" ht="14.25" thickBot="1" x14ac:dyDescent="0.2">
      <c r="A154" s="2" t="s">
        <v>61</v>
      </c>
      <c r="B154" s="6">
        <v>24.016999999999999</v>
      </c>
      <c r="C154" s="6">
        <v>91.891300000000001</v>
      </c>
      <c r="D154" s="6">
        <v>156.5556</v>
      </c>
      <c r="E154" s="26">
        <f t="shared" si="35"/>
        <v>176.125</v>
      </c>
      <c r="F154" s="26">
        <f t="shared" si="36"/>
        <v>74.518722233975026</v>
      </c>
    </row>
    <row r="155" spans="1:14" x14ac:dyDescent="0.15">
      <c r="A155" s="39" t="s">
        <v>158</v>
      </c>
      <c r="B155" s="8">
        <f>AVERAGE(B144:B154)</f>
        <v>23.079399999999996</v>
      </c>
      <c r="C155" s="8">
        <f t="shared" ref="C155:F155" si="37">AVERAGE(C144:C154)</f>
        <v>201.68001818181818</v>
      </c>
      <c r="D155" s="8">
        <f t="shared" si="37"/>
        <v>289.19400000000002</v>
      </c>
      <c r="E155" s="8">
        <f t="shared" si="37"/>
        <v>217.9277686354888</v>
      </c>
      <c r="F155" s="8">
        <f t="shared" si="37"/>
        <v>172.65697270028775</v>
      </c>
      <c r="G155" s="40">
        <f>(E155-F155)/E155</f>
        <v>0.20773303108022945</v>
      </c>
    </row>
    <row r="158" spans="1:14" ht="14.25" thickBot="1" x14ac:dyDescent="0.2">
      <c r="A158" s="35" t="s">
        <v>138</v>
      </c>
      <c r="B158" s="21" t="s">
        <v>137</v>
      </c>
      <c r="C158" s="21" t="s">
        <v>139</v>
      </c>
      <c r="D158" s="21" t="s">
        <v>140</v>
      </c>
    </row>
    <row r="159" spans="1:14" ht="21.75" thickBot="1" x14ac:dyDescent="0.2">
      <c r="A159" s="35" t="s">
        <v>142</v>
      </c>
      <c r="B159" s="21" t="s">
        <v>141</v>
      </c>
      <c r="C159" s="21" t="s">
        <v>143</v>
      </c>
      <c r="D159" s="21" t="s">
        <v>143</v>
      </c>
    </row>
    <row r="160" spans="1:14" ht="21.75" thickBot="1" x14ac:dyDescent="0.2">
      <c r="A160" s="35" t="s">
        <v>144</v>
      </c>
      <c r="B160" s="21" t="s">
        <v>141</v>
      </c>
      <c r="C160" s="21" t="s">
        <v>145</v>
      </c>
      <c r="D160" s="21" t="s">
        <v>146</v>
      </c>
    </row>
    <row r="161" spans="1:4" ht="14.25" thickBot="1" x14ac:dyDescent="0.2">
      <c r="A161" s="21" t="s">
        <v>155</v>
      </c>
      <c r="B161" s="21" t="s">
        <v>148</v>
      </c>
      <c r="C161" s="21" t="s">
        <v>156</v>
      </c>
      <c r="D161" s="21" t="s">
        <v>157</v>
      </c>
    </row>
    <row r="162" spans="1:4" ht="21.75" thickBot="1" x14ac:dyDescent="0.2">
      <c r="A162" s="21" t="s">
        <v>149</v>
      </c>
      <c r="B162" s="21" t="s">
        <v>147</v>
      </c>
      <c r="C162" s="21" t="s">
        <v>150</v>
      </c>
      <c r="D162" s="21" t="s">
        <v>154</v>
      </c>
    </row>
    <row r="163" spans="1:4" ht="14.25" thickBot="1" x14ac:dyDescent="0.2">
      <c r="A163" s="21" t="s">
        <v>151</v>
      </c>
      <c r="B163" s="21" t="s">
        <v>147</v>
      </c>
      <c r="C163" s="21" t="s">
        <v>152</v>
      </c>
      <c r="D163" s="21" t="s">
        <v>153</v>
      </c>
    </row>
  </sheetData>
  <mergeCells count="39">
    <mergeCell ref="A1:A2"/>
    <mergeCell ref="H1:H2"/>
    <mergeCell ref="B1:F1"/>
    <mergeCell ref="V26:V27"/>
    <mergeCell ref="W26:Z26"/>
    <mergeCell ref="H26:N26"/>
    <mergeCell ref="P1:T1"/>
    <mergeCell ref="O1:O2"/>
    <mergeCell ref="V1:V2"/>
    <mergeCell ref="W1:Y1"/>
    <mergeCell ref="I1:L1"/>
    <mergeCell ref="E60:E61"/>
    <mergeCell ref="F60:K60"/>
    <mergeCell ref="M60:M61"/>
    <mergeCell ref="N60:R60"/>
    <mergeCell ref="G26:G27"/>
    <mergeCell ref="A121:A122"/>
    <mergeCell ref="B121:G121"/>
    <mergeCell ref="A142:A143"/>
    <mergeCell ref="B142:F142"/>
    <mergeCell ref="F88:F89"/>
    <mergeCell ref="G88:G89"/>
    <mergeCell ref="D87:D89"/>
    <mergeCell ref="E87:E89"/>
    <mergeCell ref="C87:C89"/>
    <mergeCell ref="F87:R87"/>
    <mergeCell ref="H88:H89"/>
    <mergeCell ref="V87:AC87"/>
    <mergeCell ref="V108:AC108"/>
    <mergeCell ref="J88:J89"/>
    <mergeCell ref="I88:I89"/>
    <mergeCell ref="M88:M89"/>
    <mergeCell ref="N88:N89"/>
    <mergeCell ref="O88:O89"/>
    <mergeCell ref="P88:P89"/>
    <mergeCell ref="Q88:Q89"/>
    <mergeCell ref="R88:R89"/>
    <mergeCell ref="K88:K89"/>
    <mergeCell ref="L88:L89"/>
  </mergeCells>
  <phoneticPr fontId="3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zoomScale="115" zoomScaleNormal="115" workbookViewId="0">
      <selection activeCell="K18" sqref="K18"/>
    </sheetView>
  </sheetViews>
  <sheetFormatPr defaultRowHeight="13.5" x14ac:dyDescent="0.15"/>
  <cols>
    <col min="2" max="3" width="9" style="8"/>
    <col min="5" max="13" width="9" style="8"/>
  </cols>
  <sheetData>
    <row r="1" spans="1:22" ht="14.25" thickBot="1" x14ac:dyDescent="0.2">
      <c r="A1" s="49" t="s">
        <v>75</v>
      </c>
      <c r="B1" s="90" t="s">
        <v>74</v>
      </c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O1" s="49" t="s">
        <v>75</v>
      </c>
      <c r="P1" s="89" t="s">
        <v>83</v>
      </c>
      <c r="Q1" s="89"/>
      <c r="R1" s="89"/>
      <c r="S1" s="89"/>
      <c r="T1" s="89"/>
      <c r="U1" s="89"/>
      <c r="V1" s="89"/>
    </row>
    <row r="2" spans="1:22" ht="21.75" thickBot="1" x14ac:dyDescent="0.2">
      <c r="A2" s="50"/>
      <c r="B2" s="9" t="s">
        <v>63</v>
      </c>
      <c r="C2" s="9" t="s">
        <v>64</v>
      </c>
      <c r="D2" s="9" t="s">
        <v>22</v>
      </c>
      <c r="E2" s="9" t="s">
        <v>62</v>
      </c>
      <c r="F2" s="9" t="s">
        <v>66</v>
      </c>
      <c r="G2" s="9" t="s">
        <v>67</v>
      </c>
      <c r="H2" s="9" t="s">
        <v>68</v>
      </c>
      <c r="I2" s="9" t="s">
        <v>69</v>
      </c>
      <c r="J2" s="9" t="s">
        <v>70</v>
      </c>
      <c r="K2" s="9" t="s">
        <v>71</v>
      </c>
      <c r="L2" s="9" t="s">
        <v>72</v>
      </c>
      <c r="M2" s="9" t="s">
        <v>73</v>
      </c>
      <c r="O2" s="50"/>
      <c r="P2" s="9" t="s">
        <v>76</v>
      </c>
      <c r="Q2" s="9" t="s">
        <v>77</v>
      </c>
      <c r="R2" s="9" t="s">
        <v>78</v>
      </c>
      <c r="S2" s="9" t="s">
        <v>79</v>
      </c>
      <c r="T2" s="9" t="s">
        <v>80</v>
      </c>
      <c r="U2" s="9" t="s">
        <v>81</v>
      </c>
      <c r="V2" s="9" t="s">
        <v>82</v>
      </c>
    </row>
    <row r="3" spans="1:22" ht="14.25" thickBot="1" x14ac:dyDescent="0.2">
      <c r="A3" s="2" t="s">
        <v>1</v>
      </c>
      <c r="B3" s="6">
        <v>31.66</v>
      </c>
      <c r="C3" s="6">
        <v>52.2</v>
      </c>
      <c r="D3" s="2">
        <v>52.18</v>
      </c>
      <c r="E3" s="2">
        <v>44.1</v>
      </c>
      <c r="F3" s="6">
        <v>48.635191127169449</v>
      </c>
      <c r="G3" s="6">
        <f>F3*P3/100</f>
        <v>53.557072469239003</v>
      </c>
      <c r="H3" s="6">
        <f>F3*Q3/100</f>
        <v>48.207201445250355</v>
      </c>
      <c r="I3" s="6">
        <f>F3*R3/100</f>
        <v>45.298817015845628</v>
      </c>
      <c r="J3" s="6">
        <f>F3*S3/100</f>
        <v>43.693855708649032</v>
      </c>
      <c r="K3" s="6">
        <f>F3*T3/100</f>
        <v>43.338818813420694</v>
      </c>
      <c r="L3" s="6">
        <f>F3*U3/100</f>
        <v>43.037280628432242</v>
      </c>
      <c r="M3" s="6">
        <f>F3*V3/100</f>
        <v>43.008099513755951</v>
      </c>
      <c r="O3" s="2" t="s">
        <v>1</v>
      </c>
      <c r="P3" s="6">
        <v>110.12</v>
      </c>
      <c r="Q3" s="6">
        <v>99.12</v>
      </c>
      <c r="R3" s="6">
        <v>93.14</v>
      </c>
      <c r="S3" s="6">
        <v>89.84</v>
      </c>
      <c r="T3" s="6">
        <v>89.11</v>
      </c>
      <c r="U3" s="6">
        <v>88.49</v>
      </c>
      <c r="V3" s="6">
        <v>88.43</v>
      </c>
    </row>
    <row r="4" spans="1:22" ht="14.25" thickBot="1" x14ac:dyDescent="0.2">
      <c r="A4" s="2" t="s">
        <v>2</v>
      </c>
      <c r="B4" s="6">
        <v>40.79</v>
      </c>
      <c r="C4" s="6">
        <v>66.150000000000006</v>
      </c>
      <c r="D4" s="2">
        <v>66.930000000000007</v>
      </c>
      <c r="E4" s="2">
        <v>48.5</v>
      </c>
      <c r="F4" s="6">
        <v>63.759949321709584</v>
      </c>
      <c r="G4" s="6">
        <f t="shared" ref="G4:G31" si="0">F4*P4/100</f>
        <v>70.524879944742963</v>
      </c>
      <c r="H4" s="6">
        <f t="shared" ref="H4:H31" si="1">F4*Q4/100</f>
        <v>62.752542122426576</v>
      </c>
      <c r="I4" s="6">
        <f t="shared" ref="I4:I31" si="2">F4*R4/100</f>
        <v>57.766514085468877</v>
      </c>
      <c r="J4" s="6">
        <f t="shared" ref="J4:J31" si="3">F4*S4/100</f>
        <v>54.961076315313669</v>
      </c>
      <c r="K4" s="6">
        <f t="shared" ref="K4:K31" si="4">F4*T4/100</f>
        <v>53.89628516164111</v>
      </c>
      <c r="L4" s="6">
        <f t="shared" ref="L4:L31" si="5">F4*U4/100</f>
        <v>53.55198143530388</v>
      </c>
      <c r="M4" s="6">
        <f t="shared" ref="M4:M30" si="6">F4*V4/100</f>
        <v>53.4372135265248</v>
      </c>
      <c r="O4" s="2" t="s">
        <v>2</v>
      </c>
      <c r="P4" s="6">
        <v>110.61</v>
      </c>
      <c r="Q4" s="6">
        <v>98.42</v>
      </c>
      <c r="R4" s="6">
        <v>90.6</v>
      </c>
      <c r="S4" s="6">
        <v>86.2</v>
      </c>
      <c r="T4" s="6">
        <v>84.53</v>
      </c>
      <c r="U4" s="6">
        <v>83.99</v>
      </c>
      <c r="V4" s="6">
        <v>83.81</v>
      </c>
    </row>
    <row r="5" spans="1:22" ht="14.25" thickBot="1" x14ac:dyDescent="0.2">
      <c r="A5" s="2" t="s">
        <v>3</v>
      </c>
      <c r="B5" s="6">
        <v>33.83</v>
      </c>
      <c r="C5" s="6">
        <v>54.7</v>
      </c>
      <c r="D5" s="2">
        <v>55.37</v>
      </c>
      <c r="E5" s="2">
        <v>42.9</v>
      </c>
      <c r="F5" s="6">
        <v>53.471849339287814</v>
      </c>
      <c r="G5" s="6">
        <f t="shared" si="0"/>
        <v>60.508744712338093</v>
      </c>
      <c r="H5" s="6">
        <f t="shared" si="1"/>
        <v>53.316780976203873</v>
      </c>
      <c r="I5" s="6">
        <f t="shared" si="2"/>
        <v>48.156747514962611</v>
      </c>
      <c r="J5" s="6">
        <f t="shared" si="3"/>
        <v>46.429606781303612</v>
      </c>
      <c r="K5" s="6">
        <f t="shared" si="4"/>
        <v>45.30669794517857</v>
      </c>
      <c r="L5" s="6">
        <f t="shared" si="5"/>
        <v>44.943089369671405</v>
      </c>
      <c r="M5" s="6">
        <f t="shared" si="6"/>
        <v>44.825451301124978</v>
      </c>
      <c r="O5" s="2" t="s">
        <v>3</v>
      </c>
      <c r="P5" s="6">
        <v>113.16</v>
      </c>
      <c r="Q5" s="6">
        <v>99.71</v>
      </c>
      <c r="R5" s="6">
        <v>90.06</v>
      </c>
      <c r="S5" s="6">
        <v>86.83</v>
      </c>
      <c r="T5" s="6">
        <v>84.73</v>
      </c>
      <c r="U5" s="6">
        <v>84.05</v>
      </c>
      <c r="V5" s="6">
        <v>83.83</v>
      </c>
    </row>
    <row r="6" spans="1:22" ht="14.25" thickBot="1" x14ac:dyDescent="0.2">
      <c r="A6" s="2" t="s">
        <v>4</v>
      </c>
      <c r="B6" s="6">
        <v>66.83</v>
      </c>
      <c r="C6" s="6">
        <v>94.69</v>
      </c>
      <c r="D6" s="2">
        <v>94.88</v>
      </c>
      <c r="E6" s="2">
        <v>69.099999999999994</v>
      </c>
      <c r="F6" s="6">
        <v>88.98828125</v>
      </c>
      <c r="G6" s="6">
        <f t="shared" si="0"/>
        <v>84.165116406249993</v>
      </c>
      <c r="H6" s="6">
        <f t="shared" si="1"/>
        <v>81.077223046874991</v>
      </c>
      <c r="I6" s="6">
        <f t="shared" si="2"/>
        <v>76.698999609374994</v>
      </c>
      <c r="J6" s="6">
        <f t="shared" si="3"/>
        <v>73.094974218749996</v>
      </c>
      <c r="K6" s="6">
        <f t="shared" si="4"/>
        <v>72.178394921874997</v>
      </c>
      <c r="L6" s="6">
        <f t="shared" si="5"/>
        <v>72.044912499999995</v>
      </c>
      <c r="M6" s="6">
        <f t="shared" si="6"/>
        <v>71.991519531250006</v>
      </c>
      <c r="O6" s="2" t="s">
        <v>4</v>
      </c>
      <c r="P6" s="6">
        <v>94.58</v>
      </c>
      <c r="Q6" s="6">
        <v>91.11</v>
      </c>
      <c r="R6" s="6">
        <v>86.19</v>
      </c>
      <c r="S6" s="6">
        <v>82.14</v>
      </c>
      <c r="T6" s="6">
        <v>81.11</v>
      </c>
      <c r="U6" s="6">
        <v>80.959999999999994</v>
      </c>
      <c r="V6" s="6">
        <v>80.900000000000006</v>
      </c>
    </row>
    <row r="7" spans="1:22" ht="14.25" thickBot="1" x14ac:dyDescent="0.2">
      <c r="A7" s="2" t="s">
        <v>5</v>
      </c>
      <c r="B7" s="6">
        <v>38.4</v>
      </c>
      <c r="C7" s="6">
        <v>57.97</v>
      </c>
      <c r="D7" s="2">
        <v>57.69</v>
      </c>
      <c r="E7" s="2">
        <v>46.9</v>
      </c>
      <c r="F7" s="6">
        <v>54.273963230790031</v>
      </c>
      <c r="G7" s="6">
        <f t="shared" si="0"/>
        <v>58.746137801007123</v>
      </c>
      <c r="H7" s="6">
        <f t="shared" si="1"/>
        <v>53.275322307343494</v>
      </c>
      <c r="I7" s="6">
        <f t="shared" si="2"/>
        <v>50.046021495111482</v>
      </c>
      <c r="J7" s="6">
        <f t="shared" si="3"/>
        <v>48.54806010994168</v>
      </c>
      <c r="K7" s="6">
        <f t="shared" si="4"/>
        <v>47.804506813679858</v>
      </c>
      <c r="L7" s="6">
        <f t="shared" si="5"/>
        <v>47.31604114460275</v>
      </c>
      <c r="M7" s="6">
        <f t="shared" si="6"/>
        <v>47.223775407110409</v>
      </c>
      <c r="O7" s="2" t="s">
        <v>5</v>
      </c>
      <c r="P7" s="6">
        <v>108.24</v>
      </c>
      <c r="Q7" s="6">
        <v>98.16</v>
      </c>
      <c r="R7" s="6">
        <v>92.21</v>
      </c>
      <c r="S7" s="6">
        <v>89.45</v>
      </c>
      <c r="T7" s="6">
        <v>88.08</v>
      </c>
      <c r="U7" s="6">
        <v>87.18</v>
      </c>
      <c r="V7" s="6">
        <v>87.01</v>
      </c>
    </row>
    <row r="8" spans="1:22" ht="14.25" thickBot="1" x14ac:dyDescent="0.2">
      <c r="A8" s="2" t="s">
        <v>6</v>
      </c>
      <c r="B8" s="6">
        <v>47.98</v>
      </c>
      <c r="C8" s="6">
        <v>61.22</v>
      </c>
      <c r="D8" s="2">
        <v>60.11</v>
      </c>
      <c r="E8" s="2">
        <v>52.9</v>
      </c>
      <c r="F8" s="6">
        <v>60.491071428571431</v>
      </c>
      <c r="G8" s="6">
        <f t="shared" si="0"/>
        <v>64.592366071428572</v>
      </c>
      <c r="H8" s="6">
        <f t="shared" si="1"/>
        <v>60.962901785714287</v>
      </c>
      <c r="I8" s="6">
        <f t="shared" si="2"/>
        <v>59.232857142857149</v>
      </c>
      <c r="J8" s="6">
        <f t="shared" si="3"/>
        <v>58.33154017857143</v>
      </c>
      <c r="K8" s="6">
        <f t="shared" si="4"/>
        <v>58.065379464285712</v>
      </c>
      <c r="L8" s="6">
        <f t="shared" si="5"/>
        <v>58.065379464285712</v>
      </c>
      <c r="M8" s="6">
        <f t="shared" si="6"/>
        <v>58.065379464285712</v>
      </c>
      <c r="O8" s="2" t="s">
        <v>6</v>
      </c>
      <c r="P8" s="6">
        <v>106.78</v>
      </c>
      <c r="Q8" s="6">
        <v>100.78</v>
      </c>
      <c r="R8" s="6">
        <v>97.92</v>
      </c>
      <c r="S8" s="6">
        <v>96.43</v>
      </c>
      <c r="T8" s="6">
        <v>95.99</v>
      </c>
      <c r="U8" s="6">
        <v>95.99</v>
      </c>
      <c r="V8" s="6">
        <v>95.99</v>
      </c>
    </row>
    <row r="9" spans="1:22" ht="14.25" thickBot="1" x14ac:dyDescent="0.2">
      <c r="A9" s="2" t="s">
        <v>7</v>
      </c>
      <c r="B9" s="6">
        <v>33.020000000000003</v>
      </c>
      <c r="C9" s="6">
        <v>49.08</v>
      </c>
      <c r="D9" s="2">
        <v>48.72</v>
      </c>
      <c r="E9" s="2">
        <v>42.74</v>
      </c>
      <c r="F9" s="6">
        <v>48.384613514630445</v>
      </c>
      <c r="G9" s="6">
        <f t="shared" si="0"/>
        <v>54.045613295842202</v>
      </c>
      <c r="H9" s="6">
        <f t="shared" si="1"/>
        <v>48.853944265722355</v>
      </c>
      <c r="I9" s="6">
        <f t="shared" si="2"/>
        <v>44.707382887518534</v>
      </c>
      <c r="J9" s="6">
        <f t="shared" si="3"/>
        <v>43.280036788836931</v>
      </c>
      <c r="K9" s="6">
        <f t="shared" si="4"/>
        <v>42.138159909891655</v>
      </c>
      <c r="L9" s="6">
        <f t="shared" si="5"/>
        <v>41.344652248251712</v>
      </c>
      <c r="M9" s="6">
        <f t="shared" si="6"/>
        <v>40.972090724189066</v>
      </c>
      <c r="O9" s="2" t="s">
        <v>7</v>
      </c>
      <c r="P9" s="6">
        <v>111.7</v>
      </c>
      <c r="Q9" s="6">
        <v>100.97</v>
      </c>
      <c r="R9" s="6">
        <v>92.4</v>
      </c>
      <c r="S9" s="6">
        <v>89.45</v>
      </c>
      <c r="T9" s="6">
        <v>87.09</v>
      </c>
      <c r="U9" s="6">
        <v>85.45</v>
      </c>
      <c r="V9" s="6">
        <v>84.68</v>
      </c>
    </row>
    <row r="10" spans="1:22" ht="14.25" thickBot="1" x14ac:dyDescent="0.2">
      <c r="A10" s="2" t="s">
        <v>8</v>
      </c>
      <c r="B10" s="6">
        <v>34.909999999999997</v>
      </c>
      <c r="C10" s="6">
        <v>52.93</v>
      </c>
      <c r="D10" s="2">
        <v>54.43</v>
      </c>
      <c r="E10" s="2">
        <v>42.5</v>
      </c>
      <c r="F10" s="6">
        <v>54.190101766332468</v>
      </c>
      <c r="G10" s="6">
        <f t="shared" si="0"/>
        <v>59.950509584093609</v>
      </c>
      <c r="H10" s="6">
        <f t="shared" si="1"/>
        <v>53.388088260190742</v>
      </c>
      <c r="I10" s="6">
        <f t="shared" si="2"/>
        <v>49.708580350256767</v>
      </c>
      <c r="J10" s="6">
        <f t="shared" si="3"/>
        <v>47.839021839318299</v>
      </c>
      <c r="K10" s="6">
        <f t="shared" si="4"/>
        <v>47.329634882714778</v>
      </c>
      <c r="L10" s="6">
        <f t="shared" si="5"/>
        <v>47.22125467918211</v>
      </c>
      <c r="M10" s="6">
        <f t="shared" si="6"/>
        <v>47.22125467918211</v>
      </c>
      <c r="O10" s="2" t="s">
        <v>8</v>
      </c>
      <c r="P10" s="6">
        <v>110.63</v>
      </c>
      <c r="Q10" s="6">
        <v>98.52</v>
      </c>
      <c r="R10" s="6">
        <v>91.73</v>
      </c>
      <c r="S10" s="6">
        <v>88.28</v>
      </c>
      <c r="T10" s="6">
        <v>87.34</v>
      </c>
      <c r="U10" s="6">
        <v>87.14</v>
      </c>
      <c r="V10" s="6">
        <v>87.14</v>
      </c>
    </row>
    <row r="11" spans="1:22" ht="14.25" thickBot="1" x14ac:dyDescent="0.2">
      <c r="A11" s="2" t="s">
        <v>9</v>
      </c>
      <c r="B11" s="6">
        <v>36.200000000000003</v>
      </c>
      <c r="C11" s="6">
        <v>57.31</v>
      </c>
      <c r="D11" s="2">
        <v>59.1</v>
      </c>
      <c r="E11" s="2">
        <v>43.5</v>
      </c>
      <c r="F11" s="6">
        <v>57.012859037214568</v>
      </c>
      <c r="G11" s="6">
        <f t="shared" si="0"/>
        <v>63.962726553851027</v>
      </c>
      <c r="H11" s="6">
        <f t="shared" si="1"/>
        <v>56.454133018649863</v>
      </c>
      <c r="I11" s="6">
        <f t="shared" si="2"/>
        <v>52.725492037616029</v>
      </c>
      <c r="J11" s="6">
        <f t="shared" si="3"/>
        <v>49.891952943466464</v>
      </c>
      <c r="K11" s="6">
        <f t="shared" si="4"/>
        <v>48.706085475492408</v>
      </c>
      <c r="L11" s="6">
        <f t="shared" si="5"/>
        <v>48.40391732259517</v>
      </c>
      <c r="M11" s="6">
        <f t="shared" si="6"/>
        <v>48.358307035365399</v>
      </c>
      <c r="O11" s="2" t="s">
        <v>9</v>
      </c>
      <c r="P11" s="6">
        <v>112.19</v>
      </c>
      <c r="Q11" s="6">
        <v>99.02</v>
      </c>
      <c r="R11" s="6">
        <v>92.48</v>
      </c>
      <c r="S11" s="6">
        <v>87.51</v>
      </c>
      <c r="T11" s="6">
        <v>85.43</v>
      </c>
      <c r="U11" s="6">
        <v>84.9</v>
      </c>
      <c r="V11" s="6">
        <v>84.82</v>
      </c>
    </row>
    <row r="12" spans="1:22" ht="14.25" thickBot="1" x14ac:dyDescent="0.2">
      <c r="A12" s="2" t="s">
        <v>10</v>
      </c>
      <c r="B12" s="6">
        <v>38.86</v>
      </c>
      <c r="C12" s="6">
        <v>59.93</v>
      </c>
      <c r="D12" s="2">
        <v>60.81</v>
      </c>
      <c r="E12" s="2"/>
      <c r="F12" s="6">
        <v>60.241585350126812</v>
      </c>
      <c r="G12" s="6">
        <f t="shared" si="0"/>
        <v>64.121143446674978</v>
      </c>
      <c r="H12" s="6">
        <f t="shared" si="1"/>
        <v>59.295792460129825</v>
      </c>
      <c r="I12" s="6">
        <f t="shared" si="2"/>
        <v>55.139123070971074</v>
      </c>
      <c r="J12" s="6">
        <f t="shared" si="3"/>
        <v>53.175247388556933</v>
      </c>
      <c r="K12" s="6">
        <f t="shared" si="4"/>
        <v>52.458372522890421</v>
      </c>
      <c r="L12" s="6">
        <f t="shared" si="5"/>
        <v>52.361985986330225</v>
      </c>
      <c r="M12" s="6">
        <f t="shared" si="6"/>
        <v>52.361985986330225</v>
      </c>
      <c r="O12" s="2" t="s">
        <v>10</v>
      </c>
      <c r="P12" s="6">
        <v>106.44</v>
      </c>
      <c r="Q12" s="6">
        <v>98.43</v>
      </c>
      <c r="R12" s="6">
        <v>91.53</v>
      </c>
      <c r="S12" s="6">
        <v>88.27</v>
      </c>
      <c r="T12" s="6">
        <v>87.08</v>
      </c>
      <c r="U12" s="6">
        <v>86.92</v>
      </c>
      <c r="V12" s="6">
        <v>86.92</v>
      </c>
    </row>
    <row r="13" spans="1:22" ht="14.25" thickBot="1" x14ac:dyDescent="0.2">
      <c r="A13" s="2" t="s">
        <v>11</v>
      </c>
      <c r="B13" s="6">
        <v>41.52</v>
      </c>
      <c r="C13" s="6">
        <v>61.75</v>
      </c>
      <c r="D13" s="2">
        <v>63.76</v>
      </c>
      <c r="E13" s="2"/>
      <c r="F13" s="6">
        <v>63.435194942044262</v>
      </c>
      <c r="G13" s="6">
        <f t="shared" si="0"/>
        <v>68.560758693361436</v>
      </c>
      <c r="H13" s="6">
        <f t="shared" si="1"/>
        <v>63.885584826132771</v>
      </c>
      <c r="I13" s="6">
        <f t="shared" si="2"/>
        <v>60.777260273972608</v>
      </c>
      <c r="J13" s="6">
        <f t="shared" si="3"/>
        <v>59.933572181243427</v>
      </c>
      <c r="K13" s="6">
        <f t="shared" si="4"/>
        <v>59.927228661749211</v>
      </c>
      <c r="L13" s="6">
        <f t="shared" si="5"/>
        <v>59.927228661749211</v>
      </c>
      <c r="M13" s="6">
        <f t="shared" si="6"/>
        <v>59.927228661749211</v>
      </c>
      <c r="O13" s="2" t="s">
        <v>11</v>
      </c>
      <c r="P13" s="6">
        <v>108.08</v>
      </c>
      <c r="Q13" s="6">
        <v>100.71</v>
      </c>
      <c r="R13" s="6">
        <v>95.81</v>
      </c>
      <c r="S13" s="6">
        <v>94.48</v>
      </c>
      <c r="T13" s="6">
        <v>94.47</v>
      </c>
      <c r="U13" s="6">
        <v>94.47</v>
      </c>
      <c r="V13" s="6">
        <v>94.47</v>
      </c>
    </row>
    <row r="14" spans="1:22" ht="14.25" thickBot="1" x14ac:dyDescent="0.2">
      <c r="A14" s="2" t="s">
        <v>12</v>
      </c>
      <c r="B14" s="6">
        <v>41.63</v>
      </c>
      <c r="C14" s="6">
        <v>60.84</v>
      </c>
      <c r="D14" s="2">
        <v>62.37</v>
      </c>
      <c r="E14" s="2"/>
      <c r="F14" s="6">
        <v>63.041659695499419</v>
      </c>
      <c r="G14" s="6">
        <f t="shared" si="0"/>
        <v>68.822579889576716</v>
      </c>
      <c r="H14" s="6">
        <f t="shared" si="1"/>
        <v>64.611397021917355</v>
      </c>
      <c r="I14" s="6">
        <f t="shared" si="2"/>
        <v>61.144105738664884</v>
      </c>
      <c r="J14" s="6">
        <f t="shared" si="3"/>
        <v>60.438039150075291</v>
      </c>
      <c r="K14" s="6">
        <f t="shared" si="4"/>
        <v>60.438039150075291</v>
      </c>
      <c r="L14" s="6">
        <f t="shared" si="5"/>
        <v>60.438039150075291</v>
      </c>
      <c r="M14" s="6">
        <f t="shared" si="6"/>
        <v>60.438039150075291</v>
      </c>
      <c r="O14" s="2" t="s">
        <v>12</v>
      </c>
      <c r="P14" s="6">
        <v>109.17</v>
      </c>
      <c r="Q14" s="6">
        <v>102.49</v>
      </c>
      <c r="R14" s="6">
        <v>96.99</v>
      </c>
      <c r="S14" s="6">
        <v>95.87</v>
      </c>
      <c r="T14" s="6">
        <v>95.87</v>
      </c>
      <c r="U14" s="6">
        <v>95.87</v>
      </c>
      <c r="V14" s="6">
        <v>95.87</v>
      </c>
    </row>
    <row r="15" spans="1:22" ht="14.25" thickBot="1" x14ac:dyDescent="0.2">
      <c r="A15" s="2" t="s">
        <v>13</v>
      </c>
      <c r="B15" s="6">
        <v>34.909999999999997</v>
      </c>
      <c r="C15" s="6">
        <v>52.79</v>
      </c>
      <c r="D15" s="2">
        <v>54.08</v>
      </c>
      <c r="E15" s="2"/>
      <c r="F15" s="6">
        <v>54.460044613567774</v>
      </c>
      <c r="G15" s="6">
        <f t="shared" si="0"/>
        <v>58.277693740978876</v>
      </c>
      <c r="H15" s="6">
        <f t="shared" si="1"/>
        <v>53.828308096050385</v>
      </c>
      <c r="I15" s="6">
        <f t="shared" si="2"/>
        <v>50.315635218475265</v>
      </c>
      <c r="J15" s="6">
        <f t="shared" si="3"/>
        <v>48.442209683768532</v>
      </c>
      <c r="K15" s="6">
        <f t="shared" si="4"/>
        <v>48.006529326859997</v>
      </c>
      <c r="L15" s="6">
        <f t="shared" si="5"/>
        <v>47.946623277785072</v>
      </c>
      <c r="M15" s="6">
        <f t="shared" si="6"/>
        <v>47.946623277785072</v>
      </c>
      <c r="O15" s="2" t="s">
        <v>13</v>
      </c>
      <c r="P15" s="6">
        <v>107.01</v>
      </c>
      <c r="Q15" s="6">
        <v>98.84</v>
      </c>
      <c r="R15" s="6">
        <v>92.39</v>
      </c>
      <c r="S15" s="6">
        <v>88.95</v>
      </c>
      <c r="T15" s="6">
        <v>88.15</v>
      </c>
      <c r="U15" s="6">
        <v>88.04</v>
      </c>
      <c r="V15" s="6">
        <v>88.04</v>
      </c>
    </row>
    <row r="16" spans="1:22" ht="14.25" thickBot="1" x14ac:dyDescent="0.2">
      <c r="A16" s="2" t="s">
        <v>14</v>
      </c>
      <c r="B16" s="6">
        <v>11</v>
      </c>
      <c r="C16" s="6">
        <v>18.11</v>
      </c>
      <c r="D16" s="2">
        <v>16.82</v>
      </c>
      <c r="E16" s="2">
        <v>14.6</v>
      </c>
      <c r="F16" s="6">
        <v>16.909059733133809</v>
      </c>
      <c r="G16" s="6">
        <f t="shared" si="0"/>
        <v>15.324680836139171</v>
      </c>
      <c r="H16" s="6">
        <f t="shared" si="1"/>
        <v>14.560391336201524</v>
      </c>
      <c r="I16" s="6">
        <f t="shared" si="2"/>
        <v>13.971956057488464</v>
      </c>
      <c r="J16" s="6">
        <f t="shared" si="3"/>
        <v>13.561065905973315</v>
      </c>
      <c r="K16" s="6">
        <f t="shared" si="4"/>
        <v>13.395357120588603</v>
      </c>
      <c r="L16" s="6">
        <f t="shared" si="5"/>
        <v>13.364920813068963</v>
      </c>
      <c r="M16" s="6">
        <f t="shared" si="6"/>
        <v>13.346320847362517</v>
      </c>
      <c r="O16" s="2" t="s">
        <v>14</v>
      </c>
      <c r="P16" s="6">
        <v>90.63</v>
      </c>
      <c r="Q16" s="6">
        <v>86.11</v>
      </c>
      <c r="R16" s="6">
        <v>82.63</v>
      </c>
      <c r="S16" s="6">
        <v>80.2</v>
      </c>
      <c r="T16" s="6">
        <v>79.22</v>
      </c>
      <c r="U16" s="6">
        <v>79.040000000000006</v>
      </c>
      <c r="V16" s="6">
        <v>78.930000000000007</v>
      </c>
    </row>
    <row r="17" spans="1:22" ht="14.25" thickBot="1" x14ac:dyDescent="0.2">
      <c r="A17" s="2" t="s">
        <v>15</v>
      </c>
      <c r="B17" s="6">
        <v>33.69</v>
      </c>
      <c r="C17" s="6">
        <v>50.97</v>
      </c>
      <c r="D17" s="2">
        <v>52.77</v>
      </c>
      <c r="E17" s="2">
        <v>40.799999999999997</v>
      </c>
      <c r="F17" s="6">
        <v>52.490469818989673</v>
      </c>
      <c r="G17" s="6">
        <f t="shared" si="0"/>
        <v>51.062729039913158</v>
      </c>
      <c r="H17" s="6">
        <f t="shared" si="1"/>
        <v>49.094336421701044</v>
      </c>
      <c r="I17" s="6">
        <f t="shared" si="2"/>
        <v>47.671844689606417</v>
      </c>
      <c r="J17" s="6">
        <f t="shared" si="3"/>
        <v>46.553797682461934</v>
      </c>
      <c r="K17" s="6">
        <f t="shared" si="4"/>
        <v>45.986900608416853</v>
      </c>
      <c r="L17" s="6">
        <f t="shared" si="5"/>
        <v>45.939659185579757</v>
      </c>
      <c r="M17" s="6">
        <f t="shared" si="6"/>
        <v>45.939659185579757</v>
      </c>
      <c r="O17" s="2" t="s">
        <v>15</v>
      </c>
      <c r="P17" s="6">
        <v>97.28</v>
      </c>
      <c r="Q17" s="6">
        <v>93.53</v>
      </c>
      <c r="R17" s="6">
        <v>90.82</v>
      </c>
      <c r="S17" s="6">
        <v>88.69</v>
      </c>
      <c r="T17" s="6">
        <v>87.61</v>
      </c>
      <c r="U17" s="6">
        <v>87.52</v>
      </c>
      <c r="V17" s="6">
        <v>87.52</v>
      </c>
    </row>
    <row r="18" spans="1:22" ht="14.25" thickBot="1" x14ac:dyDescent="0.2">
      <c r="A18" s="2" t="s">
        <v>16</v>
      </c>
      <c r="B18" s="6">
        <v>22.69</v>
      </c>
      <c r="C18" s="6">
        <v>36.99</v>
      </c>
      <c r="D18" s="2">
        <v>39.450000000000003</v>
      </c>
      <c r="E18" s="2">
        <v>33.6</v>
      </c>
      <c r="F18" s="6">
        <v>39.365770594310916</v>
      </c>
      <c r="G18" s="6">
        <f t="shared" si="0"/>
        <v>38.25171928649192</v>
      </c>
      <c r="H18" s="6">
        <f t="shared" si="1"/>
        <v>34.759975434776536</v>
      </c>
      <c r="I18" s="6">
        <f t="shared" si="2"/>
        <v>33.401856349272812</v>
      </c>
      <c r="J18" s="6">
        <f t="shared" si="3"/>
        <v>33.0711838762806</v>
      </c>
      <c r="K18" s="6">
        <f t="shared" si="4"/>
        <v>32.870418446249616</v>
      </c>
      <c r="L18" s="6">
        <f t="shared" si="5"/>
        <v>32.728701672110098</v>
      </c>
      <c r="M18" s="6">
        <f t="shared" si="6"/>
        <v>32.728701672110098</v>
      </c>
      <c r="O18" s="2" t="s">
        <v>16</v>
      </c>
      <c r="P18" s="6">
        <v>97.17</v>
      </c>
      <c r="Q18" s="6">
        <v>88.3</v>
      </c>
      <c r="R18" s="6">
        <v>84.85</v>
      </c>
      <c r="S18" s="6">
        <v>84.01</v>
      </c>
      <c r="T18" s="6">
        <v>83.5</v>
      </c>
      <c r="U18" s="6">
        <v>83.14</v>
      </c>
      <c r="V18" s="6">
        <v>83.14</v>
      </c>
    </row>
    <row r="19" spans="1:22" ht="14.25" thickBot="1" x14ac:dyDescent="0.2">
      <c r="A19" s="2" t="s">
        <v>17</v>
      </c>
      <c r="B19" s="6">
        <v>22.74</v>
      </c>
      <c r="C19" s="6">
        <v>35.549999999999997</v>
      </c>
      <c r="D19" s="2">
        <v>37.9</v>
      </c>
      <c r="E19" s="2">
        <v>32.4</v>
      </c>
      <c r="F19" s="6">
        <v>37.86224913424735</v>
      </c>
      <c r="G19" s="6">
        <f t="shared" si="0"/>
        <v>40.455813199943293</v>
      </c>
      <c r="H19" s="6">
        <f t="shared" si="1"/>
        <v>36.627939812470885</v>
      </c>
      <c r="I19" s="6">
        <f t="shared" si="2"/>
        <v>33.40207618623301</v>
      </c>
      <c r="J19" s="6">
        <f t="shared" si="3"/>
        <v>32.830356224305874</v>
      </c>
      <c r="K19" s="6">
        <f t="shared" si="4"/>
        <v>32.606968954413816</v>
      </c>
      <c r="L19" s="6">
        <f t="shared" si="5"/>
        <v>32.591824054760117</v>
      </c>
      <c r="M19" s="6">
        <f t="shared" si="6"/>
        <v>32.591824054760117</v>
      </c>
      <c r="O19" s="2" t="s">
        <v>17</v>
      </c>
      <c r="P19" s="6">
        <v>106.85</v>
      </c>
      <c r="Q19" s="6">
        <v>96.74</v>
      </c>
      <c r="R19" s="6">
        <v>88.22</v>
      </c>
      <c r="S19" s="6">
        <v>86.71</v>
      </c>
      <c r="T19" s="6">
        <v>86.12</v>
      </c>
      <c r="U19" s="6">
        <v>86.08</v>
      </c>
      <c r="V19" s="6">
        <v>86.08</v>
      </c>
    </row>
    <row r="20" spans="1:22" ht="14.25" thickBot="1" x14ac:dyDescent="0.2">
      <c r="A20" s="2" t="s">
        <v>18</v>
      </c>
      <c r="B20" s="6">
        <v>20.12</v>
      </c>
      <c r="C20" s="6">
        <v>34.42</v>
      </c>
      <c r="D20" s="2">
        <v>32.409999999999997</v>
      </c>
      <c r="E20" s="2"/>
      <c r="F20" s="6">
        <v>32.684775068039919</v>
      </c>
      <c r="G20" s="6">
        <f t="shared" si="0"/>
        <v>36.008816692459575</v>
      </c>
      <c r="H20" s="6">
        <f t="shared" si="1"/>
        <v>32.537693580233743</v>
      </c>
      <c r="I20" s="6">
        <f t="shared" si="2"/>
        <v>29.864078979668076</v>
      </c>
      <c r="J20" s="6">
        <f t="shared" si="3"/>
        <v>28.814897699983991</v>
      </c>
      <c r="K20" s="6">
        <f t="shared" si="4"/>
        <v>28.488049949303591</v>
      </c>
      <c r="L20" s="6">
        <f t="shared" si="5"/>
        <v>28.383458669085869</v>
      </c>
      <c r="M20" s="6">
        <f t="shared" si="6"/>
        <v>28.383458669085869</v>
      </c>
      <c r="O20" s="2" t="s">
        <v>18</v>
      </c>
      <c r="P20" s="6">
        <v>110.17</v>
      </c>
      <c r="Q20" s="6">
        <v>99.55</v>
      </c>
      <c r="R20" s="6">
        <v>91.37</v>
      </c>
      <c r="S20" s="6">
        <v>88.16</v>
      </c>
      <c r="T20" s="6">
        <v>87.16</v>
      </c>
      <c r="U20" s="6">
        <v>86.84</v>
      </c>
      <c r="V20" s="6">
        <v>86.84</v>
      </c>
    </row>
    <row r="21" spans="1:22" ht="14.25" thickBot="1" x14ac:dyDescent="0.2">
      <c r="A21" s="2" t="s">
        <v>51</v>
      </c>
      <c r="B21" s="6">
        <v>35.770000000000003</v>
      </c>
      <c r="C21" s="6">
        <v>57.87</v>
      </c>
      <c r="D21" s="2">
        <v>59.66</v>
      </c>
      <c r="E21" s="2"/>
      <c r="F21" s="6">
        <v>57.676755057893736</v>
      </c>
      <c r="G21" s="6">
        <f t="shared" si="0"/>
        <v>60.970097771699464</v>
      </c>
      <c r="H21" s="6">
        <f t="shared" si="1"/>
        <v>54.937109192643781</v>
      </c>
      <c r="I21" s="6">
        <f t="shared" si="2"/>
        <v>50.767079801958062</v>
      </c>
      <c r="J21" s="6">
        <f t="shared" si="3"/>
        <v>49.1175246073023</v>
      </c>
      <c r="K21" s="6">
        <f t="shared" si="4"/>
        <v>48.448474248630738</v>
      </c>
      <c r="L21" s="6">
        <f t="shared" si="5"/>
        <v>48.16009047334127</v>
      </c>
      <c r="M21" s="6">
        <f t="shared" si="6"/>
        <v>48.021666261202327</v>
      </c>
      <c r="O21" s="2" t="s">
        <v>51</v>
      </c>
      <c r="P21" s="6">
        <v>105.71</v>
      </c>
      <c r="Q21" s="6">
        <v>95.25</v>
      </c>
      <c r="R21" s="6">
        <v>88.02</v>
      </c>
      <c r="S21" s="6">
        <v>85.16</v>
      </c>
      <c r="T21" s="6">
        <v>84</v>
      </c>
      <c r="U21" s="6">
        <v>83.5</v>
      </c>
      <c r="V21" s="6">
        <v>83.26</v>
      </c>
    </row>
    <row r="22" spans="1:22" ht="14.25" thickBot="1" x14ac:dyDescent="0.2">
      <c r="A22" s="2" t="s">
        <v>52</v>
      </c>
      <c r="B22" s="6">
        <v>39.06</v>
      </c>
      <c r="C22" s="6">
        <v>61.93</v>
      </c>
      <c r="D22" s="2">
        <v>63.13</v>
      </c>
      <c r="E22" s="2"/>
      <c r="F22" s="6">
        <v>60.431861574225707</v>
      </c>
      <c r="G22" s="6">
        <f t="shared" si="0"/>
        <v>67.568864426141758</v>
      </c>
      <c r="H22" s="6">
        <f t="shared" si="1"/>
        <v>61.471289593302387</v>
      </c>
      <c r="I22" s="6">
        <f t="shared" si="2"/>
        <v>54.654575607729733</v>
      </c>
      <c r="J22" s="6">
        <f t="shared" si="3"/>
        <v>51.959314581519266</v>
      </c>
      <c r="K22" s="6">
        <f t="shared" si="4"/>
        <v>51.288520918045357</v>
      </c>
      <c r="L22" s="6">
        <f t="shared" si="5"/>
        <v>51.016577540961343</v>
      </c>
      <c r="M22" s="6">
        <f t="shared" si="6"/>
        <v>50.938016120914853</v>
      </c>
      <c r="O22" s="2" t="s">
        <v>52</v>
      </c>
      <c r="P22" s="6">
        <v>111.81</v>
      </c>
      <c r="Q22" s="6">
        <v>101.72</v>
      </c>
      <c r="R22" s="6">
        <v>90.44</v>
      </c>
      <c r="S22" s="6">
        <v>85.98</v>
      </c>
      <c r="T22" s="6">
        <v>84.87</v>
      </c>
      <c r="U22" s="6">
        <v>84.42</v>
      </c>
      <c r="V22" s="6">
        <v>84.29</v>
      </c>
    </row>
    <row r="23" spans="1:22" ht="14.25" thickBot="1" x14ac:dyDescent="0.2">
      <c r="A23" s="2" t="s">
        <v>53</v>
      </c>
      <c r="B23" s="6">
        <v>32.36</v>
      </c>
      <c r="C23" s="6">
        <v>48.12</v>
      </c>
      <c r="D23" s="2">
        <v>48.39</v>
      </c>
      <c r="E23" s="2"/>
      <c r="F23" s="6">
        <v>48.319310653172373</v>
      </c>
      <c r="G23" s="6">
        <f t="shared" si="0"/>
        <v>49.522461488436363</v>
      </c>
      <c r="H23" s="6">
        <f t="shared" si="1"/>
        <v>47.04368085192862</v>
      </c>
      <c r="I23" s="6">
        <f t="shared" si="2"/>
        <v>45.917840913709703</v>
      </c>
      <c r="J23" s="6">
        <f t="shared" si="3"/>
        <v>45.304185668414419</v>
      </c>
      <c r="K23" s="6">
        <f t="shared" si="4"/>
        <v>45.183387391781487</v>
      </c>
      <c r="L23" s="6">
        <f t="shared" si="5"/>
        <v>45.183387391781487</v>
      </c>
      <c r="M23" s="6">
        <f t="shared" si="6"/>
        <v>45.183387391781487</v>
      </c>
      <c r="O23" s="2" t="s">
        <v>53</v>
      </c>
      <c r="P23" s="6">
        <v>102.49</v>
      </c>
      <c r="Q23" s="6">
        <v>97.36</v>
      </c>
      <c r="R23" s="6">
        <v>95.03</v>
      </c>
      <c r="S23" s="6">
        <v>93.76</v>
      </c>
      <c r="T23" s="6">
        <v>93.51</v>
      </c>
      <c r="U23" s="6">
        <v>93.51</v>
      </c>
      <c r="V23" s="6">
        <v>93.51</v>
      </c>
    </row>
    <row r="24" spans="1:22" ht="14.25" thickBot="1" x14ac:dyDescent="0.2">
      <c r="A24" s="2" t="s">
        <v>54</v>
      </c>
      <c r="B24" s="6">
        <v>28</v>
      </c>
      <c r="C24" s="6">
        <v>42.4</v>
      </c>
      <c r="D24" s="2">
        <v>46.77</v>
      </c>
      <c r="E24" s="2"/>
      <c r="F24" s="6">
        <v>47.031390134529147</v>
      </c>
      <c r="G24" s="6">
        <f t="shared" si="0"/>
        <v>51.847404484304924</v>
      </c>
      <c r="H24" s="6">
        <f t="shared" si="1"/>
        <v>48.080190134529147</v>
      </c>
      <c r="I24" s="6">
        <f t="shared" si="2"/>
        <v>46.697467264573994</v>
      </c>
      <c r="J24" s="6">
        <f t="shared" si="3"/>
        <v>46.584591928251122</v>
      </c>
      <c r="K24" s="6">
        <f t="shared" si="4"/>
        <v>46.584591928251122</v>
      </c>
      <c r="L24" s="6">
        <f t="shared" si="5"/>
        <v>46.584591928251122</v>
      </c>
      <c r="M24" s="6">
        <f t="shared" si="6"/>
        <v>46.584591928251122</v>
      </c>
      <c r="O24" s="2" t="s">
        <v>54</v>
      </c>
      <c r="P24" s="6">
        <v>110.24</v>
      </c>
      <c r="Q24" s="6">
        <v>102.23</v>
      </c>
      <c r="R24" s="6">
        <v>99.29</v>
      </c>
      <c r="S24" s="6">
        <v>99.05</v>
      </c>
      <c r="T24" s="6">
        <v>99.05</v>
      </c>
      <c r="U24" s="6">
        <v>99.05</v>
      </c>
      <c r="V24" s="6">
        <v>99.05</v>
      </c>
    </row>
    <row r="25" spans="1:22" ht="14.25" thickBot="1" x14ac:dyDescent="0.2">
      <c r="A25" s="2" t="s">
        <v>55</v>
      </c>
      <c r="B25" s="6">
        <v>32.840000000000003</v>
      </c>
      <c r="C25" s="6">
        <v>48.37</v>
      </c>
      <c r="D25" s="2">
        <v>51.38</v>
      </c>
      <c r="E25" s="2"/>
      <c r="F25" s="6">
        <v>52.351518409029829</v>
      </c>
      <c r="G25" s="6">
        <f t="shared" si="0"/>
        <v>70.329029830690672</v>
      </c>
      <c r="H25" s="6">
        <f t="shared" si="1"/>
        <v>68.69042730448804</v>
      </c>
      <c r="I25" s="6">
        <f t="shared" si="2"/>
        <v>68.69042730448804</v>
      </c>
      <c r="J25" s="6">
        <f t="shared" si="3"/>
        <v>68.69042730448804</v>
      </c>
      <c r="K25" s="6">
        <f t="shared" si="4"/>
        <v>68.69042730448804</v>
      </c>
      <c r="L25" s="6">
        <f t="shared" si="5"/>
        <v>68.69042730448804</v>
      </c>
      <c r="M25" s="6">
        <f t="shared" si="6"/>
        <v>68.69042730448804</v>
      </c>
      <c r="O25" s="2" t="s">
        <v>55</v>
      </c>
      <c r="P25" s="6">
        <v>134.34</v>
      </c>
      <c r="Q25" s="6">
        <v>131.21</v>
      </c>
      <c r="R25" s="6">
        <v>131.21</v>
      </c>
      <c r="S25" s="6">
        <v>131.21</v>
      </c>
      <c r="T25" s="6">
        <v>131.21</v>
      </c>
      <c r="U25" s="6">
        <v>131.21</v>
      </c>
      <c r="V25" s="6">
        <v>131.21</v>
      </c>
    </row>
    <row r="26" spans="1:22" ht="14.25" thickBot="1" x14ac:dyDescent="0.2">
      <c r="A26" s="2" t="s">
        <v>56</v>
      </c>
      <c r="B26" s="6">
        <v>19.809999999999999</v>
      </c>
      <c r="C26" s="6">
        <v>41.23</v>
      </c>
      <c r="D26" s="2">
        <v>36.49</v>
      </c>
      <c r="E26" s="2"/>
      <c r="F26" s="6">
        <v>35.956509579079849</v>
      </c>
      <c r="G26" s="6">
        <f t="shared" si="0"/>
        <v>37.747143756118028</v>
      </c>
      <c r="H26" s="6">
        <f t="shared" si="1"/>
        <v>38.987643336596285</v>
      </c>
      <c r="I26" s="6">
        <f t="shared" si="2"/>
        <v>35.63290099286813</v>
      </c>
      <c r="J26" s="6">
        <f t="shared" si="3"/>
        <v>24.623017759753886</v>
      </c>
      <c r="K26" s="6">
        <f t="shared" si="4"/>
        <v>23.972204936372535</v>
      </c>
      <c r="L26" s="6">
        <f t="shared" si="5"/>
        <v>22.864744441336878</v>
      </c>
      <c r="M26" s="6">
        <f t="shared" si="6"/>
        <v>22.925870507621312</v>
      </c>
      <c r="O26" s="2" t="s">
        <v>56</v>
      </c>
      <c r="P26" s="6">
        <v>104.98</v>
      </c>
      <c r="Q26" s="6">
        <v>108.43</v>
      </c>
      <c r="R26" s="6">
        <v>99.1</v>
      </c>
      <c r="S26" s="6">
        <v>68.48</v>
      </c>
      <c r="T26" s="6">
        <v>66.67</v>
      </c>
      <c r="U26" s="6">
        <v>63.59</v>
      </c>
      <c r="V26" s="6">
        <v>63.76</v>
      </c>
    </row>
    <row r="27" spans="1:22" ht="14.25" thickBot="1" x14ac:dyDescent="0.2">
      <c r="A27" s="2" t="s">
        <v>57</v>
      </c>
      <c r="B27" s="6">
        <v>33.950000000000003</v>
      </c>
      <c r="C27" s="6">
        <v>54.92</v>
      </c>
      <c r="D27" s="2">
        <v>55.61</v>
      </c>
      <c r="E27" s="2"/>
      <c r="F27" s="6">
        <v>53.961767200776087</v>
      </c>
      <c r="G27" s="6">
        <f t="shared" si="0"/>
        <v>58.785949188525464</v>
      </c>
      <c r="H27" s="6">
        <f t="shared" si="1"/>
        <v>50.831984703131077</v>
      </c>
      <c r="I27" s="6">
        <f t="shared" si="2"/>
        <v>48.846191670142517</v>
      </c>
      <c r="J27" s="6">
        <f t="shared" si="3"/>
        <v>46.709305688991783</v>
      </c>
      <c r="K27" s="6">
        <f t="shared" si="4"/>
        <v>45.387242392572773</v>
      </c>
      <c r="L27" s="6">
        <f t="shared" si="5"/>
        <v>45.041887082487804</v>
      </c>
      <c r="M27" s="6">
        <f t="shared" si="6"/>
        <v>44.966340608406711</v>
      </c>
      <c r="O27" s="2" t="s">
        <v>57</v>
      </c>
      <c r="P27" s="6">
        <v>108.94</v>
      </c>
      <c r="Q27" s="6">
        <v>94.2</v>
      </c>
      <c r="R27" s="6">
        <v>90.52</v>
      </c>
      <c r="S27" s="6">
        <v>86.56</v>
      </c>
      <c r="T27" s="6">
        <v>84.11</v>
      </c>
      <c r="U27" s="6">
        <v>83.47</v>
      </c>
      <c r="V27" s="6">
        <v>83.33</v>
      </c>
    </row>
    <row r="28" spans="1:22" ht="14.25" thickBot="1" x14ac:dyDescent="0.2">
      <c r="A28" s="2" t="s">
        <v>58</v>
      </c>
      <c r="B28" s="6">
        <v>40.520000000000003</v>
      </c>
      <c r="C28" s="6">
        <v>66.22</v>
      </c>
      <c r="D28" s="2">
        <v>67.11</v>
      </c>
      <c r="E28" s="2"/>
      <c r="F28" s="6">
        <v>64.245913240540318</v>
      </c>
      <c r="G28" s="6">
        <f t="shared" si="0"/>
        <v>67.355415441382476</v>
      </c>
      <c r="H28" s="6">
        <f t="shared" si="1"/>
        <v>61.984457094473299</v>
      </c>
      <c r="I28" s="6">
        <f t="shared" si="2"/>
        <v>58.290317083142234</v>
      </c>
      <c r="J28" s="6">
        <f t="shared" si="3"/>
        <v>55.251485386864672</v>
      </c>
      <c r="K28" s="6">
        <f t="shared" si="4"/>
        <v>54.017963852646297</v>
      </c>
      <c r="L28" s="6">
        <f t="shared" si="5"/>
        <v>53.516845729370083</v>
      </c>
      <c r="M28" s="6">
        <f t="shared" si="6"/>
        <v>53.407627676861168</v>
      </c>
      <c r="O28" s="2" t="s">
        <v>58</v>
      </c>
      <c r="P28" s="6">
        <v>104.84</v>
      </c>
      <c r="Q28" s="6">
        <v>96.48</v>
      </c>
      <c r="R28" s="6">
        <v>90.73</v>
      </c>
      <c r="S28" s="6">
        <v>86</v>
      </c>
      <c r="T28" s="6">
        <v>84.08</v>
      </c>
      <c r="U28" s="6">
        <v>83.3</v>
      </c>
      <c r="V28" s="6">
        <v>83.13</v>
      </c>
    </row>
    <row r="29" spans="1:22" ht="14.25" thickBot="1" x14ac:dyDescent="0.2">
      <c r="A29" s="2" t="s">
        <v>59</v>
      </c>
      <c r="B29" s="6">
        <v>11</v>
      </c>
      <c r="C29" s="6">
        <v>18.11</v>
      </c>
      <c r="D29" s="2">
        <v>16.82</v>
      </c>
      <c r="E29" s="2"/>
      <c r="F29" s="6">
        <v>16.909059733133809</v>
      </c>
      <c r="G29" s="6">
        <f t="shared" si="0"/>
        <v>15.326371742112485</v>
      </c>
      <c r="H29" s="6">
        <f t="shared" si="1"/>
        <v>14.562082242174839</v>
      </c>
      <c r="I29" s="6">
        <f t="shared" si="2"/>
        <v>13.971956057488464</v>
      </c>
      <c r="J29" s="6">
        <f t="shared" si="3"/>
        <v>13.561065905973315</v>
      </c>
      <c r="K29" s="6">
        <f t="shared" si="4"/>
        <v>13.395357120588603</v>
      </c>
      <c r="L29" s="6">
        <f t="shared" si="5"/>
        <v>13.364920813068963</v>
      </c>
      <c r="M29" s="6">
        <f t="shared" si="6"/>
        <v>13.346320847362517</v>
      </c>
      <c r="O29" s="2" t="s">
        <v>59</v>
      </c>
      <c r="P29" s="6">
        <v>90.64</v>
      </c>
      <c r="Q29" s="6">
        <v>86.12</v>
      </c>
      <c r="R29" s="6">
        <v>82.63</v>
      </c>
      <c r="S29" s="6">
        <v>80.2</v>
      </c>
      <c r="T29" s="6">
        <v>79.22</v>
      </c>
      <c r="U29" s="6">
        <v>79.040000000000006</v>
      </c>
      <c r="V29" s="6">
        <v>78.930000000000007</v>
      </c>
    </row>
    <row r="30" spans="1:22" ht="14.25" thickBot="1" x14ac:dyDescent="0.2">
      <c r="A30" s="2" t="s">
        <v>60</v>
      </c>
      <c r="B30" s="6">
        <v>33.97</v>
      </c>
      <c r="C30" s="6">
        <v>48.96</v>
      </c>
      <c r="D30" s="2">
        <v>49.19</v>
      </c>
      <c r="E30" s="2"/>
      <c r="F30" s="6">
        <v>49.738493723849366</v>
      </c>
      <c r="G30" s="6">
        <f t="shared" si="0"/>
        <v>49.947395397489537</v>
      </c>
      <c r="H30" s="6">
        <f t="shared" si="1"/>
        <v>45.102866108786614</v>
      </c>
      <c r="I30" s="6">
        <f t="shared" si="2"/>
        <v>43.789769874476988</v>
      </c>
      <c r="J30" s="6">
        <f t="shared" si="3"/>
        <v>43.118300209205017</v>
      </c>
      <c r="K30" s="6">
        <f t="shared" si="4"/>
        <v>42.441856694560663</v>
      </c>
      <c r="L30" s="6">
        <f t="shared" si="5"/>
        <v>42.352327405857743</v>
      </c>
      <c r="M30" s="6">
        <f t="shared" si="6"/>
        <v>42.352327405857743</v>
      </c>
      <c r="O30" s="2" t="s">
        <v>60</v>
      </c>
      <c r="P30" s="6">
        <v>100.42</v>
      </c>
      <c r="Q30" s="6">
        <v>90.68</v>
      </c>
      <c r="R30" s="6">
        <v>88.04</v>
      </c>
      <c r="S30" s="6">
        <v>86.69</v>
      </c>
      <c r="T30" s="6">
        <v>85.33</v>
      </c>
      <c r="U30" s="6">
        <v>85.15</v>
      </c>
      <c r="V30" s="6">
        <v>85.15</v>
      </c>
    </row>
    <row r="31" spans="1:22" ht="14.25" thickBot="1" x14ac:dyDescent="0.2">
      <c r="A31" s="2" t="s">
        <v>61</v>
      </c>
      <c r="B31" s="6">
        <v>41.07</v>
      </c>
      <c r="C31" s="6">
        <v>59.36</v>
      </c>
      <c r="D31" s="2">
        <v>62.88</v>
      </c>
      <c r="E31" s="2"/>
      <c r="F31" s="6">
        <v>62.834161343742615</v>
      </c>
      <c r="G31" s="6">
        <f t="shared" si="0"/>
        <v>78.592969008753258</v>
      </c>
      <c r="H31" s="6">
        <f t="shared" si="1"/>
        <v>74.760085166784961</v>
      </c>
      <c r="I31" s="6">
        <f t="shared" si="2"/>
        <v>74.263695292169402</v>
      </c>
      <c r="J31" s="6">
        <f t="shared" si="3"/>
        <v>74.263695292169402</v>
      </c>
      <c r="K31" s="6">
        <f t="shared" si="4"/>
        <v>74.263695292169402</v>
      </c>
      <c r="L31" s="6">
        <f t="shared" si="5"/>
        <v>74.263695292169402</v>
      </c>
      <c r="M31" s="6">
        <f>F31*V31/100</f>
        <v>74.263695292169402</v>
      </c>
      <c r="O31" s="2" t="s">
        <v>61</v>
      </c>
      <c r="P31" s="6">
        <v>125.08</v>
      </c>
      <c r="Q31" s="6">
        <v>118.98</v>
      </c>
      <c r="R31" s="6">
        <v>118.19</v>
      </c>
      <c r="S31" s="6">
        <v>118.19</v>
      </c>
      <c r="T31" s="6">
        <v>118.19</v>
      </c>
      <c r="U31" s="6">
        <v>118.19</v>
      </c>
      <c r="V31" s="6">
        <v>118.19</v>
      </c>
    </row>
  </sheetData>
  <mergeCells count="4">
    <mergeCell ref="P1:V1"/>
    <mergeCell ref="O1:O2"/>
    <mergeCell ref="A1:A2"/>
    <mergeCell ref="B1:M1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3"/>
  <sheetViews>
    <sheetView tabSelected="1" topLeftCell="AO1" zoomScale="85" zoomScaleNormal="85" workbookViewId="0">
      <selection activeCell="AQ14" sqref="AQ14"/>
    </sheetView>
  </sheetViews>
  <sheetFormatPr defaultRowHeight="13.5" x14ac:dyDescent="0.15"/>
  <cols>
    <col min="44" max="44" width="9" style="46"/>
  </cols>
  <sheetData>
    <row r="1" spans="1:58" ht="14.25" customHeight="1" thickBot="1" x14ac:dyDescent="0.2">
      <c r="A1" s="53" t="s">
        <v>36</v>
      </c>
      <c r="B1" s="91" t="s">
        <v>171</v>
      </c>
      <c r="C1" s="94"/>
      <c r="D1" s="53" t="s">
        <v>36</v>
      </c>
      <c r="E1" s="93" t="s">
        <v>169</v>
      </c>
      <c r="F1" s="89"/>
      <c r="G1" s="89"/>
      <c r="H1" s="89"/>
      <c r="I1" s="89"/>
      <c r="J1" s="89"/>
      <c r="K1" s="89"/>
      <c r="N1" s="53" t="s">
        <v>36</v>
      </c>
      <c r="O1" s="93" t="s">
        <v>170</v>
      </c>
      <c r="P1" s="89"/>
      <c r="Q1" s="89"/>
      <c r="R1" s="89"/>
      <c r="S1" s="89"/>
      <c r="T1" s="89"/>
      <c r="U1" s="89"/>
      <c r="Y1" s="53" t="s">
        <v>36</v>
      </c>
      <c r="Z1" s="82" t="s">
        <v>168</v>
      </c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38"/>
      <c r="AO1" s="38"/>
      <c r="AP1" s="38"/>
      <c r="AQ1" s="38"/>
      <c r="AR1" s="43"/>
      <c r="AT1" s="88" t="s">
        <v>24</v>
      </c>
      <c r="AU1" s="88" t="s">
        <v>74</v>
      </c>
      <c r="AV1" s="88"/>
      <c r="AW1" s="88"/>
      <c r="AX1" s="88"/>
      <c r="AY1" s="88"/>
      <c r="AZ1" s="88"/>
      <c r="BA1" s="88"/>
      <c r="BB1" s="88"/>
      <c r="BC1" s="88"/>
      <c r="BD1" s="88"/>
      <c r="BE1" s="88"/>
      <c r="BF1" s="88"/>
    </row>
    <row r="2" spans="1:58" ht="14.25" customHeight="1" thickBot="1" x14ac:dyDescent="0.2">
      <c r="A2" s="66"/>
      <c r="B2" s="92"/>
      <c r="C2" s="94"/>
      <c r="D2" s="66"/>
      <c r="E2" s="72" t="s">
        <v>160</v>
      </c>
      <c r="F2" s="73"/>
      <c r="G2" s="73"/>
      <c r="H2" s="73"/>
      <c r="I2" s="73"/>
      <c r="J2" s="73"/>
      <c r="K2" s="73"/>
      <c r="N2" s="66"/>
      <c r="O2" s="72" t="s">
        <v>160</v>
      </c>
      <c r="P2" s="73"/>
      <c r="Q2" s="73"/>
      <c r="R2" s="73"/>
      <c r="S2" s="73"/>
      <c r="T2" s="73"/>
      <c r="U2" s="73"/>
      <c r="Y2" s="66"/>
      <c r="Z2" s="72" t="s">
        <v>84</v>
      </c>
      <c r="AA2" s="73"/>
      <c r="AB2" s="74"/>
      <c r="AC2" s="72" t="s">
        <v>85</v>
      </c>
      <c r="AD2" s="73"/>
      <c r="AE2" s="74"/>
      <c r="AF2" s="75" t="s">
        <v>90</v>
      </c>
      <c r="AG2" s="72" t="s">
        <v>160</v>
      </c>
      <c r="AH2" s="73"/>
      <c r="AI2" s="73"/>
      <c r="AJ2" s="73"/>
      <c r="AK2" s="73"/>
      <c r="AL2" s="73"/>
      <c r="AM2" s="73"/>
      <c r="AN2" s="41"/>
      <c r="AO2" s="41"/>
      <c r="AP2" s="41"/>
      <c r="AQ2" s="41"/>
      <c r="AR2" s="44"/>
      <c r="AT2" s="88"/>
      <c r="AU2" s="87"/>
      <c r="AV2" s="87"/>
      <c r="AW2" s="87"/>
      <c r="AX2" s="87"/>
      <c r="AY2" s="87"/>
      <c r="AZ2" s="87"/>
      <c r="BA2" s="87"/>
      <c r="BB2" s="87"/>
      <c r="BC2" s="87"/>
      <c r="BD2" s="87"/>
      <c r="BE2" s="87"/>
      <c r="BF2" s="87"/>
    </row>
    <row r="3" spans="1:58" ht="14.25" thickBot="1" x14ac:dyDescent="0.2">
      <c r="A3" s="54"/>
      <c r="B3" s="93"/>
      <c r="C3" s="94"/>
      <c r="D3" s="54"/>
      <c r="E3" s="9" t="s">
        <v>161</v>
      </c>
      <c r="F3" s="9" t="s">
        <v>162</v>
      </c>
      <c r="G3" s="9" t="s">
        <v>163</v>
      </c>
      <c r="H3" s="9" t="s">
        <v>164</v>
      </c>
      <c r="I3" s="9" t="s">
        <v>165</v>
      </c>
      <c r="J3" s="9" t="s">
        <v>166</v>
      </c>
      <c r="K3" s="9" t="s">
        <v>167</v>
      </c>
      <c r="N3" s="54"/>
      <c r="O3" s="9" t="s">
        <v>161</v>
      </c>
      <c r="P3" s="9" t="s">
        <v>162</v>
      </c>
      <c r="Q3" s="9" t="s">
        <v>163</v>
      </c>
      <c r="R3" s="9" t="s">
        <v>164</v>
      </c>
      <c r="S3" s="9" t="s">
        <v>165</v>
      </c>
      <c r="T3" s="9" t="s">
        <v>166</v>
      </c>
      <c r="U3" s="9" t="s">
        <v>167</v>
      </c>
      <c r="Y3" s="54"/>
      <c r="Z3" s="37" t="s">
        <v>86</v>
      </c>
      <c r="AA3" s="37" t="s">
        <v>87</v>
      </c>
      <c r="AB3" s="15" t="s">
        <v>29</v>
      </c>
      <c r="AC3" s="37" t="s">
        <v>86</v>
      </c>
      <c r="AD3" s="37" t="s">
        <v>87</v>
      </c>
      <c r="AE3" s="37" t="s">
        <v>22</v>
      </c>
      <c r="AF3" s="76"/>
      <c r="AG3" s="9" t="s">
        <v>161</v>
      </c>
      <c r="AH3" s="9" t="s">
        <v>162</v>
      </c>
      <c r="AI3" s="9" t="s">
        <v>163</v>
      </c>
      <c r="AJ3" s="9" t="s">
        <v>164</v>
      </c>
      <c r="AK3" s="9" t="s">
        <v>165</v>
      </c>
      <c r="AL3" s="9" t="s">
        <v>166</v>
      </c>
      <c r="AM3" s="9" t="s">
        <v>167</v>
      </c>
      <c r="AN3" s="41"/>
      <c r="AO3" s="41"/>
      <c r="AP3" s="41"/>
      <c r="AQ3" s="41"/>
      <c r="AR3" s="44"/>
      <c r="AT3" s="87"/>
      <c r="AU3" s="9" t="s">
        <v>63</v>
      </c>
      <c r="AV3" s="9" t="s">
        <v>64</v>
      </c>
      <c r="AW3" s="9" t="s">
        <v>22</v>
      </c>
      <c r="AX3" s="9" t="s">
        <v>62</v>
      </c>
      <c r="AY3" s="9" t="s">
        <v>23</v>
      </c>
      <c r="AZ3" s="9" t="s">
        <v>161</v>
      </c>
      <c r="BA3" s="9" t="s">
        <v>162</v>
      </c>
      <c r="BB3" s="9" t="s">
        <v>163</v>
      </c>
      <c r="BC3" s="9" t="s">
        <v>164</v>
      </c>
      <c r="BD3" s="9" t="s">
        <v>165</v>
      </c>
      <c r="BE3" s="9" t="s">
        <v>166</v>
      </c>
      <c r="BF3" s="9" t="s">
        <v>167</v>
      </c>
    </row>
    <row r="4" spans="1:58" ht="14.25" thickBot="1" x14ac:dyDescent="0.2">
      <c r="A4" s="2" t="s">
        <v>1</v>
      </c>
      <c r="B4" s="48">
        <v>111261</v>
      </c>
      <c r="C4" s="94"/>
      <c r="D4" s="2" t="s">
        <v>1</v>
      </c>
      <c r="E4" s="47">
        <v>58552</v>
      </c>
      <c r="F4" s="47">
        <v>53444</v>
      </c>
      <c r="G4" s="47">
        <v>50772</v>
      </c>
      <c r="H4" s="47">
        <v>47988</v>
      </c>
      <c r="I4" s="47">
        <v>47560</v>
      </c>
      <c r="J4" s="47">
        <v>47220</v>
      </c>
      <c r="K4" s="47">
        <v>47196</v>
      </c>
      <c r="N4" s="2" t="s">
        <v>1</v>
      </c>
      <c r="O4" s="6">
        <v>550</v>
      </c>
      <c r="P4" s="6">
        <v>545</v>
      </c>
      <c r="Q4" s="6">
        <v>542</v>
      </c>
      <c r="R4" s="6">
        <v>556</v>
      </c>
      <c r="S4" s="6">
        <v>555</v>
      </c>
      <c r="T4" s="6">
        <v>612</v>
      </c>
      <c r="U4" s="6">
        <v>836</v>
      </c>
      <c r="Y4" s="2" t="s">
        <v>1</v>
      </c>
      <c r="Z4" s="6">
        <v>12.976599999999999</v>
      </c>
      <c r="AA4" s="6">
        <v>119.12309999999999</v>
      </c>
      <c r="AB4" s="10">
        <v>160.08779999999999</v>
      </c>
      <c r="AC4" s="6">
        <v>19.498899999999999</v>
      </c>
      <c r="AD4" s="6">
        <v>177.44980000000001</v>
      </c>
      <c r="AE4" s="6">
        <v>237.2303</v>
      </c>
      <c r="AF4" s="6">
        <v>22.41</v>
      </c>
      <c r="AG4" s="6">
        <f>B4/O4</f>
        <v>202.29272727272726</v>
      </c>
      <c r="AH4" s="6">
        <f>B4/P4</f>
        <v>204.14862385321101</v>
      </c>
      <c r="AI4" s="6">
        <f>B4/Q4</f>
        <v>205.27859778597787</v>
      </c>
      <c r="AJ4" s="6">
        <f>B4/R4</f>
        <v>200.10971223021582</v>
      </c>
      <c r="AK4" s="6">
        <f>B4/S4</f>
        <v>200.47027027027028</v>
      </c>
      <c r="AL4" s="6">
        <f>B4/T4</f>
        <v>181.79901960784315</v>
      </c>
      <c r="AM4" s="6">
        <f>B4/U4</f>
        <v>133.08732057416267</v>
      </c>
      <c r="AN4" s="41"/>
      <c r="AO4" s="41"/>
      <c r="AP4" s="41"/>
      <c r="AQ4" s="41"/>
      <c r="AR4" s="44"/>
      <c r="AT4" s="2" t="s">
        <v>1</v>
      </c>
      <c r="AU4" s="6">
        <v>31.66</v>
      </c>
      <c r="AV4" s="6">
        <v>52.2</v>
      </c>
      <c r="AW4" s="2">
        <v>52.18</v>
      </c>
      <c r="AX4" s="2">
        <v>44.1</v>
      </c>
      <c r="AY4" s="6">
        <v>48.635191127169449</v>
      </c>
      <c r="AZ4" s="6">
        <f>E4*100/B4</f>
        <v>52.625807785297631</v>
      </c>
      <c r="BA4" s="6">
        <f>F4*100/B4</f>
        <v>48.034801053378992</v>
      </c>
      <c r="BB4" s="6">
        <f>G4*100/B4</f>
        <v>45.633240758217163</v>
      </c>
      <c r="BC4" s="6">
        <f>H4*100/B4</f>
        <v>43.13101625906652</v>
      </c>
      <c r="BD4" s="6">
        <f>I4*100/B4</f>
        <v>42.746335193823533</v>
      </c>
      <c r="BE4" s="6">
        <f>J4*100/B4</f>
        <v>42.44074743171462</v>
      </c>
      <c r="BF4" s="6">
        <f>K4*100/B4</f>
        <v>42.419176530859872</v>
      </c>
    </row>
    <row r="5" spans="1:58" ht="14.25" thickBot="1" x14ac:dyDescent="0.2">
      <c r="A5" s="2" t="s">
        <v>2</v>
      </c>
      <c r="B5" s="48">
        <v>768771</v>
      </c>
      <c r="C5" s="94"/>
      <c r="D5" s="2" t="s">
        <v>2</v>
      </c>
      <c r="E5" s="47">
        <v>532012</v>
      </c>
      <c r="F5" s="47">
        <v>476080</v>
      </c>
      <c r="G5" s="47">
        <v>443476</v>
      </c>
      <c r="H5" s="47">
        <v>422960</v>
      </c>
      <c r="I5" s="47">
        <v>414328</v>
      </c>
      <c r="J5" s="47">
        <v>410580</v>
      </c>
      <c r="K5" s="47">
        <v>409800</v>
      </c>
      <c r="N5" s="2" t="s">
        <v>2</v>
      </c>
      <c r="O5" s="6">
        <v>5013</v>
      </c>
      <c r="P5" s="6">
        <v>5013</v>
      </c>
      <c r="Q5" s="6">
        <v>5011</v>
      </c>
      <c r="R5" s="6">
        <v>5018</v>
      </c>
      <c r="S5" s="6">
        <v>5010</v>
      </c>
      <c r="T5" s="6">
        <v>5011</v>
      </c>
      <c r="U5" s="6">
        <v>5019</v>
      </c>
      <c r="Y5" s="2" t="s">
        <v>2</v>
      </c>
      <c r="Z5" s="6">
        <v>7.7210999999999999</v>
      </c>
      <c r="AA5" s="6">
        <v>95.570700000000002</v>
      </c>
      <c r="AB5" s="10">
        <v>137.74789999999999</v>
      </c>
      <c r="AC5" s="6">
        <v>12.8904</v>
      </c>
      <c r="AD5" s="6">
        <v>147.67019999999999</v>
      </c>
      <c r="AE5" s="6">
        <v>200.7235</v>
      </c>
      <c r="AF5" s="6">
        <v>19.07</v>
      </c>
      <c r="AG5" s="6">
        <f t="shared" ref="AG5:AG32" si="0">B5/O5</f>
        <v>153.35547576301616</v>
      </c>
      <c r="AH5" s="6">
        <f t="shared" ref="AH5:AH32" si="1">B5/P5</f>
        <v>153.35547576301616</v>
      </c>
      <c r="AI5" s="6">
        <f t="shared" ref="AI5:AI32" si="2">B5/Q5</f>
        <v>153.41668329674715</v>
      </c>
      <c r="AJ5" s="6">
        <f t="shared" ref="AJ5:AJ32" si="3">B5/R5</f>
        <v>153.20267038660822</v>
      </c>
      <c r="AK5" s="6">
        <f t="shared" ref="AK5:AK32" si="4">B5/S5</f>
        <v>153.44730538922155</v>
      </c>
      <c r="AL5" s="6">
        <f t="shared" ref="AL5:AL32" si="5">B5/T5</f>
        <v>153.41668329674715</v>
      </c>
      <c r="AM5" s="6">
        <f t="shared" ref="AM5:AM32" si="6">B5/U5</f>
        <v>153.17214584578602</v>
      </c>
      <c r="AN5" s="41"/>
      <c r="AO5" s="41"/>
      <c r="AP5" s="41"/>
      <c r="AQ5" s="41"/>
      <c r="AR5" s="44"/>
      <c r="AT5" s="2" t="s">
        <v>2</v>
      </c>
      <c r="AU5" s="6">
        <v>40.79</v>
      </c>
      <c r="AV5" s="6">
        <v>66.150000000000006</v>
      </c>
      <c r="AW5" s="2">
        <v>66.930000000000007</v>
      </c>
      <c r="AX5" s="2">
        <v>48.5</v>
      </c>
      <c r="AY5" s="6">
        <v>63.759949321709584</v>
      </c>
      <c r="AZ5" s="6">
        <f t="shared" ref="AZ5:AZ32" si="7">E5*100/B5</f>
        <v>69.202922586830155</v>
      </c>
      <c r="BA5" s="6">
        <f t="shared" ref="BA5:BA32" si="8">F5*100/B5</f>
        <v>61.92741401535698</v>
      </c>
      <c r="BB5" s="6">
        <f t="shared" ref="BB5:BB32" si="9">G5*100/B5</f>
        <v>57.686359136856098</v>
      </c>
      <c r="BC5" s="6">
        <f t="shared" ref="BC5:BC32" si="10">H5*100/B5</f>
        <v>55.017684069768499</v>
      </c>
      <c r="BD5" s="6">
        <f t="shared" ref="BD5:BD32" si="11">I5*100/B5</f>
        <v>53.894852953610375</v>
      </c>
      <c r="BE5" s="6">
        <f t="shared" ref="BE5:BE32" si="12">J5*100/B5</f>
        <v>53.407321556094075</v>
      </c>
      <c r="BF5" s="6">
        <f t="shared" ref="BF5:BF32" si="13">K5*100/B5</f>
        <v>53.30586091306774</v>
      </c>
    </row>
    <row r="6" spans="1:58" ht="14.25" thickBot="1" x14ac:dyDescent="0.2">
      <c r="A6" s="2" t="s">
        <v>3</v>
      </c>
      <c r="B6" s="48">
        <v>610856</v>
      </c>
      <c r="C6" s="94"/>
      <c r="D6" s="2" t="s">
        <v>3</v>
      </c>
      <c r="E6" s="47">
        <v>349984</v>
      </c>
      <c r="F6" s="47">
        <v>316184</v>
      </c>
      <c r="G6" s="47">
        <v>293696</v>
      </c>
      <c r="H6" s="47">
        <v>279952</v>
      </c>
      <c r="I6" s="47">
        <v>276128</v>
      </c>
      <c r="J6" s="47">
        <v>273868</v>
      </c>
      <c r="K6" s="47">
        <v>273132</v>
      </c>
      <c r="N6" s="2" t="s">
        <v>3</v>
      </c>
      <c r="O6" s="6">
        <v>3410</v>
      </c>
      <c r="P6" s="6">
        <v>3409</v>
      </c>
      <c r="Q6" s="6">
        <v>3419</v>
      </c>
      <c r="R6" s="6">
        <v>3408</v>
      </c>
      <c r="S6" s="6">
        <v>3418</v>
      </c>
      <c r="T6" s="6">
        <v>3416</v>
      </c>
      <c r="U6" s="6">
        <v>3415</v>
      </c>
      <c r="Y6" s="2" t="s">
        <v>3</v>
      </c>
      <c r="Z6" s="6">
        <v>8.2758000000000003</v>
      </c>
      <c r="AA6" s="6">
        <v>109.1204</v>
      </c>
      <c r="AB6" s="10">
        <v>159.0771</v>
      </c>
      <c r="AC6" s="6">
        <v>17.351900000000001</v>
      </c>
      <c r="AD6" s="6">
        <v>154.2176</v>
      </c>
      <c r="AE6" s="6">
        <v>182.89099999999999</v>
      </c>
      <c r="AF6" s="6">
        <v>21.45</v>
      </c>
      <c r="AG6" s="6">
        <f t="shared" si="0"/>
        <v>179.13665689149559</v>
      </c>
      <c r="AH6" s="6">
        <f t="shared" si="1"/>
        <v>179.18920504546787</v>
      </c>
      <c r="AI6" s="6">
        <f t="shared" si="2"/>
        <v>178.6651067563615</v>
      </c>
      <c r="AJ6" s="6">
        <f t="shared" si="3"/>
        <v>179.24178403755869</v>
      </c>
      <c r="AK6" s="6">
        <f t="shared" si="4"/>
        <v>178.71737858396725</v>
      </c>
      <c r="AL6" s="6">
        <f t="shared" si="5"/>
        <v>178.82201405152225</v>
      </c>
      <c r="AM6" s="6">
        <f t="shared" si="6"/>
        <v>178.87437774524159</v>
      </c>
      <c r="AN6" s="41"/>
      <c r="AO6" s="41"/>
      <c r="AP6" s="41"/>
      <c r="AQ6" s="41"/>
      <c r="AR6" s="44"/>
      <c r="AT6" s="2" t="s">
        <v>3</v>
      </c>
      <c r="AU6" s="6">
        <v>33.83</v>
      </c>
      <c r="AV6" s="6">
        <v>54.7</v>
      </c>
      <c r="AW6" s="2">
        <v>55.37</v>
      </c>
      <c r="AX6" s="2">
        <v>42.9</v>
      </c>
      <c r="AY6" s="6">
        <v>53.471849339287814</v>
      </c>
      <c r="AZ6" s="6">
        <f t="shared" si="7"/>
        <v>57.29402674280027</v>
      </c>
      <c r="BA6" s="6">
        <f t="shared" si="8"/>
        <v>51.760807784486033</v>
      </c>
      <c r="BB6" s="6">
        <f t="shared" si="9"/>
        <v>48.079416425475074</v>
      </c>
      <c r="BC6" s="6">
        <f t="shared" si="10"/>
        <v>45.82945898869783</v>
      </c>
      <c r="BD6" s="6">
        <f t="shared" si="11"/>
        <v>45.203452204774941</v>
      </c>
      <c r="BE6" s="6">
        <f t="shared" si="12"/>
        <v>44.833479576201263</v>
      </c>
      <c r="BF6" s="6">
        <f t="shared" si="13"/>
        <v>44.712992914860457</v>
      </c>
    </row>
    <row r="7" spans="1:58" ht="14.25" thickBot="1" x14ac:dyDescent="0.2">
      <c r="A7" s="2" t="s">
        <v>4</v>
      </c>
      <c r="B7" s="48">
        <v>102400</v>
      </c>
      <c r="C7" s="94"/>
      <c r="D7" s="2" t="s">
        <v>4</v>
      </c>
      <c r="E7" s="47">
        <v>84452</v>
      </c>
      <c r="F7" s="47">
        <v>81492</v>
      </c>
      <c r="G7" s="47">
        <v>78704</v>
      </c>
      <c r="H7" s="47">
        <v>74232</v>
      </c>
      <c r="I7" s="47">
        <v>73596</v>
      </c>
      <c r="J7" s="47">
        <v>73388</v>
      </c>
      <c r="K7" s="47">
        <v>73348</v>
      </c>
      <c r="N7" s="2" t="s">
        <v>4</v>
      </c>
      <c r="O7" s="6">
        <v>506</v>
      </c>
      <c r="P7" s="6">
        <v>516</v>
      </c>
      <c r="Q7" s="6">
        <v>513</v>
      </c>
      <c r="R7" s="6">
        <v>509</v>
      </c>
      <c r="S7" s="6">
        <v>513</v>
      </c>
      <c r="T7" s="6">
        <v>596</v>
      </c>
      <c r="U7" s="6">
        <v>781</v>
      </c>
      <c r="Y7" s="2" t="s">
        <v>4</v>
      </c>
      <c r="Z7" s="6">
        <v>5.3593000000000002</v>
      </c>
      <c r="AA7" s="6">
        <v>154.21690000000001</v>
      </c>
      <c r="AB7" s="10">
        <v>150.36709999999999</v>
      </c>
      <c r="AC7" s="6">
        <v>7.2769000000000004</v>
      </c>
      <c r="AD7" s="6">
        <v>263.91750000000002</v>
      </c>
      <c r="AE7" s="6">
        <v>256.64159999999998</v>
      </c>
      <c r="AF7" s="6">
        <v>13.35</v>
      </c>
      <c r="AG7" s="6">
        <f t="shared" si="0"/>
        <v>202.37154150197628</v>
      </c>
      <c r="AH7" s="6">
        <f t="shared" si="1"/>
        <v>198.44961240310079</v>
      </c>
      <c r="AI7" s="6">
        <f t="shared" si="2"/>
        <v>199.6101364522417</v>
      </c>
      <c r="AJ7" s="6">
        <f t="shared" si="3"/>
        <v>201.1787819253438</v>
      </c>
      <c r="AK7" s="6">
        <f t="shared" si="4"/>
        <v>199.6101364522417</v>
      </c>
      <c r="AL7" s="6">
        <f t="shared" si="5"/>
        <v>171.81208053691276</v>
      </c>
      <c r="AM7" s="6">
        <f t="shared" si="6"/>
        <v>131.11395646606914</v>
      </c>
      <c r="AN7" s="41"/>
      <c r="AO7" s="41"/>
      <c r="AP7" s="41"/>
      <c r="AQ7" s="41"/>
      <c r="AR7" s="41"/>
      <c r="AT7" s="2" t="s">
        <v>4</v>
      </c>
      <c r="AU7" s="6">
        <v>66.83</v>
      </c>
      <c r="AV7" s="6">
        <v>94.69</v>
      </c>
      <c r="AW7" s="2">
        <v>94.88</v>
      </c>
      <c r="AX7" s="2">
        <v>69.099999999999994</v>
      </c>
      <c r="AY7" s="6">
        <v>88.98828125</v>
      </c>
      <c r="AZ7" s="6">
        <f t="shared" si="7"/>
        <v>82.47265625</v>
      </c>
      <c r="BA7" s="6">
        <f t="shared" si="8"/>
        <v>79.58203125</v>
      </c>
      <c r="BB7" s="6">
        <f t="shared" si="9"/>
        <v>76.859375</v>
      </c>
      <c r="BC7" s="6">
        <f t="shared" si="10"/>
        <v>72.4921875</v>
      </c>
      <c r="BD7" s="6">
        <f t="shared" si="11"/>
        <v>71.87109375</v>
      </c>
      <c r="BE7" s="6">
        <f t="shared" si="12"/>
        <v>71.66796875</v>
      </c>
      <c r="BF7" s="6">
        <f t="shared" si="13"/>
        <v>71.62890625</v>
      </c>
    </row>
    <row r="8" spans="1:58" ht="14.25" thickBot="1" x14ac:dyDescent="0.2">
      <c r="A8" s="2" t="s">
        <v>5</v>
      </c>
      <c r="B8" s="48">
        <v>377109</v>
      </c>
      <c r="C8" s="94"/>
      <c r="D8" s="2" t="s">
        <v>5</v>
      </c>
      <c r="E8" s="47">
        <v>210236</v>
      </c>
      <c r="F8" s="47">
        <v>197252</v>
      </c>
      <c r="G8" s="47">
        <v>187616</v>
      </c>
      <c r="H8" s="47">
        <v>182552</v>
      </c>
      <c r="I8" s="47">
        <v>179660</v>
      </c>
      <c r="J8" s="47">
        <v>177784</v>
      </c>
      <c r="K8" s="47">
        <v>177432</v>
      </c>
      <c r="N8" s="2" t="s">
        <v>5</v>
      </c>
      <c r="O8" s="6">
        <v>1899</v>
      </c>
      <c r="P8" s="6">
        <v>1896</v>
      </c>
      <c r="Q8" s="6">
        <v>1893</v>
      </c>
      <c r="R8" s="6">
        <v>1888</v>
      </c>
      <c r="S8" s="6">
        <v>1902</v>
      </c>
      <c r="T8" s="6">
        <v>1900</v>
      </c>
      <c r="U8" s="6">
        <v>1916</v>
      </c>
      <c r="Y8" s="2" t="s">
        <v>5</v>
      </c>
      <c r="Z8" s="6">
        <v>13.498100000000001</v>
      </c>
      <c r="AA8" s="6">
        <v>112.1014</v>
      </c>
      <c r="AB8" s="10">
        <v>154.29990000000001</v>
      </c>
      <c r="AC8" s="6">
        <v>18.676200000000001</v>
      </c>
      <c r="AD8" s="6">
        <v>149.1729</v>
      </c>
      <c r="AE8" s="6">
        <v>239.5864</v>
      </c>
      <c r="AF8" s="6">
        <v>21.93</v>
      </c>
      <c r="AG8" s="6">
        <f t="shared" si="0"/>
        <v>198.58293838862559</v>
      </c>
      <c r="AH8" s="6">
        <f t="shared" si="1"/>
        <v>198.89715189873417</v>
      </c>
      <c r="AI8" s="6">
        <f t="shared" si="2"/>
        <v>199.21236133122028</v>
      </c>
      <c r="AJ8" s="6">
        <f t="shared" si="3"/>
        <v>199.73993644067798</v>
      </c>
      <c r="AK8" s="6">
        <f t="shared" si="4"/>
        <v>198.26971608832807</v>
      </c>
      <c r="AL8" s="6">
        <f t="shared" si="5"/>
        <v>198.47842105263157</v>
      </c>
      <c r="AM8" s="6">
        <f t="shared" si="6"/>
        <v>196.82098121085596</v>
      </c>
      <c r="AN8" s="41"/>
      <c r="AO8" s="41"/>
      <c r="AP8" s="41"/>
      <c r="AQ8" s="41"/>
      <c r="AR8" s="44"/>
      <c r="AT8" s="2" t="s">
        <v>5</v>
      </c>
      <c r="AU8" s="6">
        <v>38.4</v>
      </c>
      <c r="AV8" s="6">
        <v>57.97</v>
      </c>
      <c r="AW8" s="2">
        <v>57.69</v>
      </c>
      <c r="AX8" s="2">
        <v>46.9</v>
      </c>
      <c r="AY8" s="6">
        <v>54.273963230790031</v>
      </c>
      <c r="AZ8" s="6">
        <f t="shared" si="7"/>
        <v>55.7493987149604</v>
      </c>
      <c r="BA8" s="6">
        <f t="shared" si="8"/>
        <v>52.306362351468671</v>
      </c>
      <c r="BB8" s="6">
        <f t="shared" si="9"/>
        <v>49.751132961557531</v>
      </c>
      <c r="BC8" s="6">
        <f t="shared" si="10"/>
        <v>48.408285137718799</v>
      </c>
      <c r="BD8" s="6">
        <f t="shared" si="11"/>
        <v>47.641398110360662</v>
      </c>
      <c r="BE8" s="6">
        <f t="shared" si="12"/>
        <v>47.143929208796393</v>
      </c>
      <c r="BF8" s="6">
        <f t="shared" si="13"/>
        <v>47.050587495922926</v>
      </c>
    </row>
    <row r="9" spans="1:58" ht="14.25" thickBot="1" x14ac:dyDescent="0.2">
      <c r="A9" s="2" t="s">
        <v>6</v>
      </c>
      <c r="B9" s="48">
        <v>21504</v>
      </c>
      <c r="C9" s="94"/>
      <c r="D9" s="2" t="s">
        <v>6</v>
      </c>
      <c r="E9" s="47">
        <v>13136</v>
      </c>
      <c r="F9" s="47">
        <v>12412</v>
      </c>
      <c r="G9" s="47">
        <v>12088</v>
      </c>
      <c r="H9" s="47">
        <v>12420</v>
      </c>
      <c r="I9" s="47">
        <v>11828</v>
      </c>
      <c r="J9" s="47">
        <v>11828</v>
      </c>
      <c r="K9" s="47">
        <v>11828</v>
      </c>
      <c r="N9" s="2" t="s">
        <v>6</v>
      </c>
      <c r="O9" s="6">
        <v>112</v>
      </c>
      <c r="P9" s="6">
        <v>129</v>
      </c>
      <c r="Q9" s="6">
        <v>151</v>
      </c>
      <c r="R9" s="6">
        <v>183</v>
      </c>
      <c r="S9" s="6">
        <v>214</v>
      </c>
      <c r="T9" s="6">
        <v>214</v>
      </c>
      <c r="U9" s="6">
        <v>214</v>
      </c>
      <c r="Y9" s="2" t="s">
        <v>6</v>
      </c>
      <c r="Z9" s="6">
        <v>19.2</v>
      </c>
      <c r="AA9" s="6">
        <v>108.6061</v>
      </c>
      <c r="AB9" s="10">
        <v>188.63159999999999</v>
      </c>
      <c r="AC9" s="6">
        <v>25.209800000000001</v>
      </c>
      <c r="AD9" s="6">
        <v>147.2877</v>
      </c>
      <c r="AE9" s="6">
        <v>221.69069999999999</v>
      </c>
      <c r="AF9" s="6">
        <v>20.5</v>
      </c>
      <c r="AG9" s="6">
        <f t="shared" si="0"/>
        <v>192</v>
      </c>
      <c r="AH9" s="6">
        <f t="shared" si="1"/>
        <v>166.69767441860466</v>
      </c>
      <c r="AI9" s="6">
        <f t="shared" si="2"/>
        <v>142.41059602649005</v>
      </c>
      <c r="AJ9" s="6">
        <f t="shared" si="3"/>
        <v>117.50819672131148</v>
      </c>
      <c r="AK9" s="6">
        <f t="shared" si="4"/>
        <v>100.48598130841121</v>
      </c>
      <c r="AL9" s="6">
        <f t="shared" si="5"/>
        <v>100.48598130841121</v>
      </c>
      <c r="AM9" s="6">
        <f t="shared" si="6"/>
        <v>100.48598130841121</v>
      </c>
      <c r="AN9" s="41"/>
      <c r="AO9" s="41"/>
      <c r="AP9" s="41"/>
      <c r="AQ9" s="41"/>
      <c r="AR9" s="44"/>
      <c r="AT9" s="2" t="s">
        <v>6</v>
      </c>
      <c r="AU9" s="6">
        <v>47.98</v>
      </c>
      <c r="AV9" s="6">
        <v>61.22</v>
      </c>
      <c r="AW9" s="2">
        <v>60.11</v>
      </c>
      <c r="AX9" s="2">
        <v>52.9</v>
      </c>
      <c r="AY9" s="6">
        <v>60.491071428571431</v>
      </c>
      <c r="AZ9" s="6">
        <f t="shared" si="7"/>
        <v>61.086309523809526</v>
      </c>
      <c r="BA9" s="6">
        <f t="shared" si="8"/>
        <v>57.719494047619051</v>
      </c>
      <c r="BB9" s="6">
        <f t="shared" si="9"/>
        <v>56.21279761904762</v>
      </c>
      <c r="BC9" s="6">
        <f t="shared" si="10"/>
        <v>57.756696428571431</v>
      </c>
      <c r="BD9" s="6">
        <f t="shared" si="11"/>
        <v>55.003720238095241</v>
      </c>
      <c r="BE9" s="6">
        <f t="shared" si="12"/>
        <v>55.003720238095241</v>
      </c>
      <c r="BF9" s="6">
        <f t="shared" si="13"/>
        <v>55.003720238095241</v>
      </c>
    </row>
    <row r="10" spans="1:58" ht="14.25" thickBot="1" x14ac:dyDescent="0.2">
      <c r="A10" s="2" t="s">
        <v>7</v>
      </c>
      <c r="B10" s="48">
        <v>246814</v>
      </c>
      <c r="C10" s="94"/>
      <c r="D10" s="2" t="s">
        <v>7</v>
      </c>
      <c r="E10" s="47">
        <v>125540</v>
      </c>
      <c r="F10" s="47">
        <v>117624</v>
      </c>
      <c r="G10" s="47">
        <v>109612</v>
      </c>
      <c r="H10" s="47">
        <v>106256</v>
      </c>
      <c r="I10" s="47">
        <v>103268</v>
      </c>
      <c r="J10" s="47">
        <v>101380</v>
      </c>
      <c r="K10" s="47">
        <v>100472</v>
      </c>
      <c r="N10" s="2" t="s">
        <v>7</v>
      </c>
      <c r="O10" s="6">
        <v>1076</v>
      </c>
      <c r="P10" s="6">
        <v>1068</v>
      </c>
      <c r="Q10" s="6">
        <v>1077</v>
      </c>
      <c r="R10" s="6">
        <v>1073</v>
      </c>
      <c r="S10" s="6">
        <v>1070</v>
      </c>
      <c r="T10" s="6">
        <v>1068</v>
      </c>
      <c r="U10" s="6">
        <v>1098</v>
      </c>
      <c r="Y10" s="2" t="s">
        <v>7</v>
      </c>
      <c r="Z10" s="6">
        <v>13.4123</v>
      </c>
      <c r="AA10" s="6">
        <v>128.4152</v>
      </c>
      <c r="AB10" s="10">
        <v>172.11580000000001</v>
      </c>
      <c r="AC10" s="6">
        <v>19.076699999999999</v>
      </c>
      <c r="AD10" s="6">
        <v>201.48079999999999</v>
      </c>
      <c r="AE10" s="6">
        <v>255.76580000000001</v>
      </c>
      <c r="AF10" s="6">
        <v>22.4</v>
      </c>
      <c r="AG10" s="6">
        <f t="shared" si="0"/>
        <v>229.38104089219331</v>
      </c>
      <c r="AH10" s="6">
        <f t="shared" si="1"/>
        <v>231.09925093632958</v>
      </c>
      <c r="AI10" s="6">
        <f t="shared" si="2"/>
        <v>229.16805942432683</v>
      </c>
      <c r="AJ10" s="6">
        <f t="shared" si="3"/>
        <v>230.022367194781</v>
      </c>
      <c r="AK10" s="6">
        <f t="shared" si="4"/>
        <v>230.66728971962615</v>
      </c>
      <c r="AL10" s="6">
        <f t="shared" si="5"/>
        <v>231.09925093632958</v>
      </c>
      <c r="AM10" s="6">
        <f t="shared" si="6"/>
        <v>224.78506375227687</v>
      </c>
      <c r="AN10" s="41"/>
      <c r="AO10" s="41"/>
      <c r="AP10" s="41"/>
      <c r="AQ10" s="41"/>
      <c r="AR10" s="44"/>
      <c r="AT10" s="2" t="s">
        <v>7</v>
      </c>
      <c r="AU10" s="6">
        <v>33.020000000000003</v>
      </c>
      <c r="AV10" s="6">
        <v>49.08</v>
      </c>
      <c r="AW10" s="2">
        <v>48.72</v>
      </c>
      <c r="AX10" s="2">
        <v>42.74</v>
      </c>
      <c r="AY10" s="6">
        <v>48.384613514630445</v>
      </c>
      <c r="AZ10" s="6">
        <f t="shared" si="7"/>
        <v>50.8642135373196</v>
      </c>
      <c r="BA10" s="6">
        <f t="shared" si="8"/>
        <v>47.656940043919711</v>
      </c>
      <c r="BB10" s="6">
        <f t="shared" si="9"/>
        <v>44.410770863889404</v>
      </c>
      <c r="BC10" s="6">
        <f t="shared" si="10"/>
        <v>43.051042485434373</v>
      </c>
      <c r="BD10" s="6">
        <f t="shared" si="11"/>
        <v>41.840414239062611</v>
      </c>
      <c r="BE10" s="6">
        <f t="shared" si="12"/>
        <v>41.075465735331058</v>
      </c>
      <c r="BF10" s="6">
        <f t="shared" si="13"/>
        <v>40.707577365951686</v>
      </c>
    </row>
    <row r="11" spans="1:58" ht="14.25" thickBot="1" x14ac:dyDescent="0.2">
      <c r="A11" s="2" t="s">
        <v>8</v>
      </c>
      <c r="B11" s="48">
        <v>53161</v>
      </c>
      <c r="C11" s="94"/>
      <c r="D11" s="2" t="s">
        <v>8</v>
      </c>
      <c r="E11" s="47">
        <v>29892</v>
      </c>
      <c r="F11" s="47">
        <v>27608</v>
      </c>
      <c r="G11" s="47">
        <v>25764</v>
      </c>
      <c r="H11" s="47">
        <v>24756</v>
      </c>
      <c r="I11" s="47">
        <v>24500</v>
      </c>
      <c r="J11" s="47">
        <v>24444</v>
      </c>
      <c r="K11" s="47">
        <v>24444</v>
      </c>
      <c r="N11" s="2" t="s">
        <v>8</v>
      </c>
      <c r="O11" s="6">
        <v>293</v>
      </c>
      <c r="P11" s="6">
        <v>291</v>
      </c>
      <c r="Q11" s="6">
        <v>289</v>
      </c>
      <c r="R11" s="6">
        <v>288</v>
      </c>
      <c r="S11" s="6">
        <v>335</v>
      </c>
      <c r="T11" s="6">
        <v>465</v>
      </c>
      <c r="U11" s="6">
        <v>465</v>
      </c>
      <c r="Y11" s="2" t="s">
        <v>8</v>
      </c>
      <c r="Z11" s="6">
        <v>11.7691</v>
      </c>
      <c r="AA11" s="6">
        <v>107.396</v>
      </c>
      <c r="AB11" s="10">
        <v>168.23099999999999</v>
      </c>
      <c r="AC11" s="6">
        <v>19.814</v>
      </c>
      <c r="AD11" s="6">
        <v>173.16290000000001</v>
      </c>
      <c r="AE11" s="6">
        <v>269.8528</v>
      </c>
      <c r="AF11" s="6">
        <v>19.07</v>
      </c>
      <c r="AG11" s="6">
        <f t="shared" si="0"/>
        <v>181.43686006825939</v>
      </c>
      <c r="AH11" s="6">
        <f t="shared" si="1"/>
        <v>182.68384879725085</v>
      </c>
      <c r="AI11" s="6">
        <f t="shared" si="2"/>
        <v>183.94809688581316</v>
      </c>
      <c r="AJ11" s="6">
        <f t="shared" si="3"/>
        <v>184.58680555555554</v>
      </c>
      <c r="AK11" s="6">
        <f t="shared" si="4"/>
        <v>158.68955223880596</v>
      </c>
      <c r="AL11" s="6">
        <f t="shared" si="5"/>
        <v>114.3247311827957</v>
      </c>
      <c r="AM11" s="6">
        <f t="shared" si="6"/>
        <v>114.3247311827957</v>
      </c>
      <c r="AN11" s="41"/>
      <c r="AO11" s="41"/>
      <c r="AP11" s="41"/>
      <c r="AQ11" s="41"/>
      <c r="AR11" s="44"/>
      <c r="AT11" s="2" t="s">
        <v>8</v>
      </c>
      <c r="AU11" s="6">
        <v>34.909999999999997</v>
      </c>
      <c r="AV11" s="6">
        <v>52.93</v>
      </c>
      <c r="AW11" s="2">
        <v>54.43</v>
      </c>
      <c r="AX11" s="2">
        <v>42.5</v>
      </c>
      <c r="AY11" s="6">
        <v>54.190101766332468</v>
      </c>
      <c r="AZ11" s="6">
        <f t="shared" si="7"/>
        <v>56.22919057203589</v>
      </c>
      <c r="BA11" s="6">
        <f t="shared" si="8"/>
        <v>51.93280788547996</v>
      </c>
      <c r="BB11" s="6">
        <f t="shared" si="9"/>
        <v>48.464099621903273</v>
      </c>
      <c r="BC11" s="6">
        <f t="shared" si="10"/>
        <v>46.567972761987171</v>
      </c>
      <c r="BD11" s="6">
        <f t="shared" si="11"/>
        <v>46.086416734071967</v>
      </c>
      <c r="BE11" s="6">
        <f t="shared" si="12"/>
        <v>45.981076352965523</v>
      </c>
      <c r="BF11" s="6">
        <f t="shared" si="13"/>
        <v>45.981076352965523</v>
      </c>
    </row>
    <row r="12" spans="1:58" ht="14.25" thickBot="1" x14ac:dyDescent="0.2">
      <c r="A12" s="2" t="s">
        <v>9</v>
      </c>
      <c r="B12" s="48">
        <v>82199</v>
      </c>
      <c r="C12" s="94"/>
      <c r="D12" s="2" t="s">
        <v>9</v>
      </c>
      <c r="E12" s="47">
        <v>50564</v>
      </c>
      <c r="F12" s="47">
        <v>45472</v>
      </c>
      <c r="G12" s="47">
        <v>42708</v>
      </c>
      <c r="H12" s="47">
        <v>40356</v>
      </c>
      <c r="I12" s="47">
        <v>39392</v>
      </c>
      <c r="J12" s="47">
        <v>39128</v>
      </c>
      <c r="K12" s="47">
        <v>39092</v>
      </c>
      <c r="N12" s="2" t="s">
        <v>9</v>
      </c>
      <c r="O12" s="6">
        <v>485</v>
      </c>
      <c r="P12" s="6">
        <v>493</v>
      </c>
      <c r="Q12" s="6">
        <v>490</v>
      </c>
      <c r="R12" s="6">
        <v>488</v>
      </c>
      <c r="S12" s="6">
        <v>487</v>
      </c>
      <c r="T12" s="6">
        <v>586</v>
      </c>
      <c r="U12" s="6">
        <v>740</v>
      </c>
      <c r="Y12" s="2" t="s">
        <v>9</v>
      </c>
      <c r="Z12" s="6">
        <v>12.0121</v>
      </c>
      <c r="AA12" s="6">
        <v>104.446</v>
      </c>
      <c r="AB12" s="10">
        <v>143.9562</v>
      </c>
      <c r="AC12" s="6">
        <v>18.673100000000002</v>
      </c>
      <c r="AD12" s="6">
        <v>146.0018</v>
      </c>
      <c r="AE12" s="6">
        <v>210.2276</v>
      </c>
      <c r="AF12" s="6">
        <v>20.5</v>
      </c>
      <c r="AG12" s="6">
        <f t="shared" si="0"/>
        <v>169.48247422680413</v>
      </c>
      <c r="AH12" s="6">
        <f t="shared" si="1"/>
        <v>166.73225152129817</v>
      </c>
      <c r="AI12" s="6">
        <f t="shared" si="2"/>
        <v>167.75306122448978</v>
      </c>
      <c r="AJ12" s="6">
        <f t="shared" si="3"/>
        <v>168.4405737704918</v>
      </c>
      <c r="AK12" s="6">
        <f t="shared" si="4"/>
        <v>168.7864476386037</v>
      </c>
      <c r="AL12" s="6">
        <f t="shared" si="5"/>
        <v>140.27133105802048</v>
      </c>
      <c r="AM12" s="6">
        <f t="shared" si="6"/>
        <v>111.07972972972973</v>
      </c>
      <c r="AN12" s="41"/>
      <c r="AO12" s="41"/>
      <c r="AP12" s="41"/>
      <c r="AQ12" s="41"/>
      <c r="AR12" s="44"/>
      <c r="AT12" s="2" t="s">
        <v>9</v>
      </c>
      <c r="AU12" s="6">
        <v>36.200000000000003</v>
      </c>
      <c r="AV12" s="6">
        <v>57.31</v>
      </c>
      <c r="AW12" s="2">
        <v>59.1</v>
      </c>
      <c r="AX12" s="2">
        <v>43.5</v>
      </c>
      <c r="AY12" s="6">
        <v>57.012859037214568</v>
      </c>
      <c r="AZ12" s="6">
        <f t="shared" si="7"/>
        <v>61.514130342218273</v>
      </c>
      <c r="BA12" s="6">
        <f t="shared" si="8"/>
        <v>55.319407778683441</v>
      </c>
      <c r="BB12" s="6">
        <f t="shared" si="9"/>
        <v>51.956836457864448</v>
      </c>
      <c r="BC12" s="6">
        <f t="shared" si="10"/>
        <v>49.095487779656686</v>
      </c>
      <c r="BD12" s="6">
        <f t="shared" si="11"/>
        <v>47.922724120731395</v>
      </c>
      <c r="BE12" s="6">
        <f t="shared" si="12"/>
        <v>47.601552330320317</v>
      </c>
      <c r="BF12" s="6">
        <f t="shared" si="13"/>
        <v>47.557756177082446</v>
      </c>
    </row>
    <row r="13" spans="1:58" ht="14.25" thickBot="1" x14ac:dyDescent="0.2">
      <c r="A13" s="2" t="s">
        <v>10</v>
      </c>
      <c r="B13" s="48">
        <v>46526</v>
      </c>
      <c r="C13" s="94"/>
      <c r="D13" s="2" t="s">
        <v>10</v>
      </c>
      <c r="E13" s="47">
        <v>29012</v>
      </c>
      <c r="F13" s="47">
        <v>26620</v>
      </c>
      <c r="G13" s="47">
        <v>25016</v>
      </c>
      <c r="H13" s="47">
        <v>24080</v>
      </c>
      <c r="I13" s="47">
        <v>23752</v>
      </c>
      <c r="J13" s="47">
        <v>23704</v>
      </c>
      <c r="K13" s="47">
        <v>23704</v>
      </c>
      <c r="N13" s="2" t="s">
        <v>10</v>
      </c>
      <c r="O13" s="6">
        <v>282</v>
      </c>
      <c r="P13" s="6">
        <v>279</v>
      </c>
      <c r="Q13" s="6">
        <v>278</v>
      </c>
      <c r="R13" s="6">
        <v>277</v>
      </c>
      <c r="S13" s="6">
        <v>327</v>
      </c>
      <c r="T13" s="6">
        <v>451</v>
      </c>
      <c r="U13" s="6">
        <v>451</v>
      </c>
      <c r="Y13" s="2" t="s">
        <v>10</v>
      </c>
      <c r="Z13" s="6">
        <v>12.9961</v>
      </c>
      <c r="AA13" s="6">
        <v>97.743700000000004</v>
      </c>
      <c r="AB13" s="10">
        <v>176.23480000000001</v>
      </c>
      <c r="AC13" s="6">
        <v>18.124700000000001</v>
      </c>
      <c r="AD13" s="6">
        <v>151.05840000000001</v>
      </c>
      <c r="AE13" s="6">
        <v>220.50239999999999</v>
      </c>
      <c r="AF13" s="2"/>
      <c r="AG13" s="6">
        <f t="shared" si="0"/>
        <v>164.98581560283688</v>
      </c>
      <c r="AH13" s="6">
        <f t="shared" si="1"/>
        <v>166.75985663082437</v>
      </c>
      <c r="AI13" s="6">
        <f t="shared" si="2"/>
        <v>167.35971223021582</v>
      </c>
      <c r="AJ13" s="6">
        <f t="shared" si="3"/>
        <v>167.96389891696751</v>
      </c>
      <c r="AK13" s="6">
        <f t="shared" si="4"/>
        <v>142.28134556574923</v>
      </c>
      <c r="AL13" s="6">
        <f t="shared" si="5"/>
        <v>103.16186252771618</v>
      </c>
      <c r="AM13" s="6">
        <f t="shared" si="6"/>
        <v>103.16186252771618</v>
      </c>
      <c r="AN13" s="41"/>
      <c r="AO13" s="41"/>
      <c r="AP13" s="41"/>
      <c r="AQ13" s="41"/>
      <c r="AR13" s="44"/>
      <c r="AT13" s="2" t="s">
        <v>10</v>
      </c>
      <c r="AU13" s="6">
        <v>38.86</v>
      </c>
      <c r="AV13" s="6">
        <v>59.93</v>
      </c>
      <c r="AW13" s="2">
        <v>60.81</v>
      </c>
      <c r="AX13" s="2"/>
      <c r="AY13" s="6">
        <v>60.241585350126812</v>
      </c>
      <c r="AZ13" s="6">
        <f t="shared" si="7"/>
        <v>62.356531831664014</v>
      </c>
      <c r="BA13" s="6">
        <f t="shared" si="8"/>
        <v>57.215320465976014</v>
      </c>
      <c r="BB13" s="6">
        <f t="shared" si="9"/>
        <v>53.767785754201952</v>
      </c>
      <c r="BC13" s="6">
        <f t="shared" si="10"/>
        <v>51.756007393715343</v>
      </c>
      <c r="BD13" s="6">
        <f t="shared" si="11"/>
        <v>51.051025233202942</v>
      </c>
      <c r="BE13" s="6">
        <f t="shared" si="12"/>
        <v>50.947857112152342</v>
      </c>
      <c r="BF13" s="6">
        <f t="shared" si="13"/>
        <v>50.947857112152342</v>
      </c>
    </row>
    <row r="14" spans="1:58" ht="14.25" thickBot="1" x14ac:dyDescent="0.2">
      <c r="A14" s="2" t="s">
        <v>11</v>
      </c>
      <c r="B14" s="48">
        <v>13286</v>
      </c>
      <c r="C14" s="94"/>
      <c r="D14" s="2" t="s">
        <v>11</v>
      </c>
      <c r="E14" s="47">
        <v>8376</v>
      </c>
      <c r="F14" s="47">
        <v>7740</v>
      </c>
      <c r="G14" s="47">
        <v>7412</v>
      </c>
      <c r="H14" s="47">
        <v>7304</v>
      </c>
      <c r="I14" s="47">
        <v>7304</v>
      </c>
      <c r="J14" s="47">
        <v>7304</v>
      </c>
      <c r="K14" s="47">
        <v>7304</v>
      </c>
      <c r="N14" s="2" t="s">
        <v>11</v>
      </c>
      <c r="O14" s="6">
        <v>79</v>
      </c>
      <c r="P14" s="6">
        <v>92</v>
      </c>
      <c r="Q14" s="6">
        <v>122</v>
      </c>
      <c r="R14" s="6">
        <v>166</v>
      </c>
      <c r="S14" s="6">
        <v>168</v>
      </c>
      <c r="T14" s="6">
        <v>168</v>
      </c>
      <c r="U14" s="6">
        <v>168</v>
      </c>
      <c r="Y14" s="2" t="s">
        <v>11</v>
      </c>
      <c r="Z14" s="6">
        <v>17.809699999999999</v>
      </c>
      <c r="AA14" s="6">
        <v>92.263900000000007</v>
      </c>
      <c r="AB14" s="10">
        <v>160.07230000000001</v>
      </c>
      <c r="AC14" s="6">
        <v>25.1629</v>
      </c>
      <c r="AD14" s="6">
        <v>142.86019999999999</v>
      </c>
      <c r="AE14" s="6">
        <v>204.4</v>
      </c>
      <c r="AF14" s="2"/>
      <c r="AG14" s="6">
        <f t="shared" si="0"/>
        <v>168.17721518987341</v>
      </c>
      <c r="AH14" s="6">
        <f t="shared" si="1"/>
        <v>144.41304347826087</v>
      </c>
      <c r="AI14" s="6">
        <f t="shared" si="2"/>
        <v>108.90163934426229</v>
      </c>
      <c r="AJ14" s="6">
        <f t="shared" si="3"/>
        <v>80.036144578313255</v>
      </c>
      <c r="AK14" s="6">
        <f t="shared" si="4"/>
        <v>79.083333333333329</v>
      </c>
      <c r="AL14" s="6">
        <f t="shared" si="5"/>
        <v>79.083333333333329</v>
      </c>
      <c r="AM14" s="6">
        <f t="shared" si="6"/>
        <v>79.083333333333329</v>
      </c>
      <c r="AN14" s="41"/>
      <c r="AO14" s="41"/>
      <c r="AP14" s="41"/>
      <c r="AQ14" s="41"/>
      <c r="AR14" s="44"/>
      <c r="AT14" s="2" t="s">
        <v>11</v>
      </c>
      <c r="AU14" s="6">
        <v>41.52</v>
      </c>
      <c r="AV14" s="6">
        <v>61.75</v>
      </c>
      <c r="AW14" s="2">
        <v>63.76</v>
      </c>
      <c r="AX14" s="2"/>
      <c r="AY14" s="6">
        <v>63.435194942044262</v>
      </c>
      <c r="AZ14" s="6">
        <f t="shared" si="7"/>
        <v>63.043805509558936</v>
      </c>
      <c r="BA14" s="6">
        <f t="shared" si="8"/>
        <v>58.256811681469216</v>
      </c>
      <c r="BB14" s="6">
        <f t="shared" si="9"/>
        <v>55.788047568869487</v>
      </c>
      <c r="BC14" s="6">
        <f t="shared" si="10"/>
        <v>54.975161824476892</v>
      </c>
      <c r="BD14" s="6">
        <f t="shared" si="11"/>
        <v>54.975161824476892</v>
      </c>
      <c r="BE14" s="6">
        <f t="shared" si="12"/>
        <v>54.975161824476892</v>
      </c>
      <c r="BF14" s="6">
        <f t="shared" si="13"/>
        <v>54.975161824476892</v>
      </c>
    </row>
    <row r="15" spans="1:58" ht="14.25" thickBot="1" x14ac:dyDescent="0.2">
      <c r="A15" s="2" t="s">
        <v>12</v>
      </c>
      <c r="B15" s="48">
        <v>11954</v>
      </c>
      <c r="C15" s="94"/>
      <c r="D15" s="2" t="s">
        <v>12</v>
      </c>
      <c r="E15" s="47">
        <v>7580</v>
      </c>
      <c r="F15" s="47">
        <v>6960</v>
      </c>
      <c r="G15" s="47">
        <v>6648</v>
      </c>
      <c r="H15" s="47">
        <v>6564</v>
      </c>
      <c r="I15" s="47">
        <v>6564</v>
      </c>
      <c r="J15" s="47">
        <v>6564</v>
      </c>
      <c r="K15" s="47">
        <v>6564</v>
      </c>
      <c r="N15" s="2" t="s">
        <v>12</v>
      </c>
      <c r="O15" s="6">
        <v>74</v>
      </c>
      <c r="P15" s="6">
        <v>88</v>
      </c>
      <c r="Q15" s="6">
        <v>117</v>
      </c>
      <c r="R15" s="6">
        <v>154</v>
      </c>
      <c r="S15" s="6">
        <v>154</v>
      </c>
      <c r="T15" s="6">
        <v>154</v>
      </c>
      <c r="U15" s="6">
        <v>154</v>
      </c>
      <c r="Y15" s="2" t="s">
        <v>12</v>
      </c>
      <c r="Z15" s="6">
        <v>17.975899999999999</v>
      </c>
      <c r="AA15" s="6">
        <v>87.897099999999995</v>
      </c>
      <c r="AB15" s="10">
        <v>153.25640000000001</v>
      </c>
      <c r="AC15" s="6">
        <v>25.5427</v>
      </c>
      <c r="AD15" s="6">
        <v>145.78049999999999</v>
      </c>
      <c r="AE15" s="6">
        <v>239.08</v>
      </c>
      <c r="AF15" s="2"/>
      <c r="AG15" s="6">
        <f t="shared" si="0"/>
        <v>161.54054054054055</v>
      </c>
      <c r="AH15" s="6">
        <f t="shared" si="1"/>
        <v>135.84090909090909</v>
      </c>
      <c r="AI15" s="6">
        <f t="shared" si="2"/>
        <v>102.17094017094017</v>
      </c>
      <c r="AJ15" s="6">
        <f t="shared" si="3"/>
        <v>77.623376623376629</v>
      </c>
      <c r="AK15" s="6">
        <f t="shared" si="4"/>
        <v>77.623376623376629</v>
      </c>
      <c r="AL15" s="6">
        <f t="shared" si="5"/>
        <v>77.623376623376629</v>
      </c>
      <c r="AM15" s="6">
        <f t="shared" si="6"/>
        <v>77.623376623376629</v>
      </c>
      <c r="AN15" s="41"/>
      <c r="AO15" s="41"/>
      <c r="AP15" s="41"/>
      <c r="AQ15" s="41"/>
      <c r="AR15" s="44"/>
      <c r="AT15" s="2" t="s">
        <v>12</v>
      </c>
      <c r="AU15" s="6">
        <v>41.63</v>
      </c>
      <c r="AV15" s="6">
        <v>60.84</v>
      </c>
      <c r="AW15" s="2">
        <v>62.37</v>
      </c>
      <c r="AX15" s="2"/>
      <c r="AY15" s="6">
        <v>63.041659695499419</v>
      </c>
      <c r="AZ15" s="6">
        <f t="shared" si="7"/>
        <v>63.409737326417932</v>
      </c>
      <c r="BA15" s="6">
        <f t="shared" si="8"/>
        <v>58.223188890747863</v>
      </c>
      <c r="BB15" s="6">
        <f t="shared" si="9"/>
        <v>55.613183871507445</v>
      </c>
      <c r="BC15" s="6">
        <f t="shared" si="10"/>
        <v>54.910490212481179</v>
      </c>
      <c r="BD15" s="6">
        <f t="shared" si="11"/>
        <v>54.910490212481179</v>
      </c>
      <c r="BE15" s="6">
        <f t="shared" si="12"/>
        <v>54.910490212481179</v>
      </c>
      <c r="BF15" s="6">
        <f t="shared" si="13"/>
        <v>54.910490212481179</v>
      </c>
    </row>
    <row r="16" spans="1:58" ht="14.25" thickBot="1" x14ac:dyDescent="0.2">
      <c r="A16" s="2" t="s">
        <v>13</v>
      </c>
      <c r="B16" s="48">
        <v>38105</v>
      </c>
      <c r="C16" s="94"/>
      <c r="D16" s="2" t="s">
        <v>13</v>
      </c>
      <c r="E16" s="47">
        <v>21000</v>
      </c>
      <c r="F16" s="47">
        <v>19496</v>
      </c>
      <c r="G16" s="47">
        <v>18388</v>
      </c>
      <c r="H16" s="47">
        <v>17792</v>
      </c>
      <c r="I16" s="47">
        <v>17632</v>
      </c>
      <c r="J16" s="47">
        <v>17612</v>
      </c>
      <c r="K16" s="47">
        <v>17612</v>
      </c>
      <c r="N16" s="2" t="s">
        <v>13</v>
      </c>
      <c r="O16" s="6">
        <v>201</v>
      </c>
      <c r="P16" s="6">
        <v>200</v>
      </c>
      <c r="Q16" s="6">
        <v>199</v>
      </c>
      <c r="R16" s="6">
        <v>221</v>
      </c>
      <c r="S16" s="6">
        <v>310</v>
      </c>
      <c r="T16" s="6">
        <v>352</v>
      </c>
      <c r="U16" s="6">
        <v>352</v>
      </c>
      <c r="Y16" s="2" t="s">
        <v>13</v>
      </c>
      <c r="Z16" s="6">
        <v>16.6981</v>
      </c>
      <c r="AA16" s="6">
        <v>115.1208</v>
      </c>
      <c r="AB16" s="10">
        <v>186.78919999999999</v>
      </c>
      <c r="AC16" s="6">
        <v>20.6084</v>
      </c>
      <c r="AD16" s="6">
        <v>107.6412</v>
      </c>
      <c r="AE16" s="6">
        <v>272.17860000000002</v>
      </c>
      <c r="AF16" s="2"/>
      <c r="AG16" s="6">
        <f t="shared" si="0"/>
        <v>189.57711442786069</v>
      </c>
      <c r="AH16" s="6">
        <f t="shared" si="1"/>
        <v>190.52500000000001</v>
      </c>
      <c r="AI16" s="6">
        <f t="shared" si="2"/>
        <v>191.4824120603015</v>
      </c>
      <c r="AJ16" s="6">
        <f t="shared" si="3"/>
        <v>172.42081447963801</v>
      </c>
      <c r="AK16" s="6">
        <f t="shared" si="4"/>
        <v>122.91935483870968</v>
      </c>
      <c r="AL16" s="6">
        <f t="shared" si="5"/>
        <v>108.25284090909091</v>
      </c>
      <c r="AM16" s="6">
        <f t="shared" si="6"/>
        <v>108.25284090909091</v>
      </c>
      <c r="AN16" s="41"/>
      <c r="AO16" s="41"/>
      <c r="AP16" s="41"/>
      <c r="AQ16" s="41"/>
      <c r="AR16" s="44"/>
      <c r="AT16" s="2" t="s">
        <v>13</v>
      </c>
      <c r="AU16" s="6">
        <v>34.909999999999997</v>
      </c>
      <c r="AV16" s="6">
        <v>52.79</v>
      </c>
      <c r="AW16" s="2">
        <v>54.08</v>
      </c>
      <c r="AX16" s="2"/>
      <c r="AY16" s="6">
        <v>54.460044613567774</v>
      </c>
      <c r="AZ16" s="6">
        <f t="shared" si="7"/>
        <v>55.110877837554128</v>
      </c>
      <c r="BA16" s="6">
        <f t="shared" si="8"/>
        <v>51.163889253378819</v>
      </c>
      <c r="BB16" s="6">
        <f t="shared" si="9"/>
        <v>48.256134365568826</v>
      </c>
      <c r="BC16" s="6">
        <f t="shared" si="10"/>
        <v>46.692035165988713</v>
      </c>
      <c r="BD16" s="6">
        <f t="shared" si="11"/>
        <v>46.272142763416873</v>
      </c>
      <c r="BE16" s="6">
        <f t="shared" si="12"/>
        <v>46.219656213095398</v>
      </c>
      <c r="BF16" s="6">
        <f t="shared" si="13"/>
        <v>46.219656213095398</v>
      </c>
    </row>
    <row r="17" spans="1:58" ht="14.25" thickBot="1" x14ac:dyDescent="0.2">
      <c r="A17" s="2" t="s">
        <v>14</v>
      </c>
      <c r="B17" s="48">
        <v>513216</v>
      </c>
      <c r="C17" s="94"/>
      <c r="D17" s="2" t="s">
        <v>14</v>
      </c>
      <c r="E17" s="47">
        <v>75476</v>
      </c>
      <c r="F17" s="47">
        <v>73112</v>
      </c>
      <c r="G17" s="47">
        <v>72592</v>
      </c>
      <c r="H17" s="47">
        <v>70808</v>
      </c>
      <c r="I17" s="47">
        <v>68104</v>
      </c>
      <c r="J17" s="47">
        <v>67932</v>
      </c>
      <c r="K17" s="47">
        <v>67836</v>
      </c>
      <c r="N17" s="2" t="s">
        <v>14</v>
      </c>
      <c r="O17" s="6">
        <v>1127</v>
      </c>
      <c r="P17" s="6">
        <v>1125</v>
      </c>
      <c r="Q17" s="6">
        <v>1124</v>
      </c>
      <c r="R17" s="6">
        <v>1122</v>
      </c>
      <c r="S17" s="6">
        <v>1120</v>
      </c>
      <c r="T17" s="6">
        <v>1120</v>
      </c>
      <c r="U17" s="6">
        <v>1231</v>
      </c>
      <c r="Y17" s="2" t="s">
        <v>14</v>
      </c>
      <c r="Z17" s="6">
        <v>27.248000000000001</v>
      </c>
      <c r="AA17" s="6">
        <v>359.899</v>
      </c>
      <c r="AB17" s="10">
        <v>429.11040000000003</v>
      </c>
      <c r="AC17" s="6">
        <v>33.132100000000001</v>
      </c>
      <c r="AD17" s="6">
        <v>556.03030000000001</v>
      </c>
      <c r="AE17" s="6">
        <v>664.7876</v>
      </c>
      <c r="AF17" s="6">
        <v>33.369999999999997</v>
      </c>
      <c r="AG17" s="6">
        <f t="shared" si="0"/>
        <v>455.38243123336292</v>
      </c>
      <c r="AH17" s="6">
        <f t="shared" si="1"/>
        <v>456.19200000000001</v>
      </c>
      <c r="AI17" s="6">
        <f t="shared" si="2"/>
        <v>456.59786476868328</v>
      </c>
      <c r="AJ17" s="6">
        <f t="shared" si="3"/>
        <v>457.41176470588238</v>
      </c>
      <c r="AK17" s="6">
        <f t="shared" si="4"/>
        <v>458.22857142857146</v>
      </c>
      <c r="AL17" s="6">
        <f t="shared" si="5"/>
        <v>458.22857142857146</v>
      </c>
      <c r="AM17" s="6">
        <f t="shared" si="6"/>
        <v>416.9098294069862</v>
      </c>
      <c r="AN17" s="41"/>
      <c r="AO17" s="41"/>
      <c r="AP17" s="41"/>
      <c r="AQ17" s="41"/>
      <c r="AR17" s="44"/>
      <c r="AT17" s="2" t="s">
        <v>14</v>
      </c>
      <c r="AU17" s="6">
        <v>11</v>
      </c>
      <c r="AV17" s="6">
        <v>18.11</v>
      </c>
      <c r="AW17" s="2">
        <v>16.82</v>
      </c>
      <c r="AX17" s="2">
        <v>14.6</v>
      </c>
      <c r="AY17" s="6">
        <v>16.909059733133809</v>
      </c>
      <c r="AZ17" s="6">
        <f t="shared" si="7"/>
        <v>14.706478363885772</v>
      </c>
      <c r="BA17" s="6">
        <f t="shared" si="8"/>
        <v>14.24585359770545</v>
      </c>
      <c r="BB17" s="6">
        <f t="shared" si="9"/>
        <v>14.14453173712433</v>
      </c>
      <c r="BC17" s="6">
        <f t="shared" si="10"/>
        <v>13.796919815438335</v>
      </c>
      <c r="BD17" s="6">
        <f t="shared" si="11"/>
        <v>13.270046140416511</v>
      </c>
      <c r="BE17" s="6">
        <f t="shared" si="12"/>
        <v>13.236531986531986</v>
      </c>
      <c r="BF17" s="6">
        <f t="shared" si="13"/>
        <v>13.217826412270856</v>
      </c>
    </row>
    <row r="18" spans="1:58" ht="14.25" thickBot="1" x14ac:dyDescent="0.2">
      <c r="A18" s="2" t="s">
        <v>15</v>
      </c>
      <c r="B18" s="48">
        <v>39611</v>
      </c>
      <c r="C18" s="94"/>
      <c r="D18" s="2" t="s">
        <v>15</v>
      </c>
      <c r="E18" s="47">
        <v>19248</v>
      </c>
      <c r="F18" s="47">
        <v>19240</v>
      </c>
      <c r="G18" s="47">
        <v>18168</v>
      </c>
      <c r="H18" s="47">
        <v>17772</v>
      </c>
      <c r="I18" s="47">
        <v>17556</v>
      </c>
      <c r="J18" s="47">
        <v>17536</v>
      </c>
      <c r="K18" s="47">
        <v>17536</v>
      </c>
      <c r="N18" s="2" t="s">
        <v>15</v>
      </c>
      <c r="O18" s="6">
        <v>199</v>
      </c>
      <c r="P18" s="6">
        <v>199</v>
      </c>
      <c r="Q18" s="6">
        <v>198</v>
      </c>
      <c r="R18" s="6">
        <v>214</v>
      </c>
      <c r="S18" s="6">
        <v>302</v>
      </c>
      <c r="T18" s="6">
        <v>349</v>
      </c>
      <c r="U18" s="6">
        <v>349</v>
      </c>
      <c r="Y18" s="2" t="s">
        <v>15</v>
      </c>
      <c r="Z18" s="6">
        <v>17.373200000000001</v>
      </c>
      <c r="AA18" s="6">
        <v>115.8216</v>
      </c>
      <c r="AB18" s="10">
        <v>180.05</v>
      </c>
      <c r="AC18" s="6">
        <v>26.267199999999999</v>
      </c>
      <c r="AD18" s="6">
        <v>130.29929999999999</v>
      </c>
      <c r="AE18" s="6">
        <v>277</v>
      </c>
      <c r="AF18" s="6">
        <v>21.93</v>
      </c>
      <c r="AG18" s="6">
        <f t="shared" si="0"/>
        <v>199.0502512562814</v>
      </c>
      <c r="AH18" s="6">
        <f t="shared" si="1"/>
        <v>199.0502512562814</v>
      </c>
      <c r="AI18" s="6">
        <f t="shared" si="2"/>
        <v>200.05555555555554</v>
      </c>
      <c r="AJ18" s="6">
        <f t="shared" si="3"/>
        <v>185.0981308411215</v>
      </c>
      <c r="AK18" s="6">
        <f t="shared" si="4"/>
        <v>131.16225165562915</v>
      </c>
      <c r="AL18" s="6">
        <f t="shared" si="5"/>
        <v>113.49856733524355</v>
      </c>
      <c r="AM18" s="6">
        <f t="shared" si="6"/>
        <v>113.49856733524355</v>
      </c>
      <c r="AN18" s="41"/>
      <c r="AO18" s="41"/>
      <c r="AP18" s="41"/>
      <c r="AQ18" s="41"/>
      <c r="AR18" s="44"/>
      <c r="AT18" s="2" t="s">
        <v>15</v>
      </c>
      <c r="AU18" s="6">
        <v>33.69</v>
      </c>
      <c r="AV18" s="6">
        <v>50.97</v>
      </c>
      <c r="AW18" s="2">
        <v>52.77</v>
      </c>
      <c r="AX18" s="2">
        <v>40.799999999999997</v>
      </c>
      <c r="AY18" s="6">
        <v>52.490469818989673</v>
      </c>
      <c r="AZ18" s="6">
        <f t="shared" si="7"/>
        <v>48.592562671985057</v>
      </c>
      <c r="BA18" s="6">
        <f t="shared" si="8"/>
        <v>48.572366261896946</v>
      </c>
      <c r="BB18" s="6">
        <f t="shared" si="9"/>
        <v>45.866047310090629</v>
      </c>
      <c r="BC18" s="6">
        <f t="shared" si="10"/>
        <v>44.866325010729341</v>
      </c>
      <c r="BD18" s="6">
        <f t="shared" si="11"/>
        <v>44.321021938350455</v>
      </c>
      <c r="BE18" s="6">
        <f t="shared" si="12"/>
        <v>44.270530913130195</v>
      </c>
      <c r="BF18" s="6">
        <f t="shared" si="13"/>
        <v>44.270530913130195</v>
      </c>
    </row>
    <row r="19" spans="1:58" ht="14.25" thickBot="1" x14ac:dyDescent="0.2">
      <c r="A19" s="2" t="s">
        <v>16</v>
      </c>
      <c r="B19" s="48">
        <v>71646</v>
      </c>
      <c r="C19" s="94"/>
      <c r="D19" s="2" t="s">
        <v>16</v>
      </c>
      <c r="E19" s="47">
        <v>26496</v>
      </c>
      <c r="F19" s="47">
        <v>24144</v>
      </c>
      <c r="G19" s="47">
        <v>23248</v>
      </c>
      <c r="H19" s="47">
        <v>23044</v>
      </c>
      <c r="I19" s="47">
        <v>22896</v>
      </c>
      <c r="J19" s="47">
        <v>22792</v>
      </c>
      <c r="K19" s="47">
        <v>22792</v>
      </c>
      <c r="N19" s="2" t="s">
        <v>16</v>
      </c>
      <c r="O19" s="6">
        <v>313</v>
      </c>
      <c r="P19" s="6">
        <v>311</v>
      </c>
      <c r="Q19" s="6">
        <v>310</v>
      </c>
      <c r="R19" s="6">
        <v>310</v>
      </c>
      <c r="S19" s="6">
        <v>345</v>
      </c>
      <c r="T19" s="6">
        <v>483</v>
      </c>
      <c r="U19" s="6">
        <v>483</v>
      </c>
      <c r="Y19" s="2" t="s">
        <v>16</v>
      </c>
      <c r="Z19" s="6">
        <v>19.192599999999999</v>
      </c>
      <c r="AA19" s="6">
        <v>154.74299999999999</v>
      </c>
      <c r="AB19" s="10">
        <v>226.7278</v>
      </c>
      <c r="AC19" s="6">
        <v>28.262699999999999</v>
      </c>
      <c r="AD19" s="6">
        <v>233.37459999999999</v>
      </c>
      <c r="AE19" s="6">
        <v>330.16590000000002</v>
      </c>
      <c r="AF19" s="6">
        <v>24.31</v>
      </c>
      <c r="AG19" s="6">
        <f t="shared" si="0"/>
        <v>228.90095846645369</v>
      </c>
      <c r="AH19" s="6">
        <f t="shared" si="1"/>
        <v>230.37299035369776</v>
      </c>
      <c r="AI19" s="6">
        <f t="shared" si="2"/>
        <v>231.11612903225807</v>
      </c>
      <c r="AJ19" s="6">
        <f t="shared" si="3"/>
        <v>231.11612903225807</v>
      </c>
      <c r="AK19" s="6">
        <f t="shared" si="4"/>
        <v>207.66956521739129</v>
      </c>
      <c r="AL19" s="6">
        <f t="shared" si="5"/>
        <v>148.33540372670808</v>
      </c>
      <c r="AM19" s="6">
        <f t="shared" si="6"/>
        <v>148.33540372670808</v>
      </c>
      <c r="AN19" s="41"/>
      <c r="AO19" s="41"/>
      <c r="AP19" s="41"/>
      <c r="AQ19" s="41"/>
      <c r="AR19" s="44"/>
      <c r="AT19" s="2" t="s">
        <v>16</v>
      </c>
      <c r="AU19" s="6">
        <v>22.69</v>
      </c>
      <c r="AV19" s="6">
        <v>36.99</v>
      </c>
      <c r="AW19" s="2">
        <v>39.450000000000003</v>
      </c>
      <c r="AX19" s="2">
        <v>33.6</v>
      </c>
      <c r="AY19" s="6">
        <v>39.365770594310916</v>
      </c>
      <c r="AZ19" s="6">
        <f t="shared" si="7"/>
        <v>36.981827317645092</v>
      </c>
      <c r="BA19" s="6">
        <f t="shared" si="8"/>
        <v>33.699020182564276</v>
      </c>
      <c r="BB19" s="6">
        <f t="shared" si="9"/>
        <v>32.448426988247775</v>
      </c>
      <c r="BC19" s="6">
        <f t="shared" si="10"/>
        <v>32.163693716327501</v>
      </c>
      <c r="BD19" s="6">
        <f t="shared" si="11"/>
        <v>31.957122519052007</v>
      </c>
      <c r="BE19" s="6">
        <f t="shared" si="12"/>
        <v>31.811964380425984</v>
      </c>
      <c r="BF19" s="6">
        <f t="shared" si="13"/>
        <v>31.811964380425984</v>
      </c>
    </row>
    <row r="20" spans="1:58" ht="14.25" thickBot="1" x14ac:dyDescent="0.2">
      <c r="A20" s="2" t="s">
        <v>17</v>
      </c>
      <c r="B20" s="48">
        <v>49379</v>
      </c>
      <c r="C20" s="94"/>
      <c r="D20" s="2" t="s">
        <v>17</v>
      </c>
      <c r="E20" s="47">
        <v>19060</v>
      </c>
      <c r="F20" s="47">
        <v>16936</v>
      </c>
      <c r="G20" s="47">
        <v>15832</v>
      </c>
      <c r="H20" s="47">
        <v>15548</v>
      </c>
      <c r="I20" s="47">
        <v>15444</v>
      </c>
      <c r="J20" s="47">
        <v>15436</v>
      </c>
      <c r="K20" s="47">
        <v>15436</v>
      </c>
      <c r="N20" s="2" t="s">
        <v>17</v>
      </c>
      <c r="O20" s="6">
        <v>199</v>
      </c>
      <c r="P20" s="6">
        <v>207</v>
      </c>
      <c r="Q20" s="6">
        <v>212</v>
      </c>
      <c r="R20" s="6">
        <v>219</v>
      </c>
      <c r="S20" s="6">
        <v>319</v>
      </c>
      <c r="T20" s="6">
        <v>345</v>
      </c>
      <c r="U20" s="6">
        <v>345</v>
      </c>
      <c r="Y20" s="2" t="s">
        <v>17</v>
      </c>
      <c r="Z20" s="6">
        <v>22.424600000000002</v>
      </c>
      <c r="AA20" s="6">
        <v>160.84360000000001</v>
      </c>
      <c r="AB20" s="10">
        <v>264.05880000000002</v>
      </c>
      <c r="AC20" s="6">
        <v>24.788699999999999</v>
      </c>
      <c r="AD20" s="6">
        <v>183.5651</v>
      </c>
      <c r="AE20" s="6">
        <v>254.5309</v>
      </c>
      <c r="AF20" s="6">
        <v>24.79</v>
      </c>
      <c r="AG20" s="6">
        <f t="shared" si="0"/>
        <v>248.1356783919598</v>
      </c>
      <c r="AH20" s="6">
        <f t="shared" si="1"/>
        <v>238.54589371980677</v>
      </c>
      <c r="AI20" s="6">
        <f t="shared" si="2"/>
        <v>232.91981132075472</v>
      </c>
      <c r="AJ20" s="6">
        <f t="shared" si="3"/>
        <v>225.47488584474885</v>
      </c>
      <c r="AK20" s="6">
        <f t="shared" si="4"/>
        <v>154.79310344827587</v>
      </c>
      <c r="AL20" s="6">
        <f t="shared" si="5"/>
        <v>143.12753623188405</v>
      </c>
      <c r="AM20" s="6">
        <f t="shared" si="6"/>
        <v>143.12753623188405</v>
      </c>
      <c r="AN20" s="41"/>
      <c r="AO20" s="41"/>
      <c r="AP20" s="41"/>
      <c r="AQ20" s="41"/>
      <c r="AR20" s="44"/>
      <c r="AT20" s="2" t="s">
        <v>17</v>
      </c>
      <c r="AU20" s="6">
        <v>22.74</v>
      </c>
      <c r="AV20" s="6">
        <v>35.549999999999997</v>
      </c>
      <c r="AW20" s="2">
        <v>37.9</v>
      </c>
      <c r="AX20" s="2">
        <v>32.4</v>
      </c>
      <c r="AY20" s="6">
        <v>37.86224913424735</v>
      </c>
      <c r="AZ20" s="6">
        <f t="shared" si="7"/>
        <v>38.59940460519654</v>
      </c>
      <c r="BA20" s="6">
        <f t="shared" si="8"/>
        <v>34.297980923064458</v>
      </c>
      <c r="BB20" s="6">
        <f t="shared" si="9"/>
        <v>32.062212681504285</v>
      </c>
      <c r="BC20" s="6">
        <f t="shared" si="10"/>
        <v>31.487069401972498</v>
      </c>
      <c r="BD20" s="6">
        <f t="shared" si="11"/>
        <v>31.276453553129873</v>
      </c>
      <c r="BE20" s="6">
        <f t="shared" si="12"/>
        <v>31.260252333988131</v>
      </c>
      <c r="BF20" s="6">
        <f t="shared" si="13"/>
        <v>31.260252333988131</v>
      </c>
    </row>
    <row r="21" spans="1:58" ht="14.25" thickBot="1" x14ac:dyDescent="0.2">
      <c r="A21" s="2" t="s">
        <v>18</v>
      </c>
      <c r="B21" s="48">
        <v>93695</v>
      </c>
      <c r="C21" s="94"/>
      <c r="D21" s="2" t="s">
        <v>18</v>
      </c>
      <c r="E21" s="47">
        <v>31944</v>
      </c>
      <c r="F21" s="47">
        <v>30020</v>
      </c>
      <c r="G21" s="47">
        <v>27224</v>
      </c>
      <c r="H21" s="47">
        <v>26348</v>
      </c>
      <c r="I21" s="47">
        <v>26000</v>
      </c>
      <c r="J21" s="47">
        <v>25936</v>
      </c>
      <c r="K21" s="47">
        <v>25936</v>
      </c>
      <c r="N21" s="2" t="s">
        <v>18</v>
      </c>
      <c r="O21" s="6">
        <v>341</v>
      </c>
      <c r="P21" s="6">
        <v>339</v>
      </c>
      <c r="Q21" s="6">
        <v>337</v>
      </c>
      <c r="R21" s="6">
        <v>336</v>
      </c>
      <c r="S21" s="6">
        <v>354</v>
      </c>
      <c r="T21" s="6">
        <v>517</v>
      </c>
      <c r="U21" s="6">
        <v>517</v>
      </c>
      <c r="Y21" s="2" t="s">
        <v>18</v>
      </c>
      <c r="Z21" s="6">
        <v>22.015799999999999</v>
      </c>
      <c r="AA21" s="6">
        <v>185.16800000000001</v>
      </c>
      <c r="AB21" s="10">
        <v>251.447</v>
      </c>
      <c r="AC21" s="6">
        <v>34.612099999999998</v>
      </c>
      <c r="AD21" s="6">
        <v>276.38639999999998</v>
      </c>
      <c r="AE21" s="6">
        <v>367.4314</v>
      </c>
      <c r="AF21" s="6"/>
      <c r="AG21" s="6">
        <f t="shared" si="0"/>
        <v>274.76539589442814</v>
      </c>
      <c r="AH21" s="6">
        <f t="shared" si="1"/>
        <v>276.38643067846607</v>
      </c>
      <c r="AI21" s="6">
        <f t="shared" si="2"/>
        <v>278.026706231454</v>
      </c>
      <c r="AJ21" s="6">
        <f t="shared" si="3"/>
        <v>278.85416666666669</v>
      </c>
      <c r="AK21" s="6">
        <f t="shared" si="4"/>
        <v>264.67514124293785</v>
      </c>
      <c r="AL21" s="6">
        <f t="shared" si="5"/>
        <v>181.22823984526113</v>
      </c>
      <c r="AM21" s="6">
        <f t="shared" si="6"/>
        <v>181.22823984526113</v>
      </c>
      <c r="AN21" s="41"/>
      <c r="AO21" s="41"/>
      <c r="AP21" s="41"/>
      <c r="AQ21" s="41"/>
      <c r="AR21" s="44"/>
      <c r="AT21" s="2" t="s">
        <v>18</v>
      </c>
      <c r="AU21" s="6">
        <v>20.12</v>
      </c>
      <c r="AV21" s="6">
        <v>34.42</v>
      </c>
      <c r="AW21" s="2">
        <v>32.409999999999997</v>
      </c>
      <c r="AX21" s="2"/>
      <c r="AY21" s="6">
        <v>32.684775068039919</v>
      </c>
      <c r="AZ21" s="6">
        <f t="shared" si="7"/>
        <v>34.093601579593361</v>
      </c>
      <c r="BA21" s="6">
        <f t="shared" si="8"/>
        <v>32.040130209723038</v>
      </c>
      <c r="BB21" s="6">
        <f t="shared" si="9"/>
        <v>29.055979507978012</v>
      </c>
      <c r="BC21" s="6">
        <f t="shared" si="10"/>
        <v>28.121031004856182</v>
      </c>
      <c r="BD21" s="6">
        <f t="shared" si="11"/>
        <v>27.749613106355728</v>
      </c>
      <c r="BE21" s="6">
        <f t="shared" si="12"/>
        <v>27.681306366401621</v>
      </c>
      <c r="BF21" s="6">
        <f t="shared" si="13"/>
        <v>27.681306366401621</v>
      </c>
    </row>
    <row r="22" spans="1:58" ht="14.25" thickBot="1" x14ac:dyDescent="0.2">
      <c r="A22" s="2" t="s">
        <v>51</v>
      </c>
      <c r="B22" s="48">
        <v>152089</v>
      </c>
      <c r="C22" s="94"/>
      <c r="D22" s="2" t="s">
        <v>51</v>
      </c>
      <c r="E22" s="47">
        <v>89524</v>
      </c>
      <c r="F22" s="47">
        <v>81668</v>
      </c>
      <c r="G22" s="47">
        <v>76560</v>
      </c>
      <c r="H22" s="47">
        <v>74064</v>
      </c>
      <c r="I22" s="47">
        <v>73024</v>
      </c>
      <c r="J22" s="47">
        <v>72524</v>
      </c>
      <c r="K22" s="47">
        <v>72372</v>
      </c>
      <c r="N22" s="2" t="s">
        <v>51</v>
      </c>
      <c r="O22" s="6">
        <v>929</v>
      </c>
      <c r="P22" s="6">
        <v>937</v>
      </c>
      <c r="Q22" s="6">
        <v>932</v>
      </c>
      <c r="R22" s="6">
        <v>930</v>
      </c>
      <c r="S22" s="6">
        <v>929</v>
      </c>
      <c r="T22" s="6">
        <v>928</v>
      </c>
      <c r="U22" s="6">
        <v>1108</v>
      </c>
      <c r="Y22" s="2" t="s">
        <v>51</v>
      </c>
      <c r="Z22" s="6">
        <v>10.422800000000001</v>
      </c>
      <c r="AA22" s="6">
        <v>107.7118</v>
      </c>
      <c r="AB22" s="10">
        <v>153.78059999999999</v>
      </c>
      <c r="AC22" s="6">
        <v>16.850100000000001</v>
      </c>
      <c r="AD22" s="6">
        <v>163.71260000000001</v>
      </c>
      <c r="AE22" s="6">
        <v>218.20519999999999</v>
      </c>
      <c r="AF22" s="6"/>
      <c r="AG22" s="6">
        <f t="shared" si="0"/>
        <v>163.71259418729818</v>
      </c>
      <c r="AH22" s="6">
        <f t="shared" si="1"/>
        <v>162.31483457844183</v>
      </c>
      <c r="AI22" s="6">
        <f t="shared" si="2"/>
        <v>163.18562231759657</v>
      </c>
      <c r="AJ22" s="6">
        <f t="shared" si="3"/>
        <v>163.53655913978494</v>
      </c>
      <c r="AK22" s="6">
        <f t="shared" si="4"/>
        <v>163.71259418729818</v>
      </c>
      <c r="AL22" s="6">
        <f t="shared" si="5"/>
        <v>163.88900862068965</v>
      </c>
      <c r="AM22" s="6">
        <f t="shared" si="6"/>
        <v>137.264440433213</v>
      </c>
      <c r="AN22" s="41"/>
      <c r="AO22" s="41"/>
      <c r="AP22" s="41"/>
      <c r="AQ22" s="41"/>
      <c r="AR22" s="44"/>
      <c r="AT22" s="2" t="s">
        <v>51</v>
      </c>
      <c r="AU22" s="6">
        <v>35.770000000000003</v>
      </c>
      <c r="AV22" s="6">
        <v>57.87</v>
      </c>
      <c r="AW22" s="2">
        <v>59.66</v>
      </c>
      <c r="AX22" s="2"/>
      <c r="AY22" s="6">
        <v>57.676755057893736</v>
      </c>
      <c r="AZ22" s="6">
        <f t="shared" si="7"/>
        <v>58.862902642531672</v>
      </c>
      <c r="BA22" s="6">
        <f t="shared" si="8"/>
        <v>53.697506065527421</v>
      </c>
      <c r="BB22" s="6">
        <f t="shared" si="9"/>
        <v>50.338946274878523</v>
      </c>
      <c r="BC22" s="6">
        <f t="shared" si="10"/>
        <v>48.697801944913834</v>
      </c>
      <c r="BD22" s="6">
        <f t="shared" si="11"/>
        <v>48.013991807428546</v>
      </c>
      <c r="BE22" s="6">
        <f t="shared" si="12"/>
        <v>47.68523693363754</v>
      </c>
      <c r="BF22" s="6">
        <f t="shared" si="13"/>
        <v>47.585295452005077</v>
      </c>
    </row>
    <row r="23" spans="1:58" ht="14.25" thickBot="1" x14ac:dyDescent="0.2">
      <c r="A23" s="2" t="s">
        <v>52</v>
      </c>
      <c r="B23" s="48">
        <v>125179</v>
      </c>
      <c r="C23" s="94"/>
      <c r="D23" s="2" t="s">
        <v>52</v>
      </c>
      <c r="E23" s="47">
        <v>80764</v>
      </c>
      <c r="F23" s="47">
        <v>73212</v>
      </c>
      <c r="G23" s="47">
        <v>66656</v>
      </c>
      <c r="H23" s="47">
        <v>64392</v>
      </c>
      <c r="I23" s="47">
        <v>63544</v>
      </c>
      <c r="J23" s="47">
        <v>63200</v>
      </c>
      <c r="K23" s="47">
        <v>63096</v>
      </c>
      <c r="N23" s="2" t="s">
        <v>52</v>
      </c>
      <c r="O23" s="6">
        <v>789</v>
      </c>
      <c r="P23" s="6">
        <v>782</v>
      </c>
      <c r="Q23" s="6">
        <v>778</v>
      </c>
      <c r="R23" s="6">
        <v>789</v>
      </c>
      <c r="S23" s="6">
        <v>789</v>
      </c>
      <c r="T23" s="6">
        <v>788</v>
      </c>
      <c r="U23" s="6">
        <v>1049</v>
      </c>
      <c r="Y23" s="2" t="s">
        <v>52</v>
      </c>
      <c r="Z23" s="6">
        <v>10.0715</v>
      </c>
      <c r="AA23" s="6">
        <v>102.77419999999999</v>
      </c>
      <c r="AB23" s="10">
        <v>104.6647</v>
      </c>
      <c r="AC23" s="6">
        <v>15.805400000000001</v>
      </c>
      <c r="AD23" s="6">
        <v>133.02760000000001</v>
      </c>
      <c r="AE23" s="6">
        <v>200.28639999999999</v>
      </c>
      <c r="AF23" s="6"/>
      <c r="AG23" s="6">
        <f t="shared" si="0"/>
        <v>158.6552598225602</v>
      </c>
      <c r="AH23" s="6">
        <f t="shared" si="1"/>
        <v>160.07544757033247</v>
      </c>
      <c r="AI23" s="6">
        <f t="shared" si="2"/>
        <v>160.89845758354755</v>
      </c>
      <c r="AJ23" s="6">
        <f t="shared" si="3"/>
        <v>158.6552598225602</v>
      </c>
      <c r="AK23" s="6">
        <f t="shared" si="4"/>
        <v>158.6552598225602</v>
      </c>
      <c r="AL23" s="6">
        <f t="shared" si="5"/>
        <v>158.85659898477158</v>
      </c>
      <c r="AM23" s="6">
        <f t="shared" si="6"/>
        <v>119.33174451858913</v>
      </c>
      <c r="AN23" s="41"/>
      <c r="AO23" s="41"/>
      <c r="AP23" s="41"/>
      <c r="AQ23" s="41"/>
      <c r="AR23" s="44"/>
      <c r="AT23" s="2" t="s">
        <v>52</v>
      </c>
      <c r="AU23" s="6">
        <v>39.06</v>
      </c>
      <c r="AV23" s="6">
        <v>61.93</v>
      </c>
      <c r="AW23" s="2">
        <v>63.13</v>
      </c>
      <c r="AX23" s="2"/>
      <c r="AY23" s="6">
        <v>60.431861574225707</v>
      </c>
      <c r="AZ23" s="6">
        <f t="shared" si="7"/>
        <v>64.518809065418324</v>
      </c>
      <c r="BA23" s="6">
        <f t="shared" si="8"/>
        <v>58.485848265284112</v>
      </c>
      <c r="BB23" s="6">
        <f t="shared" si="9"/>
        <v>53.248548079150659</v>
      </c>
      <c r="BC23" s="6">
        <f t="shared" si="10"/>
        <v>51.439938008771442</v>
      </c>
      <c r="BD23" s="6">
        <f t="shared" si="11"/>
        <v>50.762508088417384</v>
      </c>
      <c r="BE23" s="6">
        <f t="shared" si="12"/>
        <v>50.487701611292628</v>
      </c>
      <c r="BF23" s="6">
        <f t="shared" si="13"/>
        <v>50.404620583324679</v>
      </c>
    </row>
    <row r="24" spans="1:58" ht="14.25" thickBot="1" x14ac:dyDescent="0.2">
      <c r="A24" s="2" t="s">
        <v>53</v>
      </c>
      <c r="B24" s="48">
        <v>24603</v>
      </c>
      <c r="C24" s="94"/>
      <c r="D24" s="2" t="s">
        <v>53</v>
      </c>
      <c r="E24" s="47">
        <v>11392</v>
      </c>
      <c r="F24" s="47">
        <v>10796</v>
      </c>
      <c r="G24" s="47">
        <v>10624</v>
      </c>
      <c r="H24" s="47">
        <v>10492</v>
      </c>
      <c r="I24" s="47">
        <v>10460</v>
      </c>
      <c r="J24" s="47">
        <v>10460</v>
      </c>
      <c r="K24" s="47">
        <v>10460</v>
      </c>
      <c r="N24" s="2" t="s">
        <v>53</v>
      </c>
      <c r="O24" s="6">
        <v>111</v>
      </c>
      <c r="P24" s="6">
        <v>112</v>
      </c>
      <c r="Q24" s="6">
        <v>136</v>
      </c>
      <c r="R24" s="6">
        <v>176</v>
      </c>
      <c r="S24" s="6">
        <v>213</v>
      </c>
      <c r="T24" s="6">
        <v>213</v>
      </c>
      <c r="U24" s="6">
        <v>213</v>
      </c>
      <c r="Y24" s="2" t="s">
        <v>53</v>
      </c>
      <c r="Z24" s="6">
        <v>21.172999999999998</v>
      </c>
      <c r="AA24" s="6">
        <v>120.0146</v>
      </c>
      <c r="AB24" s="10">
        <v>196.82400000000001</v>
      </c>
      <c r="AC24" s="6">
        <v>31.664100000000001</v>
      </c>
      <c r="AD24" s="6">
        <v>150.93870000000001</v>
      </c>
      <c r="AE24" s="6">
        <v>276.43819999999999</v>
      </c>
      <c r="AF24" s="6"/>
      <c r="AG24" s="6">
        <f t="shared" si="0"/>
        <v>221.64864864864865</v>
      </c>
      <c r="AH24" s="6">
        <f t="shared" si="1"/>
        <v>219.66964285714286</v>
      </c>
      <c r="AI24" s="6">
        <f t="shared" si="2"/>
        <v>180.90441176470588</v>
      </c>
      <c r="AJ24" s="6">
        <f t="shared" si="3"/>
        <v>139.78977272727272</v>
      </c>
      <c r="AK24" s="6">
        <f t="shared" si="4"/>
        <v>115.50704225352112</v>
      </c>
      <c r="AL24" s="6">
        <f t="shared" si="5"/>
        <v>115.50704225352112</v>
      </c>
      <c r="AM24" s="6">
        <f t="shared" si="6"/>
        <v>115.50704225352112</v>
      </c>
      <c r="AN24" s="41"/>
      <c r="AO24" s="41"/>
      <c r="AP24" s="41"/>
      <c r="AQ24" s="41"/>
      <c r="AR24" s="44"/>
      <c r="AT24" s="2" t="s">
        <v>53</v>
      </c>
      <c r="AU24" s="6">
        <v>32.36</v>
      </c>
      <c r="AV24" s="6">
        <v>48.12</v>
      </c>
      <c r="AW24" s="2">
        <v>48.39</v>
      </c>
      <c r="AX24" s="2"/>
      <c r="AY24" s="6">
        <v>48.319310653172373</v>
      </c>
      <c r="AZ24" s="6">
        <f t="shared" si="7"/>
        <v>46.303296345974069</v>
      </c>
      <c r="BA24" s="6">
        <f t="shared" si="8"/>
        <v>43.880827541356744</v>
      </c>
      <c r="BB24" s="6">
        <f t="shared" si="9"/>
        <v>43.181725805796042</v>
      </c>
      <c r="BC24" s="6">
        <f t="shared" si="10"/>
        <v>42.64520586920294</v>
      </c>
      <c r="BD24" s="6">
        <f t="shared" si="11"/>
        <v>42.515140430028858</v>
      </c>
      <c r="BE24" s="6">
        <f t="shared" si="12"/>
        <v>42.515140430028858</v>
      </c>
      <c r="BF24" s="6">
        <f t="shared" si="13"/>
        <v>42.515140430028858</v>
      </c>
    </row>
    <row r="25" spans="1:58" ht="14.25" thickBot="1" x14ac:dyDescent="0.2">
      <c r="A25" s="2" t="s">
        <v>54</v>
      </c>
      <c r="B25" s="48">
        <v>11150</v>
      </c>
      <c r="C25" s="94"/>
      <c r="D25" s="2" t="s">
        <v>54</v>
      </c>
      <c r="E25" s="47">
        <v>5076</v>
      </c>
      <c r="F25" s="47">
        <v>4704</v>
      </c>
      <c r="G25" s="47">
        <v>4548</v>
      </c>
      <c r="H25" s="47">
        <v>4532</v>
      </c>
      <c r="I25" s="47">
        <v>4532</v>
      </c>
      <c r="J25" s="47">
        <v>4532</v>
      </c>
      <c r="K25" s="47">
        <v>4532</v>
      </c>
      <c r="N25" s="2" t="s">
        <v>54</v>
      </c>
      <c r="O25" s="6">
        <v>67</v>
      </c>
      <c r="P25" s="6">
        <v>84</v>
      </c>
      <c r="Q25" s="6">
        <v>114</v>
      </c>
      <c r="R25" s="6">
        <v>128</v>
      </c>
      <c r="S25" s="6">
        <v>128</v>
      </c>
      <c r="T25" s="6">
        <v>128</v>
      </c>
      <c r="U25" s="6">
        <v>128</v>
      </c>
      <c r="Y25" s="2" t="s">
        <v>54</v>
      </c>
      <c r="Z25" s="6">
        <v>21.442299999999999</v>
      </c>
      <c r="AA25" s="6">
        <v>108.25239999999999</v>
      </c>
      <c r="AB25" s="10">
        <v>195.614</v>
      </c>
      <c r="AC25" s="6">
        <v>24.082100000000001</v>
      </c>
      <c r="AD25" s="6">
        <v>129.65119999999999</v>
      </c>
      <c r="AE25" s="6">
        <v>227.55099999999999</v>
      </c>
      <c r="AF25" s="6"/>
      <c r="AG25" s="6">
        <f t="shared" si="0"/>
        <v>166.41791044776119</v>
      </c>
      <c r="AH25" s="6">
        <f t="shared" si="1"/>
        <v>132.73809523809524</v>
      </c>
      <c r="AI25" s="6">
        <f t="shared" si="2"/>
        <v>97.807017543859644</v>
      </c>
      <c r="AJ25" s="6">
        <f t="shared" si="3"/>
        <v>87.109375</v>
      </c>
      <c r="AK25" s="6">
        <f t="shared" si="4"/>
        <v>87.109375</v>
      </c>
      <c r="AL25" s="6">
        <f t="shared" si="5"/>
        <v>87.109375</v>
      </c>
      <c r="AM25" s="6">
        <f t="shared" si="6"/>
        <v>87.109375</v>
      </c>
      <c r="AN25" s="41"/>
      <c r="AO25" s="41"/>
      <c r="AP25" s="41"/>
      <c r="AQ25" s="41"/>
      <c r="AR25" s="44"/>
      <c r="AT25" s="2" t="s">
        <v>54</v>
      </c>
      <c r="AU25" s="6">
        <v>28</v>
      </c>
      <c r="AV25" s="6">
        <v>42.4</v>
      </c>
      <c r="AW25" s="2">
        <v>46.77</v>
      </c>
      <c r="AX25" s="2"/>
      <c r="AY25" s="6">
        <v>47.031390134529147</v>
      </c>
      <c r="AZ25" s="6">
        <f t="shared" si="7"/>
        <v>45.524663677130043</v>
      </c>
      <c r="BA25" s="6">
        <f t="shared" si="8"/>
        <v>42.188340807174889</v>
      </c>
      <c r="BB25" s="6">
        <f t="shared" si="9"/>
        <v>40.789237668161434</v>
      </c>
      <c r="BC25" s="6">
        <f t="shared" si="10"/>
        <v>40.6457399103139</v>
      </c>
      <c r="BD25" s="6">
        <f t="shared" si="11"/>
        <v>40.6457399103139</v>
      </c>
      <c r="BE25" s="6">
        <f t="shared" si="12"/>
        <v>40.6457399103139</v>
      </c>
      <c r="BF25" s="6">
        <f t="shared" si="13"/>
        <v>40.6457399103139</v>
      </c>
    </row>
    <row r="26" spans="1:58" ht="14.25" thickBot="1" x14ac:dyDescent="0.2">
      <c r="A26" s="2" t="s">
        <v>55</v>
      </c>
      <c r="B26" s="48">
        <v>3721</v>
      </c>
      <c r="C26" s="94"/>
      <c r="D26" s="2" t="s">
        <v>55</v>
      </c>
      <c r="E26" s="47">
        <v>1992</v>
      </c>
      <c r="F26" s="47">
        <v>1896</v>
      </c>
      <c r="G26" s="47">
        <v>1896</v>
      </c>
      <c r="H26" s="47">
        <v>1896</v>
      </c>
      <c r="I26" s="47">
        <v>1896</v>
      </c>
      <c r="J26" s="47">
        <v>1896</v>
      </c>
      <c r="K26" s="47">
        <v>1896</v>
      </c>
      <c r="N26" s="2" t="s">
        <v>55</v>
      </c>
      <c r="O26" s="6">
        <v>52</v>
      </c>
      <c r="P26" s="6">
        <v>65</v>
      </c>
      <c r="Q26" s="6">
        <v>65</v>
      </c>
      <c r="R26" s="6">
        <v>65</v>
      </c>
      <c r="S26" s="6">
        <v>65</v>
      </c>
      <c r="T26" s="6">
        <v>65</v>
      </c>
      <c r="U26" s="6">
        <v>65</v>
      </c>
      <c r="Y26" s="2" t="s">
        <v>55</v>
      </c>
      <c r="Z26" s="6">
        <v>14.6496</v>
      </c>
      <c r="AA26" s="6">
        <v>86.534899999999993</v>
      </c>
      <c r="AB26" s="10">
        <v>103.36109999999999</v>
      </c>
      <c r="AC26" s="6">
        <v>23.4025</v>
      </c>
      <c r="AD26" s="6">
        <v>120.03230000000001</v>
      </c>
      <c r="AE26" s="6">
        <v>186.05</v>
      </c>
      <c r="AF26" s="6"/>
      <c r="AG26" s="6">
        <f t="shared" si="0"/>
        <v>71.557692307692307</v>
      </c>
      <c r="AH26" s="6">
        <f t="shared" si="1"/>
        <v>57.246153846153845</v>
      </c>
      <c r="AI26" s="6">
        <f t="shared" si="2"/>
        <v>57.246153846153845</v>
      </c>
      <c r="AJ26" s="6">
        <f t="shared" si="3"/>
        <v>57.246153846153845</v>
      </c>
      <c r="AK26" s="6">
        <f t="shared" si="4"/>
        <v>57.246153846153845</v>
      </c>
      <c r="AL26" s="6">
        <f t="shared" si="5"/>
        <v>57.246153846153845</v>
      </c>
      <c r="AM26" s="6">
        <f t="shared" si="6"/>
        <v>57.246153846153845</v>
      </c>
      <c r="AN26" s="41"/>
      <c r="AO26" s="41"/>
      <c r="AP26" s="41"/>
      <c r="AQ26" s="41"/>
      <c r="AR26" s="44"/>
      <c r="AT26" s="2" t="s">
        <v>55</v>
      </c>
      <c r="AU26" s="6">
        <v>32.840000000000003</v>
      </c>
      <c r="AV26" s="6">
        <v>48.37</v>
      </c>
      <c r="AW26" s="2">
        <v>51.38</v>
      </c>
      <c r="AX26" s="2"/>
      <c r="AY26" s="6">
        <v>52.351518409029829</v>
      </c>
      <c r="AZ26" s="6">
        <f t="shared" si="7"/>
        <v>53.533996237570548</v>
      </c>
      <c r="BA26" s="6">
        <f t="shared" si="8"/>
        <v>50.954044611663534</v>
      </c>
      <c r="BB26" s="6">
        <f t="shared" si="9"/>
        <v>50.954044611663534</v>
      </c>
      <c r="BC26" s="6">
        <f t="shared" si="10"/>
        <v>50.954044611663534</v>
      </c>
      <c r="BD26" s="6">
        <f t="shared" si="11"/>
        <v>50.954044611663534</v>
      </c>
      <c r="BE26" s="6">
        <f t="shared" si="12"/>
        <v>50.954044611663534</v>
      </c>
      <c r="BF26" s="6">
        <f t="shared" si="13"/>
        <v>50.954044611663534</v>
      </c>
    </row>
    <row r="27" spans="1:58" ht="14.25" thickBot="1" x14ac:dyDescent="0.2">
      <c r="A27" s="2" t="s">
        <v>56</v>
      </c>
      <c r="B27" s="48">
        <v>1029744</v>
      </c>
      <c r="C27" s="94"/>
      <c r="D27" s="2" t="s">
        <v>56</v>
      </c>
      <c r="E27" s="47">
        <v>386572</v>
      </c>
      <c r="F27" s="47">
        <v>399828</v>
      </c>
      <c r="G27" s="47">
        <v>366220</v>
      </c>
      <c r="H27" s="47">
        <v>252232</v>
      </c>
      <c r="I27" s="47">
        <v>246208</v>
      </c>
      <c r="J27" s="47">
        <v>235000</v>
      </c>
      <c r="K27" s="47">
        <v>235424</v>
      </c>
      <c r="N27" s="2" t="s">
        <v>56</v>
      </c>
      <c r="O27" s="6">
        <v>4042</v>
      </c>
      <c r="P27" s="6">
        <v>4039</v>
      </c>
      <c r="Q27" s="6">
        <v>4038</v>
      </c>
      <c r="R27" s="6">
        <v>4039</v>
      </c>
      <c r="S27" s="6">
        <v>4042</v>
      </c>
      <c r="T27" s="6">
        <v>4038</v>
      </c>
      <c r="U27" s="6">
        <v>4039</v>
      </c>
      <c r="Y27" s="2" t="s">
        <v>56</v>
      </c>
      <c r="Z27" s="6">
        <v>12.6534</v>
      </c>
      <c r="AA27" s="6">
        <v>245.821</v>
      </c>
      <c r="AB27" s="10">
        <v>278.30919999999998</v>
      </c>
      <c r="AC27" s="6">
        <v>25.355699999999999</v>
      </c>
      <c r="AD27" s="6">
        <v>436.1474</v>
      </c>
      <c r="AE27" s="6">
        <v>484.81360000000001</v>
      </c>
      <c r="AF27" s="6"/>
      <c r="AG27" s="6">
        <f t="shared" si="0"/>
        <v>254.76100940128649</v>
      </c>
      <c r="AH27" s="6">
        <f t="shared" si="1"/>
        <v>254.95023520673433</v>
      </c>
      <c r="AI27" s="6">
        <f t="shared" si="2"/>
        <v>255.01337295690936</v>
      </c>
      <c r="AJ27" s="6">
        <f t="shared" si="3"/>
        <v>254.95023520673433</v>
      </c>
      <c r="AK27" s="6">
        <f t="shared" si="4"/>
        <v>254.76100940128649</v>
      </c>
      <c r="AL27" s="6">
        <f t="shared" si="5"/>
        <v>255.01337295690936</v>
      </c>
      <c r="AM27" s="6">
        <f t="shared" si="6"/>
        <v>254.95023520673433</v>
      </c>
      <c r="AN27" s="41"/>
      <c r="AO27" s="41"/>
      <c r="AP27" s="41"/>
      <c r="AQ27" s="41"/>
      <c r="AR27" s="44"/>
      <c r="AT27" s="2" t="s">
        <v>56</v>
      </c>
      <c r="AU27" s="6">
        <v>19.809999999999999</v>
      </c>
      <c r="AV27" s="6">
        <v>41.23</v>
      </c>
      <c r="AW27" s="2">
        <v>36.49</v>
      </c>
      <c r="AX27" s="2"/>
      <c r="AY27" s="6">
        <v>35.956509579079849</v>
      </c>
      <c r="AZ27" s="6">
        <f t="shared" si="7"/>
        <v>37.540592613309713</v>
      </c>
      <c r="BA27" s="6">
        <f t="shared" si="8"/>
        <v>38.827902857409221</v>
      </c>
      <c r="BB27" s="6">
        <f t="shared" si="9"/>
        <v>35.564179058095995</v>
      </c>
      <c r="BC27" s="6">
        <f t="shared" si="10"/>
        <v>24.494631675445547</v>
      </c>
      <c r="BD27" s="6">
        <f t="shared" si="11"/>
        <v>23.909631908513184</v>
      </c>
      <c r="BE27" s="6">
        <f t="shared" si="12"/>
        <v>22.821206047328268</v>
      </c>
      <c r="BF27" s="6">
        <f t="shared" si="13"/>
        <v>22.862381329728553</v>
      </c>
    </row>
    <row r="28" spans="1:58" ht="14.25" thickBot="1" x14ac:dyDescent="0.2">
      <c r="A28" s="2" t="s">
        <v>57</v>
      </c>
      <c r="B28" s="48">
        <v>426754</v>
      </c>
      <c r="C28" s="94"/>
      <c r="D28" s="2" t="s">
        <v>57</v>
      </c>
      <c r="E28" s="47">
        <v>234380</v>
      </c>
      <c r="F28" s="47">
        <v>213768</v>
      </c>
      <c r="G28" s="47">
        <v>206096</v>
      </c>
      <c r="H28" s="47">
        <v>198728</v>
      </c>
      <c r="I28" s="47">
        <v>193080</v>
      </c>
      <c r="J28" s="47">
        <v>191588</v>
      </c>
      <c r="K28" s="47">
        <v>191232</v>
      </c>
      <c r="N28" s="2" t="s">
        <v>57</v>
      </c>
      <c r="O28" s="6">
        <v>2454</v>
      </c>
      <c r="P28" s="6">
        <v>2458</v>
      </c>
      <c r="Q28" s="6">
        <v>2458</v>
      </c>
      <c r="R28" s="6">
        <v>2451</v>
      </c>
      <c r="S28" s="6">
        <v>2462</v>
      </c>
      <c r="T28" s="6">
        <v>2460</v>
      </c>
      <c r="U28" s="6">
        <v>2460</v>
      </c>
      <c r="Y28" s="2" t="s">
        <v>57</v>
      </c>
      <c r="Z28" s="6">
        <v>10.9849</v>
      </c>
      <c r="AA28" s="6">
        <v>111.745</v>
      </c>
      <c r="AB28" s="10">
        <v>159.5342</v>
      </c>
      <c r="AC28" s="6">
        <v>17.168399999999998</v>
      </c>
      <c r="AD28" s="6">
        <v>169.61609999999999</v>
      </c>
      <c r="AE28" s="6">
        <v>233.83779999999999</v>
      </c>
      <c r="AF28" s="6"/>
      <c r="AG28" s="6">
        <f t="shared" si="0"/>
        <v>173.90138549307252</v>
      </c>
      <c r="AH28" s="6">
        <f t="shared" si="1"/>
        <v>173.61838893409276</v>
      </c>
      <c r="AI28" s="6">
        <f t="shared" si="2"/>
        <v>173.61838893409276</v>
      </c>
      <c r="AJ28" s="6">
        <f t="shared" si="3"/>
        <v>174.11423908608731</v>
      </c>
      <c r="AK28" s="6">
        <f t="shared" si="4"/>
        <v>173.33631194151096</v>
      </c>
      <c r="AL28" s="6">
        <f t="shared" si="5"/>
        <v>173.47723577235772</v>
      </c>
      <c r="AM28" s="6">
        <f t="shared" si="6"/>
        <v>173.47723577235772</v>
      </c>
      <c r="AN28" s="41"/>
      <c r="AO28" s="41"/>
      <c r="AP28" s="41"/>
      <c r="AQ28" s="41"/>
      <c r="AR28" s="44"/>
      <c r="AT28" s="2" t="s">
        <v>57</v>
      </c>
      <c r="AU28" s="6">
        <v>33.950000000000003</v>
      </c>
      <c r="AV28" s="6">
        <v>54.92</v>
      </c>
      <c r="AW28" s="2">
        <v>55.61</v>
      </c>
      <c r="AX28" s="2"/>
      <c r="AY28" s="6">
        <v>53.961767200776087</v>
      </c>
      <c r="AZ28" s="6">
        <f t="shared" si="7"/>
        <v>54.921570740988955</v>
      </c>
      <c r="BA28" s="6">
        <f t="shared" si="8"/>
        <v>50.091621871148249</v>
      </c>
      <c r="BB28" s="6">
        <f t="shared" si="9"/>
        <v>48.293864849538608</v>
      </c>
      <c r="BC28" s="6">
        <f t="shared" si="10"/>
        <v>46.567343246929141</v>
      </c>
      <c r="BD28" s="6">
        <f t="shared" si="11"/>
        <v>45.243864146557499</v>
      </c>
      <c r="BE28" s="6">
        <f t="shared" si="12"/>
        <v>44.894248208569806</v>
      </c>
      <c r="BF28" s="6">
        <f t="shared" si="13"/>
        <v>44.810827783688026</v>
      </c>
    </row>
    <row r="29" spans="1:58" ht="14.25" thickBot="1" x14ac:dyDescent="0.2">
      <c r="A29" s="2" t="s">
        <v>58</v>
      </c>
      <c r="B29" s="48">
        <v>481861</v>
      </c>
      <c r="C29" s="94"/>
      <c r="D29" s="2" t="s">
        <v>58</v>
      </c>
      <c r="E29" s="47">
        <v>321088</v>
      </c>
      <c r="F29" s="47">
        <v>291832</v>
      </c>
      <c r="G29" s="47">
        <v>280356</v>
      </c>
      <c r="H29" s="47">
        <v>264844</v>
      </c>
      <c r="I29" s="47">
        <v>259672</v>
      </c>
      <c r="J29" s="47">
        <v>257208</v>
      </c>
      <c r="K29" s="47">
        <v>256720</v>
      </c>
      <c r="N29" s="2" t="s">
        <v>58</v>
      </c>
      <c r="O29" s="6">
        <v>3229</v>
      </c>
      <c r="P29" s="6">
        <v>3233</v>
      </c>
      <c r="Q29" s="6">
        <v>3221</v>
      </c>
      <c r="R29" s="6">
        <v>3222</v>
      </c>
      <c r="S29" s="6">
        <v>3233</v>
      </c>
      <c r="T29" s="6">
        <v>3231</v>
      </c>
      <c r="U29" s="6">
        <v>3230</v>
      </c>
      <c r="Y29" s="2" t="s">
        <v>58</v>
      </c>
      <c r="Z29" s="6">
        <v>7.6521999999999997</v>
      </c>
      <c r="AA29" s="6">
        <v>93.492599999999996</v>
      </c>
      <c r="AB29" s="10">
        <v>133.22120000000001</v>
      </c>
      <c r="AC29" s="6">
        <v>12.209199999999999</v>
      </c>
      <c r="AD29" s="6">
        <v>145.27010000000001</v>
      </c>
      <c r="AE29" s="6">
        <v>203.40270000000001</v>
      </c>
      <c r="AF29" s="6"/>
      <c r="AG29" s="6">
        <f t="shared" si="0"/>
        <v>149.22917311861258</v>
      </c>
      <c r="AH29" s="6">
        <f t="shared" si="1"/>
        <v>149.04454067429631</v>
      </c>
      <c r="AI29" s="6">
        <f t="shared" si="2"/>
        <v>149.59981372244644</v>
      </c>
      <c r="AJ29" s="6">
        <f t="shared" si="3"/>
        <v>149.55338299193048</v>
      </c>
      <c r="AK29" s="6">
        <f t="shared" si="4"/>
        <v>149.04454067429631</v>
      </c>
      <c r="AL29" s="6">
        <f t="shared" si="5"/>
        <v>149.13679975239864</v>
      </c>
      <c r="AM29" s="6">
        <f t="shared" si="6"/>
        <v>149.1829721362229</v>
      </c>
      <c r="AN29" s="41"/>
      <c r="AO29" s="41"/>
      <c r="AP29" s="41"/>
      <c r="AQ29" s="41"/>
      <c r="AR29" s="44"/>
      <c r="AT29" s="2" t="s">
        <v>58</v>
      </c>
      <c r="AU29" s="6">
        <v>40.520000000000003</v>
      </c>
      <c r="AV29" s="6">
        <v>66.22</v>
      </c>
      <c r="AW29" s="2">
        <v>67.11</v>
      </c>
      <c r="AX29" s="2"/>
      <c r="AY29" s="6">
        <v>64.245913240540318</v>
      </c>
      <c r="AZ29" s="6">
        <f t="shared" si="7"/>
        <v>66.634983947652955</v>
      </c>
      <c r="BA29" s="6">
        <f t="shared" si="8"/>
        <v>60.56352350574128</v>
      </c>
      <c r="BB29" s="6">
        <f t="shared" si="9"/>
        <v>58.181923832806554</v>
      </c>
      <c r="BC29" s="6">
        <f t="shared" si="10"/>
        <v>54.962738217037696</v>
      </c>
      <c r="BD29" s="6">
        <f t="shared" si="11"/>
        <v>53.889399640145186</v>
      </c>
      <c r="BE29" s="6">
        <f t="shared" si="12"/>
        <v>53.378048856412946</v>
      </c>
      <c r="BF29" s="6">
        <f t="shared" si="13"/>
        <v>53.276774837556886</v>
      </c>
    </row>
    <row r="30" spans="1:58" ht="14.25" thickBot="1" x14ac:dyDescent="0.2">
      <c r="A30" s="2" t="s">
        <v>59</v>
      </c>
      <c r="B30" s="48">
        <v>513216</v>
      </c>
      <c r="C30" s="94"/>
      <c r="D30" s="2" t="s">
        <v>59</v>
      </c>
      <c r="E30" s="47">
        <v>75476</v>
      </c>
      <c r="F30" s="47">
        <v>73112</v>
      </c>
      <c r="G30" s="47">
        <v>72592</v>
      </c>
      <c r="H30" s="47">
        <v>70808</v>
      </c>
      <c r="I30" s="47">
        <v>68104</v>
      </c>
      <c r="J30" s="47">
        <v>67932</v>
      </c>
      <c r="K30" s="47">
        <v>67836</v>
      </c>
      <c r="N30" s="2" t="s">
        <v>59</v>
      </c>
      <c r="O30" s="6">
        <v>1127</v>
      </c>
      <c r="P30" s="6">
        <v>1125</v>
      </c>
      <c r="Q30" s="6">
        <v>1124</v>
      </c>
      <c r="R30" s="6">
        <v>1122</v>
      </c>
      <c r="S30" s="6">
        <v>1120</v>
      </c>
      <c r="T30" s="6">
        <v>1120</v>
      </c>
      <c r="U30" s="6">
        <v>1231</v>
      </c>
      <c r="Y30" s="2" t="s">
        <v>59</v>
      </c>
      <c r="Z30" s="6">
        <v>27.648700000000002</v>
      </c>
      <c r="AA30" s="6">
        <v>321.36259999999999</v>
      </c>
      <c r="AB30" s="10">
        <v>447.0523</v>
      </c>
      <c r="AC30" s="6">
        <v>42.502400000000002</v>
      </c>
      <c r="AD30" s="6">
        <v>577.29579999999999</v>
      </c>
      <c r="AE30" s="6">
        <v>677.96040000000005</v>
      </c>
      <c r="AF30" s="6"/>
      <c r="AG30" s="6">
        <f t="shared" si="0"/>
        <v>455.38243123336292</v>
      </c>
      <c r="AH30" s="6">
        <f t="shared" si="1"/>
        <v>456.19200000000001</v>
      </c>
      <c r="AI30" s="6">
        <f t="shared" si="2"/>
        <v>456.59786476868328</v>
      </c>
      <c r="AJ30" s="6">
        <f t="shared" si="3"/>
        <v>457.41176470588238</v>
      </c>
      <c r="AK30" s="6">
        <f t="shared" si="4"/>
        <v>458.22857142857146</v>
      </c>
      <c r="AL30" s="6">
        <f t="shared" si="5"/>
        <v>458.22857142857146</v>
      </c>
      <c r="AM30" s="6">
        <f t="shared" si="6"/>
        <v>416.9098294069862</v>
      </c>
      <c r="AN30" s="41"/>
      <c r="AO30" s="41"/>
      <c r="AP30" s="41"/>
      <c r="AQ30" s="41"/>
      <c r="AR30" s="44"/>
      <c r="AT30" s="2" t="s">
        <v>59</v>
      </c>
      <c r="AU30" s="6">
        <v>11</v>
      </c>
      <c r="AV30" s="6">
        <v>18.11</v>
      </c>
      <c r="AW30" s="2">
        <v>16.82</v>
      </c>
      <c r="AX30" s="2"/>
      <c r="AY30" s="6">
        <v>16.909059733133809</v>
      </c>
      <c r="AZ30" s="6">
        <f t="shared" si="7"/>
        <v>14.706478363885772</v>
      </c>
      <c r="BA30" s="6">
        <f t="shared" si="8"/>
        <v>14.24585359770545</v>
      </c>
      <c r="BB30" s="6">
        <f t="shared" si="9"/>
        <v>14.14453173712433</v>
      </c>
      <c r="BC30" s="6">
        <f t="shared" si="10"/>
        <v>13.796919815438335</v>
      </c>
      <c r="BD30" s="6">
        <f t="shared" si="11"/>
        <v>13.270046140416511</v>
      </c>
      <c r="BE30" s="6">
        <f t="shared" si="12"/>
        <v>13.236531986531986</v>
      </c>
      <c r="BF30" s="6">
        <f t="shared" si="13"/>
        <v>13.217826412270856</v>
      </c>
    </row>
    <row r="31" spans="1:58" ht="14.25" thickBot="1" x14ac:dyDescent="0.2">
      <c r="A31" s="2" t="s">
        <v>60</v>
      </c>
      <c r="B31" s="48">
        <v>38240</v>
      </c>
      <c r="C31" s="94"/>
      <c r="D31" s="2" t="s">
        <v>60</v>
      </c>
      <c r="E31" s="47">
        <v>17520</v>
      </c>
      <c r="F31" s="47">
        <v>17276</v>
      </c>
      <c r="G31" s="47">
        <v>16084</v>
      </c>
      <c r="H31" s="47">
        <v>15884</v>
      </c>
      <c r="I31" s="47">
        <v>15572</v>
      </c>
      <c r="J31" s="47">
        <v>15536</v>
      </c>
      <c r="K31" s="47">
        <v>15536</v>
      </c>
      <c r="N31" s="2" t="s">
        <v>60</v>
      </c>
      <c r="O31" s="6">
        <v>165</v>
      </c>
      <c r="P31" s="6">
        <v>168</v>
      </c>
      <c r="Q31" s="6">
        <v>177</v>
      </c>
      <c r="R31" s="6">
        <v>203</v>
      </c>
      <c r="S31" s="6">
        <v>277</v>
      </c>
      <c r="T31" s="6">
        <v>307</v>
      </c>
      <c r="U31" s="6">
        <v>307</v>
      </c>
      <c r="Y31" s="2" t="s">
        <v>60</v>
      </c>
      <c r="Z31" s="6">
        <v>16.060500000000001</v>
      </c>
      <c r="AA31" s="6">
        <v>137.554</v>
      </c>
      <c r="AB31" s="10">
        <v>212.4444</v>
      </c>
      <c r="AC31" s="6">
        <v>20.816500000000001</v>
      </c>
      <c r="AD31" s="6">
        <v>100.89709999999999</v>
      </c>
      <c r="AE31" s="6">
        <v>316.03309999999999</v>
      </c>
      <c r="AF31" s="6"/>
      <c r="AG31" s="6">
        <f t="shared" si="0"/>
        <v>231.75757575757575</v>
      </c>
      <c r="AH31" s="6">
        <f t="shared" si="1"/>
        <v>227.61904761904762</v>
      </c>
      <c r="AI31" s="6">
        <f t="shared" si="2"/>
        <v>216.045197740113</v>
      </c>
      <c r="AJ31" s="6">
        <f t="shared" si="3"/>
        <v>188.37438423645321</v>
      </c>
      <c r="AK31" s="6">
        <f t="shared" si="4"/>
        <v>138.05054151624549</v>
      </c>
      <c r="AL31" s="6">
        <f t="shared" si="5"/>
        <v>124.56026058631922</v>
      </c>
      <c r="AM31" s="6">
        <f t="shared" si="6"/>
        <v>124.56026058631922</v>
      </c>
      <c r="AN31" s="41"/>
      <c r="AO31" s="41"/>
      <c r="AP31" s="41"/>
      <c r="AQ31" s="41"/>
      <c r="AR31" s="44"/>
      <c r="AT31" s="2" t="s">
        <v>60</v>
      </c>
      <c r="AU31" s="6">
        <v>33.97</v>
      </c>
      <c r="AV31" s="6">
        <v>48.96</v>
      </c>
      <c r="AW31" s="2">
        <v>49.19</v>
      </c>
      <c r="AX31" s="2"/>
      <c r="AY31" s="6">
        <v>49.738493723849366</v>
      </c>
      <c r="AZ31" s="6">
        <f t="shared" si="7"/>
        <v>45.81589958158996</v>
      </c>
      <c r="BA31" s="6">
        <f t="shared" si="8"/>
        <v>45.177824267782427</v>
      </c>
      <c r="BB31" s="6">
        <f t="shared" si="9"/>
        <v>42.060669456066947</v>
      </c>
      <c r="BC31" s="6">
        <f t="shared" si="10"/>
        <v>41.537656903765694</v>
      </c>
      <c r="BD31" s="6">
        <f t="shared" si="11"/>
        <v>40.721757322175733</v>
      </c>
      <c r="BE31" s="6">
        <f t="shared" si="12"/>
        <v>40.627615062761507</v>
      </c>
      <c r="BF31" s="6">
        <f t="shared" si="13"/>
        <v>40.627615062761507</v>
      </c>
    </row>
    <row r="32" spans="1:58" ht="14.25" thickBot="1" x14ac:dyDescent="0.2">
      <c r="A32" s="2" t="s">
        <v>61</v>
      </c>
      <c r="B32" s="48">
        <v>4227</v>
      </c>
      <c r="C32" s="95"/>
      <c r="D32" s="2" t="s">
        <v>61</v>
      </c>
      <c r="E32" s="47">
        <v>2624</v>
      </c>
      <c r="F32" s="47">
        <v>2500</v>
      </c>
      <c r="G32" s="47">
        <v>2480</v>
      </c>
      <c r="H32" s="47">
        <v>2480</v>
      </c>
      <c r="I32" s="47">
        <v>2480</v>
      </c>
      <c r="J32" s="47">
        <v>2480</v>
      </c>
      <c r="K32" s="47">
        <v>2480</v>
      </c>
      <c r="N32" s="2" t="s">
        <v>61</v>
      </c>
      <c r="O32" s="6">
        <v>50</v>
      </c>
      <c r="P32" s="6">
        <v>68</v>
      </c>
      <c r="Q32" s="6">
        <v>77</v>
      </c>
      <c r="R32" s="6">
        <v>77</v>
      </c>
      <c r="S32" s="6">
        <v>77</v>
      </c>
      <c r="T32" s="6">
        <v>77</v>
      </c>
      <c r="U32" s="6">
        <v>77</v>
      </c>
      <c r="Y32" s="2" t="s">
        <v>61</v>
      </c>
      <c r="Z32" s="6">
        <v>16.773800000000001</v>
      </c>
      <c r="AA32" s="6">
        <v>76.854500000000002</v>
      </c>
      <c r="AB32" s="10">
        <v>111.2368</v>
      </c>
      <c r="AC32" s="6">
        <v>24.016999999999999</v>
      </c>
      <c r="AD32" s="6">
        <v>91.891300000000001</v>
      </c>
      <c r="AE32" s="6">
        <v>156.5556</v>
      </c>
      <c r="AF32" s="6"/>
      <c r="AG32" s="6">
        <f t="shared" si="0"/>
        <v>84.54</v>
      </c>
      <c r="AH32" s="6">
        <f t="shared" si="1"/>
        <v>62.161764705882355</v>
      </c>
      <c r="AI32" s="6">
        <f t="shared" si="2"/>
        <v>54.896103896103895</v>
      </c>
      <c r="AJ32" s="6">
        <f t="shared" si="3"/>
        <v>54.896103896103895</v>
      </c>
      <c r="AK32" s="6">
        <f t="shared" si="4"/>
        <v>54.896103896103895</v>
      </c>
      <c r="AL32" s="6">
        <f t="shared" si="5"/>
        <v>54.896103896103895</v>
      </c>
      <c r="AM32" s="6">
        <f t="shared" si="6"/>
        <v>54.896103896103895</v>
      </c>
      <c r="AN32" s="41"/>
      <c r="AO32" s="41"/>
      <c r="AP32" s="41"/>
      <c r="AQ32" s="41"/>
      <c r="AR32" s="44"/>
      <c r="AT32" s="2" t="s">
        <v>61</v>
      </c>
      <c r="AU32" s="6">
        <v>41.07</v>
      </c>
      <c r="AV32" s="6">
        <v>59.36</v>
      </c>
      <c r="AW32" s="2">
        <v>62.88</v>
      </c>
      <c r="AX32" s="2"/>
      <c r="AY32" s="6">
        <v>62.834161343742615</v>
      </c>
      <c r="AZ32" s="6">
        <f t="shared" si="7"/>
        <v>62.077123255263778</v>
      </c>
      <c r="BA32" s="6">
        <f t="shared" si="8"/>
        <v>59.143600662408325</v>
      </c>
      <c r="BB32" s="6">
        <f t="shared" si="9"/>
        <v>58.670451857109057</v>
      </c>
      <c r="BC32" s="6">
        <f t="shared" si="10"/>
        <v>58.670451857109057</v>
      </c>
      <c r="BD32" s="6">
        <f t="shared" si="11"/>
        <v>58.670451857109057</v>
      </c>
      <c r="BE32" s="6">
        <f t="shared" si="12"/>
        <v>58.670451857109057</v>
      </c>
      <c r="BF32" s="6">
        <f t="shared" si="13"/>
        <v>58.670451857109057</v>
      </c>
    </row>
    <row r="33" spans="25:58" ht="14.25" thickBot="1" x14ac:dyDescent="0.2">
      <c r="Y33" s="6" t="s">
        <v>89</v>
      </c>
      <c r="Z33" s="6">
        <f>AVERAGE(Z4:Z32)</f>
        <v>15.430727586206896</v>
      </c>
      <c r="AA33" s="6">
        <f t="shared" ref="AA33:AE33" si="14">AVERAGE(AA4:AA32)</f>
        <v>135.19358965517242</v>
      </c>
      <c r="AB33" s="6">
        <f t="shared" si="14"/>
        <v>191.66564137931036</v>
      </c>
      <c r="AC33" s="6">
        <f t="shared" si="14"/>
        <v>22.37388965517242</v>
      </c>
      <c r="AD33" s="6">
        <f t="shared" si="14"/>
        <v>196.75301379310343</v>
      </c>
      <c r="AE33" s="6">
        <f t="shared" si="14"/>
        <v>278.82139655172415</v>
      </c>
      <c r="AF33" s="6">
        <f>AVERAGE(AF4:AF32)</f>
        <v>21.929230769230774</v>
      </c>
      <c r="AG33" s="6">
        <f>AVERAGE(AG4:AG32)</f>
        <v>204.48685504919194</v>
      </c>
      <c r="AH33" s="6">
        <f>AVERAGE(AH4:AH32)</f>
        <v>199.13688348536138</v>
      </c>
      <c r="AI33" s="6">
        <f>AVERAGE(AI4:AI32)</f>
        <v>192.89330603352784</v>
      </c>
      <c r="AJ33" s="6">
        <f>AVERAGE(AJ4:AJ32)</f>
        <v>186.05749553829239</v>
      </c>
      <c r="AK33" s="6">
        <f t="shared" ref="AK33:AM33" si="15">AVERAGE(AK4:AK32)</f>
        <v>173.7285387934827</v>
      </c>
      <c r="AL33" s="6">
        <f t="shared" si="15"/>
        <v>161.41275062379987</v>
      </c>
      <c r="AM33" s="6">
        <f t="shared" si="15"/>
        <v>151.91036795900447</v>
      </c>
      <c r="AN33" s="42"/>
      <c r="AO33" s="42"/>
      <c r="AP33" s="42"/>
      <c r="AQ33" s="42"/>
      <c r="AR33" s="45"/>
      <c r="AT33" s="6" t="s">
        <v>89</v>
      </c>
      <c r="AU33" s="6">
        <f>AVERAGE(AU4:AU32)</f>
        <v>33.763103448275871</v>
      </c>
      <c r="AV33" s="6">
        <f t="shared" ref="AV33:AW33" si="16">AVERAGE(AV4:AV32)</f>
        <v>51.89965517241378</v>
      </c>
      <c r="AW33" s="6">
        <f t="shared" si="16"/>
        <v>52.662413793103454</v>
      </c>
      <c r="AX33" s="6">
        <f>AVERAGE(AX4:AX13,AX17:AX20)</f>
        <v>42.656923076923071</v>
      </c>
      <c r="AY33" s="6">
        <f t="shared" ref="AY33" si="17">AVERAGE(AY4:AY32)</f>
        <v>51.695014814332374</v>
      </c>
      <c r="AZ33" s="6">
        <f>AVERAGE(AZ4:AZ32)</f>
        <v>52.219786192072021</v>
      </c>
      <c r="BA33" s="6">
        <f>AVERAGE(BA4:BA32)</f>
        <v>48.662466266555889</v>
      </c>
      <c r="BB33" s="6">
        <f>AVERAGE(BB4:BB32)</f>
        <v>46.258086271044654</v>
      </c>
      <c r="BC33" s="6">
        <f t="shared" ref="BC33:BF33" si="18">AVERAGE(BC4:BC32)</f>
        <v>44.639001276464782</v>
      </c>
      <c r="BD33" s="6">
        <f t="shared" si="18"/>
        <v>44.020346920626992</v>
      </c>
      <c r="BE33" s="6">
        <f t="shared" si="18"/>
        <v>43.806378553029383</v>
      </c>
      <c r="BF33" s="6">
        <f t="shared" si="18"/>
        <v>43.766669595782041</v>
      </c>
    </row>
  </sheetData>
  <mergeCells count="17">
    <mergeCell ref="AF2:AF3"/>
    <mergeCell ref="AU1:BF2"/>
    <mergeCell ref="AT1:AT3"/>
    <mergeCell ref="A1:A3"/>
    <mergeCell ref="B1:B3"/>
    <mergeCell ref="C1:C32"/>
    <mergeCell ref="O2:U2"/>
    <mergeCell ref="AG2:AM2"/>
    <mergeCell ref="Z1:AM1"/>
    <mergeCell ref="E2:K2"/>
    <mergeCell ref="D1:D3"/>
    <mergeCell ref="E1:K1"/>
    <mergeCell ref="N1:N3"/>
    <mergeCell ref="O1:U1"/>
    <mergeCell ref="Y1:Y3"/>
    <mergeCell ref="Z2:AB2"/>
    <mergeCell ref="AC2:AE2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压缩率</vt:lpstr>
      <vt:lpstr>压缩速度</vt:lpstr>
      <vt:lpstr>压缩率（实际）</vt:lpstr>
      <vt:lpstr>压缩速度（实际）</vt:lpstr>
      <vt:lpstr>大论文表</vt:lpstr>
      <vt:lpstr>半静态huffman（软件）</vt:lpstr>
      <vt:lpstr>半静态huffman（硬件）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2017-04-27T01:12:42Z</dcterms:modified>
</cp:coreProperties>
</file>