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924"/>
  <workbookPr codeName="ThisWorkbook" defaultThemeVersion="124226"/>
  <mc:AlternateContent xmlns:mc="http://schemas.openxmlformats.org/markup-compatibility/2006">
    <mc:Choice Requires="x15">
      <x15ac:absPath xmlns:x15ac="http://schemas.microsoft.com/office/spreadsheetml/2010/11/ac" url="Z:\01 Keydata Electronic Version\PDB KD &amp; DRUPAL Files by FY\FY2024\Keydata October 2023\"/>
    </mc:Choice>
  </mc:AlternateContent>
  <xr:revisionPtr revIDLastSave="0" documentId="13_ncr:1_{9BAAEA7C-8057-40B5-9000-6BA7D325ECED}" xr6:coauthVersionLast="47" xr6:coauthVersionMax="47" xr10:uidLastSave="{00000000-0000-0000-0000-000000000000}"/>
  <bookViews>
    <workbookView xWindow="28680" yWindow="-120" windowWidth="29040" windowHeight="15840" tabRatio="817" xr2:uid="{00000000-000D-0000-FFFF-FFFF00000000}"/>
  </bookViews>
  <sheets>
    <sheet name="KDALL" sheetId="1" r:id="rId1"/>
    <sheet name="ToC" sheetId="2" r:id="rId2"/>
    <sheet name="FNS-$" sheetId="45" r:id="rId3"/>
    <sheet name="SNAP-$" sheetId="46" r:id="rId4"/>
    <sheet name="SNAP-$a" sheetId="49" r:id="rId5"/>
    <sheet name="SNAP-$a-PEBT-Other" sheetId="51" r:id="rId6"/>
    <sheet name="NAP-$b" sheetId="50" r:id="rId7"/>
    <sheet name="Schools" sheetId="7" r:id="rId8"/>
    <sheet name="NSLP-P" sheetId="8" r:id="rId9"/>
    <sheet name="NSLP-M" sheetId="9" r:id="rId10"/>
    <sheet name="NSLP-$" sheetId="10" r:id="rId11"/>
    <sheet name="SBP-P" sheetId="12" r:id="rId12"/>
    <sheet name="SBP-M" sheetId="13" r:id="rId13"/>
    <sheet name="SBP-$" sheetId="14" r:id="rId14"/>
    <sheet name="CCCDCH-S" sheetId="15" r:id="rId15"/>
    <sheet name="CCC-C" sheetId="16" r:id="rId16"/>
    <sheet name="CCCDCH-M1" sheetId="17" r:id="rId17"/>
    <sheet name="CCCDCH-M2" sheetId="18" r:id="rId18"/>
    <sheet name="CCCDCH-M3" sheetId="19" r:id="rId19"/>
    <sheet name="CCCDCH-M4" sheetId="20" r:id="rId20"/>
    <sheet name="CCCDCH-M5" sheetId="21" r:id="rId21"/>
    <sheet name="CCCDCH-$" sheetId="22" r:id="rId22"/>
    <sheet name="ADC-M" sheetId="23" r:id="rId23"/>
    <sheet name="ADC-$" sheetId="24" r:id="rId24"/>
    <sheet name="CACFP-T" sheetId="25" r:id="rId25"/>
    <sheet name="SFSP-PM" sheetId="26" r:id="rId26"/>
    <sheet name="SFSP-$" sheetId="27" r:id="rId27"/>
    <sheet name="CNFNS-T$" sheetId="29" r:id="rId28"/>
    <sheet name="SMP-M" sheetId="30" r:id="rId29"/>
    <sheet name="SMP-T" sheetId="31" r:id="rId30"/>
    <sheet name="WIC" sheetId="32" r:id="rId31"/>
    <sheet name="CSFP" sheetId="33" r:id="rId32"/>
    <sheet name="FDPIR" sheetId="34" r:id="rId33"/>
    <sheet name="COM-E1" sheetId="36" r:id="rId34"/>
    <sheet name="CN-$" sheetId="28" r:id="rId35"/>
    <sheet name="COM-E2" sheetId="37" r:id="rId36"/>
    <sheet name="COM-ET" sheetId="38" r:id="rId37"/>
    <sheet name="COM-X1" sheetId="39" r:id="rId38"/>
    <sheet name="COM-X2" sheetId="40" r:id="rId39"/>
    <sheet name="COM-T" sheetId="41" r:id="rId40"/>
    <sheet name="USDA-$1" sheetId="42" r:id="rId41"/>
    <sheet name="USDA-$2" sheetId="43" r:id="rId42"/>
    <sheet name="USDA-$3" sheetId="44" r:id="rId43"/>
  </sheets>
  <definedNames>
    <definedName name="_xlnm.Print_Area" localSheetId="6">'NAP-$b'!$A$1:$X$39</definedName>
    <definedName name="_xlnm.Print_Area" localSheetId="4">'SNAP-$a'!$A$1:$S$39</definedName>
    <definedName name="_xlnm.Print_Area" localSheetId="5">'SNAP-$a-PEBT-Other'!$A$1:$E$36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35" i="44" l="1"/>
  <c r="A33" i="44"/>
  <c r="A32" i="44"/>
  <c r="A31" i="44"/>
  <c r="A30" i="44"/>
  <c r="A29" i="44"/>
  <c r="A28" i="44"/>
  <c r="A27" i="44"/>
  <c r="A26" i="44"/>
  <c r="A25" i="44"/>
  <c r="A24" i="44"/>
  <c r="A23" i="44"/>
  <c r="A22" i="44"/>
  <c r="A21" i="44"/>
  <c r="A18" i="44"/>
  <c r="A17" i="44"/>
  <c r="A16" i="44"/>
  <c r="A15" i="44"/>
  <c r="A14" i="44"/>
  <c r="A13" i="44"/>
  <c r="A12" i="44"/>
  <c r="A11" i="44"/>
  <c r="A10" i="44"/>
  <c r="A9" i="44"/>
  <c r="A8" i="44"/>
  <c r="A7" i="44"/>
  <c r="B5" i="44"/>
  <c r="A35" i="43"/>
  <c r="A33" i="43"/>
  <c r="A32" i="43"/>
  <c r="A31" i="43"/>
  <c r="A30" i="43"/>
  <c r="A29" i="43"/>
  <c r="A28" i="43"/>
  <c r="A27" i="43"/>
  <c r="A26" i="43"/>
  <c r="A25" i="43"/>
  <c r="A24" i="43"/>
  <c r="A23" i="43"/>
  <c r="A22" i="43"/>
  <c r="A21" i="43"/>
  <c r="A18" i="43"/>
  <c r="A17" i="43"/>
  <c r="A16" i="43"/>
  <c r="A15" i="43"/>
  <c r="A14" i="43"/>
  <c r="A13" i="43"/>
  <c r="A12" i="43"/>
  <c r="A11" i="43"/>
  <c r="A10" i="43"/>
  <c r="A9" i="43"/>
  <c r="A8" i="43"/>
  <c r="A7" i="43"/>
  <c r="B5" i="43"/>
  <c r="A35" i="42"/>
  <c r="A33" i="42"/>
  <c r="A32" i="42"/>
  <c r="A31" i="42"/>
  <c r="A30" i="42"/>
  <c r="A29" i="42"/>
  <c r="A28" i="42"/>
  <c r="A27" i="42"/>
  <c r="A26" i="42"/>
  <c r="A25" i="42"/>
  <c r="A24" i="42"/>
  <c r="A23" i="42"/>
  <c r="A22" i="42"/>
  <c r="A21" i="42"/>
  <c r="A18" i="42"/>
  <c r="A17" i="42"/>
  <c r="A16" i="42"/>
  <c r="A15" i="42"/>
  <c r="A14" i="42"/>
  <c r="A13" i="42"/>
  <c r="A12" i="42"/>
  <c r="A11" i="42"/>
  <c r="A10" i="42"/>
  <c r="A9" i="42"/>
  <c r="A8" i="42"/>
  <c r="A7" i="42"/>
  <c r="B5" i="42"/>
  <c r="A36" i="41"/>
  <c r="A34" i="41"/>
  <c r="A33" i="41"/>
  <c r="A32" i="41"/>
  <c r="A31" i="41"/>
  <c r="A30" i="41"/>
  <c r="A29" i="41"/>
  <c r="A28" i="41"/>
  <c r="A27" i="41"/>
  <c r="A26" i="41"/>
  <c r="A25" i="41"/>
  <c r="A24" i="41"/>
  <c r="A23" i="41"/>
  <c r="A22" i="41"/>
  <c r="A19" i="41"/>
  <c r="A18" i="41"/>
  <c r="A17" i="41"/>
  <c r="A16" i="41"/>
  <c r="A15" i="41"/>
  <c r="A14" i="41"/>
  <c r="A13" i="41"/>
  <c r="A12" i="41"/>
  <c r="A11" i="41"/>
  <c r="A10" i="41"/>
  <c r="A9" i="41"/>
  <c r="A8" i="41"/>
  <c r="B6" i="41"/>
  <c r="A35" i="40"/>
  <c r="A33" i="40"/>
  <c r="A32" i="40"/>
  <c r="A31" i="40"/>
  <c r="A30" i="40"/>
  <c r="A29" i="40"/>
  <c r="A28" i="40"/>
  <c r="A27" i="40"/>
  <c r="A26" i="40"/>
  <c r="A25" i="40"/>
  <c r="A24" i="40"/>
  <c r="A23" i="40"/>
  <c r="A22" i="40"/>
  <c r="A21" i="40"/>
  <c r="A18" i="40"/>
  <c r="A17" i="40"/>
  <c r="A16" i="40"/>
  <c r="A15" i="40"/>
  <c r="A14" i="40"/>
  <c r="A13" i="40"/>
  <c r="A12" i="40"/>
  <c r="A11" i="40"/>
  <c r="A10" i="40"/>
  <c r="A9" i="40"/>
  <c r="A8" i="40"/>
  <c r="A7" i="40"/>
  <c r="B5" i="40"/>
  <c r="A35" i="39"/>
  <c r="A33" i="39"/>
  <c r="A32" i="39"/>
  <c r="A31" i="39"/>
  <c r="A30" i="39"/>
  <c r="A29" i="39"/>
  <c r="A28" i="39"/>
  <c r="A27" i="39"/>
  <c r="A26" i="39"/>
  <c r="A25" i="39"/>
  <c r="A24" i="39"/>
  <c r="A23" i="39"/>
  <c r="A22" i="39"/>
  <c r="A21" i="39"/>
  <c r="A18" i="39"/>
  <c r="A17" i="39"/>
  <c r="A16" i="39"/>
  <c r="A15" i="39"/>
  <c r="A14" i="39"/>
  <c r="A13" i="39"/>
  <c r="A12" i="39"/>
  <c r="A11" i="39"/>
  <c r="A10" i="39"/>
  <c r="A9" i="39"/>
  <c r="A8" i="39"/>
  <c r="A7" i="39"/>
  <c r="B5" i="39"/>
  <c r="A35" i="38"/>
  <c r="A33" i="38"/>
  <c r="A32" i="38"/>
  <c r="A31" i="38"/>
  <c r="A30" i="38"/>
  <c r="A29" i="38"/>
  <c r="A28" i="38"/>
  <c r="A27" i="38"/>
  <c r="A26" i="38"/>
  <c r="A25" i="38"/>
  <c r="A24" i="38"/>
  <c r="A23" i="38"/>
  <c r="A22" i="38"/>
  <c r="A21" i="38"/>
  <c r="A18" i="38"/>
  <c r="A17" i="38"/>
  <c r="A16" i="38"/>
  <c r="A15" i="38"/>
  <c r="A14" i="38"/>
  <c r="A13" i="38"/>
  <c r="A12" i="38"/>
  <c r="A11" i="38"/>
  <c r="A10" i="38"/>
  <c r="A9" i="38"/>
  <c r="A8" i="38"/>
  <c r="A7" i="38"/>
  <c r="B5" i="38"/>
  <c r="H35" i="37"/>
  <c r="A35" i="37"/>
  <c r="H34" i="37"/>
  <c r="H33" i="37"/>
  <c r="A33" i="37"/>
  <c r="H32" i="37"/>
  <c r="A32" i="37"/>
  <c r="H31" i="37"/>
  <c r="A31" i="37"/>
  <c r="H30" i="37"/>
  <c r="A30" i="37"/>
  <c r="H29" i="37"/>
  <c r="A29" i="37"/>
  <c r="H28" i="37"/>
  <c r="A28" i="37"/>
  <c r="H27" i="37"/>
  <c r="A27" i="37"/>
  <c r="H26" i="37"/>
  <c r="A26" i="37"/>
  <c r="H25" i="37"/>
  <c r="A25" i="37"/>
  <c r="H24" i="37"/>
  <c r="A24" i="37"/>
  <c r="H23" i="37"/>
  <c r="A23" i="37"/>
  <c r="H22" i="37"/>
  <c r="A22" i="37"/>
  <c r="A21" i="37"/>
  <c r="H20" i="37"/>
  <c r="H19" i="37"/>
  <c r="H18" i="37"/>
  <c r="A18" i="37"/>
  <c r="H17" i="37"/>
  <c r="A17" i="37"/>
  <c r="H16" i="37"/>
  <c r="A16" i="37"/>
  <c r="H15" i="37"/>
  <c r="A15" i="37"/>
  <c r="H14" i="37"/>
  <c r="A14" i="37"/>
  <c r="H13" i="37"/>
  <c r="A13" i="37"/>
  <c r="H12" i="37"/>
  <c r="A12" i="37"/>
  <c r="H11" i="37"/>
  <c r="A11" i="37"/>
  <c r="H10" i="37"/>
  <c r="A10" i="37"/>
  <c r="H9" i="37"/>
  <c r="A9" i="37"/>
  <c r="H8" i="37"/>
  <c r="A8" i="37"/>
  <c r="H7" i="37"/>
  <c r="A7" i="37"/>
  <c r="B5" i="37"/>
  <c r="A35" i="36"/>
  <c r="A33" i="36"/>
  <c r="A32" i="36"/>
  <c r="A31" i="36"/>
  <c r="A30" i="36"/>
  <c r="A29" i="36"/>
  <c r="A28" i="36"/>
  <c r="A27" i="36"/>
  <c r="A26" i="36"/>
  <c r="A25" i="36"/>
  <c r="A24" i="36"/>
  <c r="A23" i="36"/>
  <c r="A22" i="36"/>
  <c r="A21" i="36"/>
  <c r="A18" i="36"/>
  <c r="A17" i="36"/>
  <c r="A16" i="36"/>
  <c r="A15" i="36"/>
  <c r="A14" i="36"/>
  <c r="A13" i="36"/>
  <c r="A12" i="36"/>
  <c r="A11" i="36"/>
  <c r="A10" i="36"/>
  <c r="A9" i="36"/>
  <c r="A8" i="36"/>
  <c r="A7" i="36"/>
  <c r="B5" i="36"/>
  <c r="A35" i="34"/>
  <c r="A33" i="34"/>
  <c r="A32" i="34"/>
  <c r="A31" i="34"/>
  <c r="A30" i="34"/>
  <c r="A29" i="34"/>
  <c r="A28" i="34"/>
  <c r="A27" i="34"/>
  <c r="A26" i="34"/>
  <c r="A25" i="34"/>
  <c r="A24" i="34"/>
  <c r="A23" i="34"/>
  <c r="A22" i="34"/>
  <c r="A21" i="34"/>
  <c r="A18" i="34"/>
  <c r="A17" i="34"/>
  <c r="A16" i="34"/>
  <c r="A15" i="34"/>
  <c r="A14" i="34"/>
  <c r="A13" i="34"/>
  <c r="A12" i="34"/>
  <c r="A11" i="34"/>
  <c r="A10" i="34"/>
  <c r="A9" i="34"/>
  <c r="A8" i="34"/>
  <c r="A7" i="34"/>
  <c r="B5" i="34"/>
  <c r="A35" i="33"/>
  <c r="A33" i="33"/>
  <c r="A32" i="33"/>
  <c r="A31" i="33"/>
  <c r="A30" i="33"/>
  <c r="A29" i="33"/>
  <c r="A28" i="33"/>
  <c r="A27" i="33"/>
  <c r="A26" i="33"/>
  <c r="A25" i="33"/>
  <c r="A24" i="33"/>
  <c r="A23" i="33"/>
  <c r="A22" i="33"/>
  <c r="A21" i="33"/>
  <c r="A18" i="33"/>
  <c r="A17" i="33"/>
  <c r="A16" i="33"/>
  <c r="A15" i="33"/>
  <c r="A14" i="33"/>
  <c r="A13" i="33"/>
  <c r="A12" i="33"/>
  <c r="A11" i="33"/>
  <c r="A10" i="33"/>
  <c r="A9" i="33"/>
  <c r="A8" i="33"/>
  <c r="A7" i="33"/>
  <c r="B5" i="33"/>
  <c r="A35" i="32"/>
  <c r="A33" i="32"/>
  <c r="A32" i="32"/>
  <c r="A31" i="32"/>
  <c r="A30" i="32"/>
  <c r="A29" i="32"/>
  <c r="A28" i="32"/>
  <c r="A27" i="32"/>
  <c r="A26" i="32"/>
  <c r="A25" i="32"/>
  <c r="A24" i="32"/>
  <c r="A23" i="32"/>
  <c r="A22" i="32"/>
  <c r="A21" i="32"/>
  <c r="A18" i="32"/>
  <c r="A17" i="32"/>
  <c r="A16" i="32"/>
  <c r="A15" i="32"/>
  <c r="A14" i="32"/>
  <c r="A13" i="32"/>
  <c r="A12" i="32"/>
  <c r="A11" i="32"/>
  <c r="A10" i="32"/>
  <c r="A9" i="32"/>
  <c r="A8" i="32"/>
  <c r="A7" i="32"/>
  <c r="B5" i="32"/>
  <c r="A35" i="31"/>
  <c r="A33" i="31"/>
  <c r="A32" i="31"/>
  <c r="A31" i="31"/>
  <c r="A30" i="31"/>
  <c r="A29" i="31"/>
  <c r="A28" i="31"/>
  <c r="A27" i="31"/>
  <c r="A26" i="31"/>
  <c r="A25" i="31"/>
  <c r="A24" i="31"/>
  <c r="A23" i="31"/>
  <c r="A22" i="31"/>
  <c r="A21" i="31"/>
  <c r="A18" i="31"/>
  <c r="A17" i="31"/>
  <c r="A16" i="31"/>
  <c r="A15" i="31"/>
  <c r="A14" i="31"/>
  <c r="A13" i="31"/>
  <c r="A12" i="31"/>
  <c r="A11" i="31"/>
  <c r="A10" i="31"/>
  <c r="A9" i="31"/>
  <c r="A8" i="31"/>
  <c r="A7" i="31"/>
  <c r="B5" i="31"/>
  <c r="A35" i="30"/>
  <c r="A33" i="30"/>
  <c r="A32" i="30"/>
  <c r="A31" i="30"/>
  <c r="A30" i="30"/>
  <c r="A29" i="30"/>
  <c r="A28" i="30"/>
  <c r="A27" i="30"/>
  <c r="A26" i="30"/>
  <c r="A25" i="30"/>
  <c r="A24" i="30"/>
  <c r="A23" i="30"/>
  <c r="A22" i="30"/>
  <c r="A21" i="30"/>
  <c r="A18" i="30"/>
  <c r="A17" i="30"/>
  <c r="A16" i="30"/>
  <c r="A15" i="30"/>
  <c r="A14" i="30"/>
  <c r="A13" i="30"/>
  <c r="A12" i="30"/>
  <c r="A11" i="30"/>
  <c r="A10" i="30"/>
  <c r="A9" i="30"/>
  <c r="A8" i="30"/>
  <c r="A7" i="30"/>
  <c r="B5" i="30"/>
  <c r="A35" i="29"/>
  <c r="A33" i="29"/>
  <c r="A32" i="29"/>
  <c r="A31" i="29"/>
  <c r="A30" i="29"/>
  <c r="A29" i="29"/>
  <c r="A28" i="29"/>
  <c r="A27" i="29"/>
  <c r="A26" i="29"/>
  <c r="A25" i="29"/>
  <c r="A24" i="29"/>
  <c r="A23" i="29"/>
  <c r="A22" i="29"/>
  <c r="A21" i="29"/>
  <c r="A18" i="29"/>
  <c r="A17" i="29"/>
  <c r="A16" i="29"/>
  <c r="A15" i="29"/>
  <c r="A14" i="29"/>
  <c r="A13" i="29"/>
  <c r="A12" i="29"/>
  <c r="A11" i="29"/>
  <c r="A10" i="29"/>
  <c r="A9" i="29"/>
  <c r="A8" i="29"/>
  <c r="A7" i="29"/>
  <c r="B5" i="29"/>
  <c r="A35" i="28"/>
  <c r="A33" i="28"/>
  <c r="A32" i="28"/>
  <c r="A31" i="28"/>
  <c r="A30" i="28"/>
  <c r="A29" i="28"/>
  <c r="A28" i="28"/>
  <c r="A27" i="28"/>
  <c r="A26" i="28"/>
  <c r="A25" i="28"/>
  <c r="A24" i="28"/>
  <c r="A23" i="28"/>
  <c r="A22" i="28"/>
  <c r="A21" i="28"/>
  <c r="A18" i="28"/>
  <c r="A17" i="28"/>
  <c r="A16" i="28"/>
  <c r="A15" i="28"/>
  <c r="A14" i="28"/>
  <c r="A13" i="28"/>
  <c r="A12" i="28"/>
  <c r="A11" i="28"/>
  <c r="A10" i="28"/>
  <c r="A9" i="28"/>
  <c r="A8" i="28"/>
  <c r="A7" i="28"/>
  <c r="B5" i="28"/>
  <c r="A35" i="27"/>
  <c r="A33" i="27"/>
  <c r="A32" i="27"/>
  <c r="A31" i="27"/>
  <c r="A30" i="27"/>
  <c r="A29" i="27"/>
  <c r="A28" i="27"/>
  <c r="A27" i="27"/>
  <c r="A26" i="27"/>
  <c r="A25" i="27"/>
  <c r="A24" i="27"/>
  <c r="A23" i="27"/>
  <c r="A22" i="27"/>
  <c r="A21" i="27"/>
  <c r="A18" i="27"/>
  <c r="A17" i="27"/>
  <c r="A16" i="27"/>
  <c r="A15" i="27"/>
  <c r="A14" i="27"/>
  <c r="A13" i="27"/>
  <c r="A12" i="27"/>
  <c r="A11" i="27"/>
  <c r="A10" i="27"/>
  <c r="A9" i="27"/>
  <c r="A8" i="27"/>
  <c r="A7" i="27"/>
  <c r="B5" i="27"/>
  <c r="A35" i="26"/>
  <c r="A33" i="26"/>
  <c r="A32" i="26"/>
  <c r="A31" i="26"/>
  <c r="A30" i="26"/>
  <c r="A29" i="26"/>
  <c r="A28" i="26"/>
  <c r="A27" i="26"/>
  <c r="A26" i="26"/>
  <c r="A25" i="26"/>
  <c r="A24" i="26"/>
  <c r="A23" i="26"/>
  <c r="A22" i="26"/>
  <c r="A21" i="26"/>
  <c r="A18" i="26"/>
  <c r="A17" i="26"/>
  <c r="A16" i="26"/>
  <c r="A15" i="26"/>
  <c r="A14" i="26"/>
  <c r="A13" i="26"/>
  <c r="A12" i="26"/>
  <c r="A11" i="26"/>
  <c r="A10" i="26"/>
  <c r="A9" i="26"/>
  <c r="A8" i="26"/>
  <c r="A7" i="26"/>
  <c r="B5" i="26"/>
  <c r="A35" i="25"/>
  <c r="A33" i="25"/>
  <c r="A32" i="25"/>
  <c r="A31" i="25"/>
  <c r="A30" i="25"/>
  <c r="A29" i="25"/>
  <c r="A28" i="25"/>
  <c r="A27" i="25"/>
  <c r="A26" i="25"/>
  <c r="A25" i="25"/>
  <c r="A24" i="25"/>
  <c r="A23" i="25"/>
  <c r="A22" i="25"/>
  <c r="A21" i="25"/>
  <c r="A18" i="25"/>
  <c r="A17" i="25"/>
  <c r="A16" i="25"/>
  <c r="A15" i="25"/>
  <c r="A14" i="25"/>
  <c r="A13" i="25"/>
  <c r="A12" i="25"/>
  <c r="A11" i="25"/>
  <c r="A10" i="25"/>
  <c r="A9" i="25"/>
  <c r="A8" i="25"/>
  <c r="A7" i="25"/>
  <c r="B5" i="25"/>
  <c r="H35" i="24"/>
  <c r="A35" i="24"/>
  <c r="H34" i="24"/>
  <c r="H33" i="24"/>
  <c r="A33" i="24"/>
  <c r="H32" i="24"/>
  <c r="A32" i="24"/>
  <c r="H31" i="24"/>
  <c r="A31" i="24"/>
  <c r="H30" i="24"/>
  <c r="A30" i="24"/>
  <c r="H29" i="24"/>
  <c r="A29" i="24"/>
  <c r="H28" i="24"/>
  <c r="A28" i="24"/>
  <c r="H27" i="24"/>
  <c r="A27" i="24"/>
  <c r="H26" i="24"/>
  <c r="A26" i="24"/>
  <c r="H25" i="24"/>
  <c r="A25" i="24"/>
  <c r="H24" i="24"/>
  <c r="A24" i="24"/>
  <c r="H23" i="24"/>
  <c r="A23" i="24"/>
  <c r="H22" i="24"/>
  <c r="A22" i="24"/>
  <c r="A21" i="24"/>
  <c r="H20" i="24"/>
  <c r="H19" i="24"/>
  <c r="H18" i="24"/>
  <c r="A18" i="24"/>
  <c r="H17" i="24"/>
  <c r="A17" i="24"/>
  <c r="H16" i="24"/>
  <c r="A16" i="24"/>
  <c r="H15" i="24"/>
  <c r="A15" i="24"/>
  <c r="H14" i="24"/>
  <c r="A14" i="24"/>
  <c r="H13" i="24"/>
  <c r="A13" i="24"/>
  <c r="H12" i="24"/>
  <c r="A12" i="24"/>
  <c r="H11" i="24"/>
  <c r="A11" i="24"/>
  <c r="H10" i="24"/>
  <c r="A10" i="24"/>
  <c r="H9" i="24"/>
  <c r="A9" i="24"/>
  <c r="H8" i="24"/>
  <c r="A8" i="24"/>
  <c r="H7" i="24"/>
  <c r="A7" i="24"/>
  <c r="F5" i="24"/>
  <c r="B5" i="24"/>
  <c r="J35" i="23"/>
  <c r="A35" i="23"/>
  <c r="J34" i="23"/>
  <c r="J33" i="23"/>
  <c r="A33" i="23"/>
  <c r="J32" i="23"/>
  <c r="A32" i="23"/>
  <c r="J31" i="23"/>
  <c r="A31" i="23"/>
  <c r="J30" i="23"/>
  <c r="A30" i="23"/>
  <c r="J29" i="23"/>
  <c r="A29" i="23"/>
  <c r="J28" i="23"/>
  <c r="A28" i="23"/>
  <c r="J27" i="23"/>
  <c r="A27" i="23"/>
  <c r="J26" i="23"/>
  <c r="A26" i="23"/>
  <c r="J25" i="23"/>
  <c r="A25" i="23"/>
  <c r="J24" i="23"/>
  <c r="A24" i="23"/>
  <c r="J23" i="23"/>
  <c r="A23" i="23"/>
  <c r="J22" i="23"/>
  <c r="A22" i="23"/>
  <c r="A21" i="23"/>
  <c r="J20" i="23"/>
  <c r="J19" i="23"/>
  <c r="J18" i="23"/>
  <c r="A18" i="23"/>
  <c r="J17" i="23"/>
  <c r="A17" i="23"/>
  <c r="J16" i="23"/>
  <c r="A16" i="23"/>
  <c r="J15" i="23"/>
  <c r="A15" i="23"/>
  <c r="J14" i="23"/>
  <c r="A14" i="23"/>
  <c r="J13" i="23"/>
  <c r="A13" i="23"/>
  <c r="J12" i="23"/>
  <c r="A12" i="23"/>
  <c r="J11" i="23"/>
  <c r="A11" i="23"/>
  <c r="J10" i="23"/>
  <c r="A10" i="23"/>
  <c r="J9" i="23"/>
  <c r="A9" i="23"/>
  <c r="J8" i="23"/>
  <c r="A8" i="23"/>
  <c r="J7" i="23"/>
  <c r="A7" i="23"/>
  <c r="B5" i="23"/>
  <c r="A35" i="22"/>
  <c r="A33" i="22"/>
  <c r="A32" i="22"/>
  <c r="A31" i="22"/>
  <c r="A30" i="22"/>
  <c r="A29" i="22"/>
  <c r="A28" i="22"/>
  <c r="A27" i="22"/>
  <c r="A26" i="22"/>
  <c r="A25" i="22"/>
  <c r="A24" i="22"/>
  <c r="A23" i="22"/>
  <c r="A22" i="22"/>
  <c r="A21" i="22"/>
  <c r="A18" i="22"/>
  <c r="A17" i="22"/>
  <c r="A16" i="22"/>
  <c r="A15" i="22"/>
  <c r="A14" i="22"/>
  <c r="A13" i="22"/>
  <c r="A12" i="22"/>
  <c r="A11" i="22"/>
  <c r="A10" i="22"/>
  <c r="A9" i="22"/>
  <c r="A8" i="22"/>
  <c r="A7" i="22"/>
  <c r="B5" i="22"/>
  <c r="A35" i="21"/>
  <c r="A33" i="21"/>
  <c r="A32" i="21"/>
  <c r="A31" i="21"/>
  <c r="A30" i="21"/>
  <c r="A29" i="21"/>
  <c r="A28" i="21"/>
  <c r="A27" i="21"/>
  <c r="A26" i="21"/>
  <c r="A25" i="21"/>
  <c r="A24" i="21"/>
  <c r="A23" i="21"/>
  <c r="A22" i="21"/>
  <c r="A21" i="21"/>
  <c r="A18" i="21"/>
  <c r="A17" i="21"/>
  <c r="A16" i="21"/>
  <c r="A15" i="21"/>
  <c r="A14" i="21"/>
  <c r="A13" i="21"/>
  <c r="A12" i="21"/>
  <c r="A11" i="21"/>
  <c r="A10" i="21"/>
  <c r="A9" i="21"/>
  <c r="A8" i="21"/>
  <c r="A7" i="21"/>
  <c r="G5" i="21"/>
  <c r="B5" i="21"/>
  <c r="A35" i="20"/>
  <c r="A33" i="20"/>
  <c r="A32" i="20"/>
  <c r="A31" i="20"/>
  <c r="A30" i="20"/>
  <c r="A29" i="20"/>
  <c r="A28" i="20"/>
  <c r="A27" i="20"/>
  <c r="A26" i="20"/>
  <c r="A25" i="20"/>
  <c r="A24" i="20"/>
  <c r="A23" i="20"/>
  <c r="A22" i="20"/>
  <c r="A21" i="20"/>
  <c r="A18" i="20"/>
  <c r="A17" i="20"/>
  <c r="A16" i="20"/>
  <c r="A15" i="20"/>
  <c r="A14" i="20"/>
  <c r="A13" i="20"/>
  <c r="A12" i="20"/>
  <c r="A11" i="20"/>
  <c r="A10" i="20"/>
  <c r="A9" i="20"/>
  <c r="A8" i="20"/>
  <c r="A7" i="20"/>
  <c r="B5" i="20"/>
  <c r="A35" i="19"/>
  <c r="A33" i="19"/>
  <c r="A32" i="19"/>
  <c r="A31" i="19"/>
  <c r="A30" i="19"/>
  <c r="A29" i="19"/>
  <c r="A28" i="19"/>
  <c r="A27" i="19"/>
  <c r="A26" i="19"/>
  <c r="A25" i="19"/>
  <c r="A24" i="19"/>
  <c r="A23" i="19"/>
  <c r="A22" i="19"/>
  <c r="A21" i="19"/>
  <c r="A18" i="19"/>
  <c r="A17" i="19"/>
  <c r="A16" i="19"/>
  <c r="A15" i="19"/>
  <c r="A14" i="19"/>
  <c r="A13" i="19"/>
  <c r="A12" i="19"/>
  <c r="A11" i="19"/>
  <c r="A10" i="19"/>
  <c r="A9" i="19"/>
  <c r="A8" i="19"/>
  <c r="A7" i="19"/>
  <c r="B5" i="19"/>
  <c r="A35" i="18"/>
  <c r="A33" i="18"/>
  <c r="A32" i="18"/>
  <c r="A31" i="18"/>
  <c r="A30" i="18"/>
  <c r="A29" i="18"/>
  <c r="A28" i="18"/>
  <c r="A27" i="18"/>
  <c r="A26" i="18"/>
  <c r="A25" i="18"/>
  <c r="A24" i="18"/>
  <c r="A23" i="18"/>
  <c r="A22" i="18"/>
  <c r="A21" i="18"/>
  <c r="A18" i="18"/>
  <c r="A17" i="18"/>
  <c r="A16" i="18"/>
  <c r="A15" i="18"/>
  <c r="A14" i="18"/>
  <c r="A13" i="18"/>
  <c r="A12" i="18"/>
  <c r="A11" i="18"/>
  <c r="A10" i="18"/>
  <c r="A9" i="18"/>
  <c r="A8" i="18"/>
  <c r="A7" i="18"/>
  <c r="B5" i="18"/>
  <c r="A35" i="17"/>
  <c r="A33" i="17"/>
  <c r="A32" i="17"/>
  <c r="A31" i="17"/>
  <c r="A30" i="17"/>
  <c r="A29" i="17"/>
  <c r="A28" i="17"/>
  <c r="A27" i="17"/>
  <c r="A26" i="17"/>
  <c r="A25" i="17"/>
  <c r="A24" i="17"/>
  <c r="A23" i="17"/>
  <c r="A22" i="17"/>
  <c r="A21" i="17"/>
  <c r="A18" i="17"/>
  <c r="A17" i="17"/>
  <c r="A16" i="17"/>
  <c r="A15" i="17"/>
  <c r="A14" i="17"/>
  <c r="A13" i="17"/>
  <c r="A12" i="17"/>
  <c r="A11" i="17"/>
  <c r="A10" i="17"/>
  <c r="A9" i="17"/>
  <c r="A8" i="17"/>
  <c r="A7" i="17"/>
  <c r="B5" i="17"/>
  <c r="A35" i="16"/>
  <c r="A33" i="16"/>
  <c r="A32" i="16"/>
  <c r="A31" i="16"/>
  <c r="A30" i="16"/>
  <c r="A29" i="16"/>
  <c r="A28" i="16"/>
  <c r="A27" i="16"/>
  <c r="A26" i="16"/>
  <c r="A25" i="16"/>
  <c r="A24" i="16"/>
  <c r="A23" i="16"/>
  <c r="A22" i="16"/>
  <c r="A21" i="16"/>
  <c r="A18" i="16"/>
  <c r="A17" i="16"/>
  <c r="A16" i="16"/>
  <c r="A15" i="16"/>
  <c r="A14" i="16"/>
  <c r="A13" i="16"/>
  <c r="A12" i="16"/>
  <c r="A11" i="16"/>
  <c r="A10" i="16"/>
  <c r="A9" i="16"/>
  <c r="A8" i="16"/>
  <c r="A7" i="16"/>
  <c r="B5" i="16"/>
  <c r="A35" i="15"/>
  <c r="A33" i="15"/>
  <c r="A32" i="15"/>
  <c r="A31" i="15"/>
  <c r="A30" i="15"/>
  <c r="A29" i="15"/>
  <c r="A28" i="15"/>
  <c r="A27" i="15"/>
  <c r="A26" i="15"/>
  <c r="A25" i="15"/>
  <c r="A24" i="15"/>
  <c r="A23" i="15"/>
  <c r="A22" i="15"/>
  <c r="A21" i="15"/>
  <c r="A18" i="15"/>
  <c r="A17" i="15"/>
  <c r="A16" i="15"/>
  <c r="A15" i="15"/>
  <c r="A14" i="15"/>
  <c r="A13" i="15"/>
  <c r="A12" i="15"/>
  <c r="A11" i="15"/>
  <c r="A10" i="15"/>
  <c r="A9" i="15"/>
  <c r="A8" i="15"/>
  <c r="A7" i="15"/>
  <c r="B5" i="15"/>
  <c r="A35" i="14"/>
  <c r="A33" i="14"/>
  <c r="A32" i="14"/>
  <c r="A31" i="14"/>
  <c r="A30" i="14"/>
  <c r="A29" i="14"/>
  <c r="A28" i="14"/>
  <c r="A27" i="14"/>
  <c r="A26" i="14"/>
  <c r="A25" i="14"/>
  <c r="A24" i="14"/>
  <c r="A23" i="14"/>
  <c r="A22" i="14"/>
  <c r="A21" i="14"/>
  <c r="A18" i="14"/>
  <c r="A17" i="14"/>
  <c r="A16" i="14"/>
  <c r="A15" i="14"/>
  <c r="A14" i="14"/>
  <c r="A13" i="14"/>
  <c r="A12" i="14"/>
  <c r="A11" i="14"/>
  <c r="A10" i="14"/>
  <c r="A9" i="14"/>
  <c r="A8" i="14"/>
  <c r="A7" i="14"/>
  <c r="B5" i="14"/>
  <c r="A35" i="13"/>
  <c r="A33" i="13"/>
  <c r="A32" i="13"/>
  <c r="A31" i="13"/>
  <c r="A30" i="13"/>
  <c r="A29" i="13"/>
  <c r="A28" i="13"/>
  <c r="A27" i="13"/>
  <c r="A26" i="13"/>
  <c r="A25" i="13"/>
  <c r="A24" i="13"/>
  <c r="A23" i="13"/>
  <c r="A22" i="13"/>
  <c r="A21" i="13"/>
  <c r="A18" i="13"/>
  <c r="A17" i="13"/>
  <c r="A16" i="13"/>
  <c r="A15" i="13"/>
  <c r="A14" i="13"/>
  <c r="A13" i="13"/>
  <c r="A12" i="13"/>
  <c r="A11" i="13"/>
  <c r="A10" i="13"/>
  <c r="A9" i="13"/>
  <c r="A8" i="13"/>
  <c r="A7" i="13"/>
  <c r="B5" i="13"/>
  <c r="A35" i="12"/>
  <c r="A33" i="12"/>
  <c r="A32" i="12"/>
  <c r="A31" i="12"/>
  <c r="A30" i="12"/>
  <c r="A29" i="12"/>
  <c r="A28" i="12"/>
  <c r="A27" i="12"/>
  <c r="A26" i="12"/>
  <c r="A25" i="12"/>
  <c r="A24" i="12"/>
  <c r="A23" i="12"/>
  <c r="A22" i="12"/>
  <c r="A21" i="12"/>
  <c r="A18" i="12"/>
  <c r="A17" i="12"/>
  <c r="A16" i="12"/>
  <c r="A15" i="12"/>
  <c r="A14" i="12"/>
  <c r="A13" i="12"/>
  <c r="A12" i="12"/>
  <c r="A11" i="12"/>
  <c r="A10" i="12"/>
  <c r="A9" i="12"/>
  <c r="A8" i="12"/>
  <c r="A7" i="12"/>
  <c r="B5" i="12"/>
  <c r="A35" i="10"/>
  <c r="A33" i="10"/>
  <c r="A32" i="10"/>
  <c r="A31" i="10"/>
  <c r="A30" i="10"/>
  <c r="A29" i="10"/>
  <c r="A28" i="10"/>
  <c r="A27" i="10"/>
  <c r="A26" i="10"/>
  <c r="A25" i="10"/>
  <c r="A24" i="10"/>
  <c r="A23" i="10"/>
  <c r="A22" i="10"/>
  <c r="A21" i="10"/>
  <c r="A18" i="10"/>
  <c r="A17" i="10"/>
  <c r="A16" i="10"/>
  <c r="A15" i="10"/>
  <c r="A14" i="10"/>
  <c r="A13" i="10"/>
  <c r="A12" i="10"/>
  <c r="A11" i="10"/>
  <c r="A10" i="10"/>
  <c r="A9" i="10"/>
  <c r="A8" i="10"/>
  <c r="A7" i="10"/>
  <c r="B5" i="10"/>
  <c r="A35" i="9"/>
  <c r="A33" i="9"/>
  <c r="A32" i="9"/>
  <c r="A31" i="9"/>
  <c r="A30" i="9"/>
  <c r="A29" i="9"/>
  <c r="A28" i="9"/>
  <c r="A27" i="9"/>
  <c r="A26" i="9"/>
  <c r="A25" i="9"/>
  <c r="A24" i="9"/>
  <c r="A23" i="9"/>
  <c r="A22" i="9"/>
  <c r="A21" i="9"/>
  <c r="A18" i="9"/>
  <c r="A17" i="9"/>
  <c r="A16" i="9"/>
  <c r="A15" i="9"/>
  <c r="A14" i="9"/>
  <c r="A13" i="9"/>
  <c r="A12" i="9"/>
  <c r="A11" i="9"/>
  <c r="A10" i="9"/>
  <c r="A9" i="9"/>
  <c r="A8" i="9"/>
  <c r="A7" i="9"/>
  <c r="B5" i="9"/>
  <c r="A35" i="8"/>
  <c r="A33" i="8"/>
  <c r="A32" i="8"/>
  <c r="A31" i="8"/>
  <c r="A30" i="8"/>
  <c r="A29" i="8"/>
  <c r="A28" i="8"/>
  <c r="A27" i="8"/>
  <c r="A26" i="8"/>
  <c r="A25" i="8"/>
  <c r="A24" i="8"/>
  <c r="A23" i="8"/>
  <c r="A22" i="8"/>
  <c r="A21" i="8"/>
  <c r="A18" i="8"/>
  <c r="A17" i="8"/>
  <c r="A16" i="8"/>
  <c r="A15" i="8"/>
  <c r="A14" i="8"/>
  <c r="A13" i="8"/>
  <c r="A12" i="8"/>
  <c r="A11" i="8"/>
  <c r="A10" i="8"/>
  <c r="A9" i="8"/>
  <c r="A8" i="8"/>
  <c r="A7" i="8"/>
  <c r="B5" i="8"/>
  <c r="G27" i="7"/>
  <c r="G26" i="7"/>
  <c r="G25" i="7"/>
  <c r="G24" i="7"/>
  <c r="G23" i="7"/>
  <c r="G22" i="7"/>
  <c r="G21" i="7"/>
  <c r="G20" i="7"/>
  <c r="G19" i="7"/>
  <c r="G18" i="7"/>
  <c r="A17" i="7"/>
  <c r="G16" i="7"/>
  <c r="G15" i="7"/>
  <c r="G14" i="7"/>
  <c r="G13" i="7"/>
  <c r="G12" i="7"/>
  <c r="G11" i="7"/>
  <c r="G10" i="7"/>
  <c r="G9" i="7"/>
  <c r="G8" i="7"/>
  <c r="G7" i="7"/>
  <c r="G5" i="7"/>
  <c r="D5" i="7"/>
  <c r="A35" i="50"/>
  <c r="A33" i="50"/>
  <c r="A32" i="50"/>
  <c r="A31" i="50"/>
  <c r="A30" i="50"/>
  <c r="A29" i="50"/>
  <c r="A28" i="50"/>
  <c r="A27" i="50"/>
  <c r="A26" i="50"/>
  <c r="A25" i="50"/>
  <c r="A24" i="50"/>
  <c r="A23" i="50"/>
  <c r="A22" i="50"/>
  <c r="A21" i="50"/>
  <c r="A18" i="50"/>
  <c r="A17" i="50"/>
  <c r="A16" i="50"/>
  <c r="A15" i="50"/>
  <c r="A14" i="50"/>
  <c r="A13" i="50"/>
  <c r="A12" i="50"/>
  <c r="A11" i="50"/>
  <c r="A10" i="50"/>
  <c r="A9" i="50"/>
  <c r="A8" i="50"/>
  <c r="A7" i="50"/>
  <c r="A35" i="51"/>
  <c r="A33" i="51"/>
  <c r="A32" i="51"/>
  <c r="A31" i="51"/>
  <c r="A30" i="51"/>
  <c r="A29" i="51"/>
  <c r="A28" i="51"/>
  <c r="A27" i="51"/>
  <c r="A26" i="51"/>
  <c r="A25" i="51"/>
  <c r="A24" i="51"/>
  <c r="A23" i="51"/>
  <c r="A22" i="51"/>
  <c r="A21" i="51"/>
  <c r="A18" i="51"/>
  <c r="A17" i="51"/>
  <c r="A16" i="51"/>
  <c r="A15" i="51"/>
  <c r="A14" i="51"/>
  <c r="A13" i="51"/>
  <c r="A12" i="51"/>
  <c r="A11" i="51"/>
  <c r="A10" i="51"/>
  <c r="A9" i="51"/>
  <c r="A8" i="51"/>
  <c r="A7" i="51"/>
  <c r="A35" i="49"/>
  <c r="A33" i="49"/>
  <c r="A32" i="49"/>
  <c r="A31" i="49"/>
  <c r="A30" i="49"/>
  <c r="A29" i="49"/>
  <c r="A28" i="49"/>
  <c r="A27" i="49"/>
  <c r="A26" i="49"/>
  <c r="A25" i="49"/>
  <c r="A24" i="49"/>
  <c r="A23" i="49"/>
  <c r="A22" i="49"/>
  <c r="A21" i="49"/>
  <c r="A18" i="49"/>
  <c r="A17" i="49"/>
  <c r="A16" i="49"/>
  <c r="A15" i="49"/>
  <c r="A14" i="49"/>
  <c r="A13" i="49"/>
  <c r="A12" i="49"/>
  <c r="A11" i="49"/>
  <c r="A10" i="49"/>
  <c r="A9" i="49"/>
  <c r="A8" i="49"/>
  <c r="A7" i="49"/>
  <c r="A35" i="46"/>
  <c r="A33" i="46"/>
  <c r="A32" i="46"/>
  <c r="A31" i="46"/>
  <c r="A30" i="46"/>
  <c r="A29" i="46"/>
  <c r="A28" i="46"/>
  <c r="A27" i="46"/>
  <c r="A26" i="46"/>
  <c r="A25" i="46"/>
  <c r="A24" i="46"/>
  <c r="A23" i="46"/>
  <c r="A22" i="46"/>
  <c r="A21" i="46"/>
  <c r="A18" i="46"/>
  <c r="A17" i="46"/>
  <c r="A16" i="46"/>
  <c r="A15" i="46"/>
  <c r="A14" i="46"/>
  <c r="A13" i="46"/>
  <c r="A12" i="46"/>
  <c r="A11" i="46"/>
  <c r="A10" i="46"/>
  <c r="A9" i="46"/>
  <c r="A8" i="46"/>
  <c r="A7" i="46"/>
  <c r="D5" i="46"/>
  <c r="B5" i="46"/>
  <c r="A35" i="45"/>
  <c r="A33" i="45"/>
  <c r="A32" i="45"/>
  <c r="A31" i="45"/>
  <c r="A30" i="45"/>
  <c r="A29" i="45"/>
  <c r="A28" i="45"/>
  <c r="A27" i="45"/>
  <c r="A26" i="45"/>
  <c r="A25" i="45"/>
  <c r="A24" i="45"/>
  <c r="A23" i="45"/>
  <c r="A22" i="45"/>
  <c r="A21" i="45"/>
  <c r="A18" i="45"/>
  <c r="A17" i="45"/>
  <c r="A16" i="45"/>
  <c r="A15" i="45"/>
  <c r="A14" i="45"/>
  <c r="A13" i="45"/>
  <c r="A12" i="45"/>
  <c r="A11" i="45"/>
  <c r="A10" i="45"/>
  <c r="A9" i="45"/>
  <c r="A8" i="45"/>
  <c r="A7" i="45"/>
  <c r="B5" i="45"/>
</calcChain>
</file>

<file path=xl/sharedStrings.xml><?xml version="1.0" encoding="utf-8"?>
<sst xmlns="http://schemas.openxmlformats.org/spreadsheetml/2006/main" count="5973" uniqueCount="426">
  <si>
    <t>PROGRAM INFORMATION REPORT</t>
  </si>
  <si>
    <t>(KEYDATA)</t>
  </si>
  <si>
    <t>Budget Division</t>
  </si>
  <si>
    <t>Financial Management</t>
  </si>
  <si>
    <t>Food and Nutrition Service</t>
  </si>
  <si>
    <t>U.S. Department of Agriculture</t>
  </si>
  <si>
    <t>Note:</t>
  </si>
  <si>
    <t>This report is based in part on preliminary data submitted by various reporting agencies.</t>
  </si>
  <si>
    <t>Users should anticipate changes in future reports as reporting agencies finalize data.</t>
  </si>
  <si>
    <t>Questions about information in this report should be addressed to the data administrator,</t>
  </si>
  <si>
    <t>Budget Division (305-2189).</t>
  </si>
  <si>
    <t>Table of Contents</t>
  </si>
  <si>
    <t>Table</t>
  </si>
  <si>
    <t>Title</t>
  </si>
  <si>
    <t>Total FNS Costs -- All Programs</t>
  </si>
  <si>
    <t>School Program Operations -- October Data</t>
  </si>
  <si>
    <t>National School Lunch Program -- Participation and Lunches Served</t>
  </si>
  <si>
    <t>National School Lunch Program -- Total Lunches Served</t>
  </si>
  <si>
    <t>National School Lunch Program -- Program Cost</t>
  </si>
  <si>
    <t>Commodity Schools</t>
  </si>
  <si>
    <t>School Breakfast Program -- Participation and Breakfasts Served</t>
  </si>
  <si>
    <t>School Breakfast Program -- Program Totals</t>
  </si>
  <si>
    <t>School Breakfast Program -- Program Costs ($)</t>
  </si>
  <si>
    <t>Child and Adult Care Food Program -- Child Care Homes and Centers</t>
  </si>
  <si>
    <t>Child and Adult Care Food Program -- Child Care Type of Centers</t>
  </si>
  <si>
    <t>Child and Adult Care Food Program -- Child Care Type of Meal Served: Homes &amp; Centers</t>
  </si>
  <si>
    <t>Child and Adult Care Food Program -- Child Care Type of Meal Served: Breakfasts &amp; Lunches</t>
  </si>
  <si>
    <t>Child and Adult Care Food Program -- Child Care Type of Meal Served: Suppers &amp; Snacks</t>
  </si>
  <si>
    <t>Child and Adult Care Food Program -- Child Care Type of Meal Served: Totals</t>
  </si>
  <si>
    <t>Child and Adult Care Food Program -- Child Care Type of Meal Payment</t>
  </si>
  <si>
    <t>Child and Adult Care Food Program -- Child Care Program Cost</t>
  </si>
  <si>
    <t>Child and Adult Care Food Program -- Adult Care Total Meals Served</t>
  </si>
  <si>
    <t>Child and Adult Care Food Program -- Adult Care Participation and Cost</t>
  </si>
  <si>
    <t>Child and Adult Care Food Program (Summary)</t>
  </si>
  <si>
    <t>Summer Food Service Program -- Type of Meal Served</t>
  </si>
  <si>
    <t>Summer Food Service Program -- Program Cost</t>
  </si>
  <si>
    <t>Child Nutrition Programs -- Cash Payments</t>
  </si>
  <si>
    <t>Child Nutrition Programs -- Total FNS Cost</t>
  </si>
  <si>
    <t>Special Milk Program -- Half Pints Served Per Month</t>
  </si>
  <si>
    <t>Special Milk Program -- Program Totals</t>
  </si>
  <si>
    <t>Special Supplemental Nutrition Program (WIC)</t>
  </si>
  <si>
    <t>Commodity Supplemental Food Program (CSFP)</t>
  </si>
  <si>
    <t>Food Donation Program -- Food Distribution Program on Indian Reservations (IR)</t>
  </si>
  <si>
    <t>FNS Commodity Distribution Entitlements -- Food and Cash-In-Lieu</t>
  </si>
  <si>
    <t>Total FNS and USDA Commodity Distribution Entitlements</t>
  </si>
  <si>
    <t>USDA Surplus Commodities (Bonus &amp; TEFAP Foods) -- Federal Cost: CN &amp; SF Programs</t>
  </si>
  <si>
    <t>USDA Surplus Commodities (Bonus &amp; TEFAP Foods) -- Federal Cost</t>
  </si>
  <si>
    <t>Total USDA Donated Foods -- Entitlements, Bonus Commodities and TEFAP Foods</t>
  </si>
  <si>
    <t>USDA Expenditures -- All Programs</t>
  </si>
  <si>
    <t>USDA Expenditures -- All Programs, Continued</t>
  </si>
  <si>
    <t>Fiscal Year and Month</t>
  </si>
  <si>
    <t>Child Nutrition</t>
  </si>
  <si>
    <t>Special Milk</t>
  </si>
  <si>
    <t>Supplemental Food</t>
  </si>
  <si>
    <t>Total FNS Cost</t>
  </si>
  <si>
    <t>Total</t>
  </si>
  <si>
    <t>Benefit</t>
  </si>
  <si>
    <t>E &amp; T Administrative Cost</t>
  </si>
  <si>
    <t>Total Program Cost</t>
  </si>
  <si>
    <t>Household</t>
  </si>
  <si>
    <t>Persons</t>
  </si>
  <si>
    <t>Per Person</t>
  </si>
  <si>
    <t>Table 3: School Program Operations -- October Data</t>
  </si>
  <si>
    <t>Fiscal Year</t>
  </si>
  <si>
    <t>Program and Type</t>
  </si>
  <si>
    <t>Enrollment</t>
  </si>
  <si>
    <t>Participation Divided by Enrollment</t>
  </si>
  <si>
    <t>National School Lunch Program</t>
  </si>
  <si>
    <t>Total Schools and RCCI's</t>
  </si>
  <si>
    <t>Schools</t>
  </si>
  <si>
    <t>Res. Child Care Institutions</t>
  </si>
  <si>
    <t>School Breakfast Program</t>
  </si>
  <si>
    <t>Special Milk Program</t>
  </si>
  <si>
    <t>Schools &amp; Res. Child Care Inst.</t>
  </si>
  <si>
    <t>Non-Res. Child Care Inst.</t>
  </si>
  <si>
    <t>Summer Camps (July)</t>
  </si>
  <si>
    <t>Table 4: National School Lunch Program -- Participation and Lunches Served</t>
  </si>
  <si>
    <t>Lunches Served Per Month</t>
  </si>
  <si>
    <t>Free</t>
  </si>
  <si>
    <t>Reduced</t>
  </si>
  <si>
    <t>Paid</t>
  </si>
  <si>
    <t>1. Totals are averaged; fiscal year computations are based on October through May plus September. Subtotals may not add to total due to rounding calculations.</t>
  </si>
  <si>
    <t>Table 5: National School Lunch Program -- Total Lunches Served</t>
  </si>
  <si>
    <t>Total Lunches Served (Includes Col.1)</t>
  </si>
  <si>
    <t>Total Afterschool Snacks Served (Includes Col.5)</t>
  </si>
  <si>
    <t>1. School districts receive additional Sec. 4 reimbursement when they serve 60% or more of children free or reduced price lunches.
2. Totals are averaged; fiscal year computations are based on October thru May plus September.
3. Sum excludes July and August.
4. All 'AREA ELIGIBLE' schools and sites receive free snacks. 'AREA ELIGIBLE' means a school or site located in the attendance area of a school in which at least 50% of the enrolled children are eligible for free or reduced price meals.</t>
  </si>
  <si>
    <t>Table 6: National School Lunch Program -- Program Cost</t>
  </si>
  <si>
    <t>Section 11</t>
  </si>
  <si>
    <t>Regular</t>
  </si>
  <si>
    <t>Table 8: School Breakfast Program -- Participation and Breakfasts Served</t>
  </si>
  <si>
    <t>All Breakfasts Served Per Month</t>
  </si>
  <si>
    <t>1. Totals are averaged; fiscal year computations are based on October thru May plus September. Participation data are estimates based on average daily meals served. Subtotals may not add to total due to rounding calculations.</t>
  </si>
  <si>
    <t>Table 9: School Breakfast Program -- Program Totals</t>
  </si>
  <si>
    <t>Regular Breakfasts</t>
  </si>
  <si>
    <t>Severe Need Breakfasts</t>
  </si>
  <si>
    <t>Total - F&amp;R</t>
  </si>
  <si>
    <t>1. Totals are averaged; fiscal year computations are based on October thru May plus September.
2. Sum excludes July and August.</t>
  </si>
  <si>
    <t>Table 10: School Breakfast Program -- Program Cost ($)</t>
  </si>
  <si>
    <t>1. Refers to full-price (paid) meals served in regular and severe-need schools.
2. Based on earnings (meals x reimbursement rates).</t>
  </si>
  <si>
    <t>Table 11: Child and Adult Care Food Program -- Child Care Home and Centers</t>
  </si>
  <si>
    <t>Outlets</t>
  </si>
  <si>
    <t>Avg. Daily Attendance</t>
  </si>
  <si>
    <t>Inst. or Sponsors</t>
  </si>
  <si>
    <t>1. Totals are averaged.
2. Includes Sponsors of both Child Care Centers and Day Care Homes.</t>
  </si>
  <si>
    <t>1. Subset of Table 11 Child Care Centers.
2. Totals are averaged.</t>
  </si>
  <si>
    <t>Table 13a: Child and Adult Care Food Program -- Child Care Type of Meals Served: Homes and Centers</t>
  </si>
  <si>
    <t>Day Care Homes</t>
  </si>
  <si>
    <t>Child Care Centers</t>
  </si>
  <si>
    <t>Breakfasts</t>
  </si>
  <si>
    <t>Lunches</t>
  </si>
  <si>
    <t>Suppers</t>
  </si>
  <si>
    <t>Supplements</t>
  </si>
  <si>
    <t>Table 13c: Child and Adult Care Food Program -- Child Care Type of Meals Served: Suppers and Supplements</t>
  </si>
  <si>
    <t>Table 13d: Child and Adult Care Food Program -- Child Care Type of Meals Served: Totals</t>
  </si>
  <si>
    <t>Total Meals</t>
  </si>
  <si>
    <t>1. Includes Child Care Centers and Day Care Homes; excludes Adult Care information.</t>
  </si>
  <si>
    <t>Table 14: Child and Adult Care Food Program -- Child Care Type of Meal Payment</t>
  </si>
  <si>
    <t>Homes Free</t>
  </si>
  <si>
    <t>Free of All Meals</t>
  </si>
  <si>
    <t>Homes</t>
  </si>
  <si>
    <t>Centers</t>
  </si>
  <si>
    <t>Table 15a: Child and Adult Care Food Program -- Child Care Program Cost</t>
  </si>
  <si>
    <t>Table 15b: Child and Adult Care Food Program -- Adult Care Total Meals Served</t>
  </si>
  <si>
    <t>Total Meals Served</t>
  </si>
  <si>
    <t>Table 15c: Child and Adult Care Food Program -- Adult Care Participation and Cost</t>
  </si>
  <si>
    <t>Sponsors</t>
  </si>
  <si>
    <t>Sites</t>
  </si>
  <si>
    <t>Average Daily Attendance</t>
  </si>
  <si>
    <t>Total Meal Cost</t>
  </si>
  <si>
    <t xml:space="preserve">1. Breakout for Adult Care Commodities and Cash-in-lieu not available. Data included with Child Care on Table 15d.
</t>
  </si>
  <si>
    <t>Table 15d: Child and Adult Care Food Program (Summary)</t>
  </si>
  <si>
    <t>Served</t>
  </si>
  <si>
    <t>Cost</t>
  </si>
  <si>
    <t>1. Child Care Food Program only.</t>
  </si>
  <si>
    <t>Meals Served</t>
  </si>
  <si>
    <t>Table 16b: Summer Food Service Program -- Program Cost</t>
  </si>
  <si>
    <t>Table 17: Child Nutrition Program -- Cash Payments</t>
  </si>
  <si>
    <t>National School Lunch</t>
  </si>
  <si>
    <t>School Breakfast</t>
  </si>
  <si>
    <t>Child/Adult Care</t>
  </si>
  <si>
    <t>Summer Feeding</t>
  </si>
  <si>
    <t>Total Cash Payment</t>
  </si>
  <si>
    <t>Section 4</t>
  </si>
  <si>
    <t>Total Child Nutrition</t>
  </si>
  <si>
    <t>Table 19: Special Milk Program -- Half Pints Served per Month</t>
  </si>
  <si>
    <t>Schools and Res. Child Care Inst.</t>
  </si>
  <si>
    <t>Summer Camps</t>
  </si>
  <si>
    <t>Total All Programs</t>
  </si>
  <si>
    <t>Table 20: Special Milk Program -- Program Totals</t>
  </si>
  <si>
    <t>Total Half Pints Served</t>
  </si>
  <si>
    <t>Total Cost</t>
  </si>
  <si>
    <t>Avg. Half Pint Cost</t>
  </si>
  <si>
    <t>1. Based on earnings (meals x reimbursement rates). 
2. Estimated cost.</t>
  </si>
  <si>
    <t>Table 21: Special Supplemental Nutrition Program (WIC)</t>
  </si>
  <si>
    <t>Program Cost</t>
  </si>
  <si>
    <t>Cost Per Person</t>
  </si>
  <si>
    <t>Women</t>
  </si>
  <si>
    <t>Infants</t>
  </si>
  <si>
    <t>Children</t>
  </si>
  <si>
    <t>Food</t>
  </si>
  <si>
    <t>Elderly</t>
  </si>
  <si>
    <t>Admin. Expenses</t>
  </si>
  <si>
    <t>FDPIR NET Cost</t>
  </si>
  <si>
    <t>Marshall Is.</t>
  </si>
  <si>
    <t>Indians</t>
  </si>
  <si>
    <t>Table 25a: FNS Commodity Distribution Entitlements -- Food and Cash-In-Lieu</t>
  </si>
  <si>
    <t>CNP Totals</t>
  </si>
  <si>
    <t>Cash-In-Lieu</t>
  </si>
  <si>
    <t>Table 25b: FNS Commodity Distribution Entitlements -- Food and Cash-In-Lieu</t>
  </si>
  <si>
    <t>Nutrition Program for the Elderly</t>
  </si>
  <si>
    <t>IR &amp; NPE Grand Totals</t>
  </si>
  <si>
    <t>Table 26: Total FNS and USDA Commodity Distribution Entitlements</t>
  </si>
  <si>
    <t>FNS Entitlements</t>
  </si>
  <si>
    <t>Char. Inst</t>
  </si>
  <si>
    <t>Table 27a: USDA Surplus Commodities (Bonus &amp; TEFAP Foods) -- Federal Cost: CN &amp; SF Programs</t>
  </si>
  <si>
    <t>School</t>
  </si>
  <si>
    <t>Child and Adult Care</t>
  </si>
  <si>
    <t>Food Donation Programs (Bonus)</t>
  </si>
  <si>
    <t>Summer Camps (Bonus)</t>
  </si>
  <si>
    <t>Charitable Institution (Bonus)</t>
  </si>
  <si>
    <t>Total Cost of USDA Bonus Food</t>
  </si>
  <si>
    <t>Total Cost of USDA Bonus and TEFAP Foods</t>
  </si>
  <si>
    <t>Nutr. Program for the Elderly</t>
  </si>
  <si>
    <t>Table 28: Total USDA Donated Foods -- Entitlements,Bonus Commodities and TEFAP Foods</t>
  </si>
  <si>
    <t>Entitlements</t>
  </si>
  <si>
    <t>USDA Surplus Commodities</t>
  </si>
  <si>
    <t>Total Value of, Entitlements, Bonus and TEFAP</t>
  </si>
  <si>
    <t>FNS Entitlement Food and Cash</t>
  </si>
  <si>
    <t>USDA Entitlement Food</t>
  </si>
  <si>
    <t>Bonus Foods</t>
  </si>
  <si>
    <t xml:space="preserve">1. TEFAP foods distributed through nonprofit local emergency feeding organizations. Includes Bonus and Entitlement foods. Administrative cost is excluded.
</t>
  </si>
  <si>
    <t>Food Donation</t>
  </si>
  <si>
    <t>School Lunch</t>
  </si>
  <si>
    <t>Comm. Schools</t>
  </si>
  <si>
    <t>Breakfast</t>
  </si>
  <si>
    <t>Summer Food</t>
  </si>
  <si>
    <t>SAE &amp; Other</t>
  </si>
  <si>
    <t>Charitable Institutions</t>
  </si>
  <si>
    <r>
      <t xml:space="preserve">WIC </t>
    </r>
    <r>
      <rPr>
        <b/>
        <vertAlign val="superscript"/>
        <sz val="8"/>
        <rFont val="Arial"/>
        <family val="2"/>
      </rPr>
      <t>2/</t>
    </r>
  </si>
  <si>
    <r>
      <t xml:space="preserve">Food Donation (NPE, IR, DF, SK, FB, TE) </t>
    </r>
    <r>
      <rPr>
        <b/>
        <vertAlign val="superscript"/>
        <sz val="8"/>
        <rFont val="Arial"/>
        <family val="2"/>
      </rPr>
      <t>4/</t>
    </r>
  </si>
  <si>
    <r>
      <t xml:space="preserve">Participation </t>
    </r>
    <r>
      <rPr>
        <b/>
        <vertAlign val="superscript"/>
        <sz val="8"/>
        <rFont val="Arial"/>
        <family val="2"/>
      </rPr>
      <t>1/</t>
    </r>
  </si>
  <si>
    <r>
      <t xml:space="preserve">State Administrative Expenses </t>
    </r>
    <r>
      <rPr>
        <b/>
        <vertAlign val="superscript"/>
        <sz val="8"/>
        <rFont val="Arial"/>
        <family val="2"/>
      </rPr>
      <t>3/</t>
    </r>
  </si>
  <si>
    <r>
      <t xml:space="preserve">Outlets Operating </t>
    </r>
    <r>
      <rPr>
        <b/>
        <vertAlign val="superscript"/>
        <sz val="8"/>
        <rFont val="Arial"/>
        <family val="2"/>
      </rPr>
      <t>1/</t>
    </r>
  </si>
  <si>
    <r>
      <t xml:space="preserve">Participation </t>
    </r>
    <r>
      <rPr>
        <b/>
        <vertAlign val="superscript"/>
        <sz val="8"/>
        <rFont val="Arial"/>
        <family val="2"/>
      </rPr>
      <t>2/</t>
    </r>
  </si>
  <si>
    <r>
      <t xml:space="preserve">Average Participation Per Day </t>
    </r>
    <r>
      <rPr>
        <b/>
        <vertAlign val="superscript"/>
        <sz val="8"/>
        <rFont val="Arial"/>
        <family val="2"/>
      </rPr>
      <t>1/</t>
    </r>
  </si>
  <si>
    <r>
      <t xml:space="preserve">Additional Payment Lunches (60% Criteria) </t>
    </r>
    <r>
      <rPr>
        <b/>
        <vertAlign val="superscript"/>
        <sz val="8"/>
        <rFont val="Arial"/>
        <family val="2"/>
      </rPr>
      <t>1/</t>
    </r>
  </si>
  <si>
    <r>
      <t xml:space="preserve">Average Daily Lunches </t>
    </r>
    <r>
      <rPr>
        <b/>
        <vertAlign val="superscript"/>
        <sz val="8"/>
        <rFont val="Arial"/>
        <family val="2"/>
      </rPr>
      <t>2/</t>
    </r>
  </si>
  <si>
    <r>
      <t xml:space="preserve">Days of Operation </t>
    </r>
    <r>
      <rPr>
        <b/>
        <vertAlign val="superscript"/>
        <sz val="8"/>
        <rFont val="Arial"/>
        <family val="2"/>
      </rPr>
      <t>3/</t>
    </r>
  </si>
  <si>
    <r>
      <t xml:space="preserve">Snacks Served in Area Eligible Schools &amp; Sites </t>
    </r>
    <r>
      <rPr>
        <b/>
        <vertAlign val="superscript"/>
        <sz val="8"/>
        <rFont val="Arial"/>
        <family val="2"/>
      </rPr>
      <t>4/</t>
    </r>
  </si>
  <si>
    <r>
      <t xml:space="preserve">Average Daily Afterschool Snacks </t>
    </r>
    <r>
      <rPr>
        <b/>
        <vertAlign val="superscript"/>
        <sz val="8"/>
        <rFont val="Arial"/>
        <family val="2"/>
      </rPr>
      <t>2/</t>
    </r>
  </si>
  <si>
    <r>
      <t xml:space="preserve">Section 4  </t>
    </r>
    <r>
      <rPr>
        <b/>
        <vertAlign val="superscript"/>
        <sz val="8"/>
        <rFont val="Arial"/>
        <family val="2"/>
      </rPr>
      <t>1/</t>
    </r>
  </si>
  <si>
    <r>
      <t xml:space="preserve">Add. Pay. </t>
    </r>
    <r>
      <rPr>
        <b/>
        <vertAlign val="superscript"/>
        <sz val="8"/>
        <rFont val="Arial"/>
        <family val="2"/>
      </rPr>
      <t>2/</t>
    </r>
  </si>
  <si>
    <r>
      <t xml:space="preserve">Average Daily Breakfasts Total Program </t>
    </r>
    <r>
      <rPr>
        <b/>
        <vertAlign val="superscript"/>
        <sz val="8"/>
        <rFont val="Arial"/>
        <family val="2"/>
      </rPr>
      <t>1/</t>
    </r>
  </si>
  <si>
    <r>
      <t xml:space="preserve">Days of Operation </t>
    </r>
    <r>
      <rPr>
        <b/>
        <vertAlign val="superscript"/>
        <sz val="8"/>
        <rFont val="Arial"/>
        <family val="2"/>
      </rPr>
      <t>2/</t>
    </r>
  </si>
  <si>
    <r>
      <t xml:space="preserve">Cost </t>
    </r>
    <r>
      <rPr>
        <b/>
        <vertAlign val="superscript"/>
        <sz val="8"/>
        <rFont val="Arial"/>
        <family val="2"/>
      </rPr>
      <t>2/</t>
    </r>
  </si>
  <si>
    <r>
      <t xml:space="preserve">All Paid </t>
    </r>
    <r>
      <rPr>
        <b/>
        <vertAlign val="superscript"/>
        <sz val="8"/>
        <rFont val="Arial"/>
        <family val="2"/>
      </rPr>
      <t>1/</t>
    </r>
  </si>
  <si>
    <r>
      <t xml:space="preserve">Total Program Cost </t>
    </r>
    <r>
      <rPr>
        <b/>
        <vertAlign val="superscript"/>
        <sz val="8"/>
        <rFont val="Arial"/>
        <family val="2"/>
      </rPr>
      <t>2/</t>
    </r>
  </si>
  <si>
    <r>
      <t xml:space="preserve">Day Care Homes </t>
    </r>
    <r>
      <rPr>
        <b/>
        <vertAlign val="superscript"/>
        <sz val="8"/>
        <rFont val="Arial"/>
        <family val="2"/>
      </rPr>
      <t>1/</t>
    </r>
  </si>
  <si>
    <r>
      <t xml:space="preserve">Inst. or Sponsors </t>
    </r>
    <r>
      <rPr>
        <b/>
        <vertAlign val="superscript"/>
        <sz val="8"/>
        <rFont val="Arial"/>
        <family val="2"/>
      </rPr>
      <t>2/</t>
    </r>
  </si>
  <si>
    <r>
      <t xml:space="preserve">Child Care Centers </t>
    </r>
    <r>
      <rPr>
        <b/>
        <vertAlign val="superscript"/>
        <sz val="8"/>
        <rFont val="Arial"/>
        <family val="2"/>
      </rPr>
      <t>1/</t>
    </r>
  </si>
  <si>
    <r>
      <t xml:space="preserve">Proprietary Title XX Centers </t>
    </r>
    <r>
      <rPr>
        <b/>
        <vertAlign val="superscript"/>
        <sz val="8"/>
        <rFont val="Arial"/>
        <family val="2"/>
      </rPr>
      <t>2/</t>
    </r>
  </si>
  <si>
    <r>
      <t xml:space="preserve">Table 12: Child and Adult Care Food Program -- Child Care Type of Centers </t>
    </r>
    <r>
      <rPr>
        <b/>
        <vertAlign val="superscript"/>
        <sz val="8"/>
        <rFont val="Arial"/>
        <family val="2"/>
      </rPr>
      <t>1/</t>
    </r>
  </si>
  <si>
    <r>
      <t xml:space="preserve">Outside School Hour Care Centers </t>
    </r>
    <r>
      <rPr>
        <b/>
        <vertAlign val="superscript"/>
        <sz val="8"/>
        <rFont val="Arial"/>
        <family val="2"/>
      </rPr>
      <t>2/</t>
    </r>
  </si>
  <si>
    <r>
      <t xml:space="preserve">Headstart Centers </t>
    </r>
    <r>
      <rPr>
        <b/>
        <vertAlign val="superscript"/>
        <sz val="8"/>
        <rFont val="Arial"/>
        <family val="2"/>
      </rPr>
      <t>2/</t>
    </r>
  </si>
  <si>
    <r>
      <t xml:space="preserve">Total </t>
    </r>
    <r>
      <rPr>
        <b/>
        <vertAlign val="superscript"/>
        <sz val="8"/>
        <rFont val="Arial"/>
        <family val="2"/>
      </rPr>
      <t>1/</t>
    </r>
  </si>
  <si>
    <r>
      <t xml:space="preserve">Meal Cost by Outlet Type </t>
    </r>
    <r>
      <rPr>
        <b/>
        <vertAlign val="superscript"/>
        <sz val="8"/>
        <rFont val="Arial"/>
        <family val="2"/>
      </rPr>
      <t>1/</t>
    </r>
  </si>
  <si>
    <r>
      <t xml:space="preserve">Total Meal Cost </t>
    </r>
    <r>
      <rPr>
        <b/>
        <vertAlign val="superscript"/>
        <sz val="8"/>
        <rFont val="Arial"/>
        <family val="2"/>
      </rPr>
      <t>2/</t>
    </r>
  </si>
  <si>
    <r>
      <t xml:space="preserve">(Homes) Sponsor Admin. </t>
    </r>
    <r>
      <rPr>
        <b/>
        <vertAlign val="superscript"/>
        <sz val="8"/>
        <rFont val="Arial"/>
        <family val="2"/>
      </rPr>
      <t>4/</t>
    </r>
  </si>
  <si>
    <r>
      <t xml:space="preserve">Audit/Startup Cost </t>
    </r>
    <r>
      <rPr>
        <b/>
        <vertAlign val="superscript"/>
        <sz val="8"/>
        <rFont val="Arial"/>
        <family val="2"/>
      </rPr>
      <t>4/</t>
    </r>
  </si>
  <si>
    <r>
      <t xml:space="preserve">Audit/Startup Cost Sponsor Admin. </t>
    </r>
    <r>
      <rPr>
        <b/>
        <vertAlign val="superscript"/>
        <sz val="8"/>
        <rFont val="Arial"/>
        <family val="2"/>
      </rPr>
      <t>1/</t>
    </r>
  </si>
  <si>
    <r>
      <t xml:space="preserve">Table 16a: Summer Food Service Program -- Type of Meal Served </t>
    </r>
    <r>
      <rPr>
        <b/>
        <vertAlign val="superscript"/>
        <sz val="8"/>
        <rFont val="Arial"/>
        <family val="2"/>
      </rPr>
      <t>1/</t>
    </r>
  </si>
  <si>
    <r>
      <t xml:space="preserve">Meal Cost </t>
    </r>
    <r>
      <rPr>
        <b/>
        <vertAlign val="superscript"/>
        <sz val="8"/>
        <rFont val="Arial"/>
        <family val="2"/>
      </rPr>
      <t>1/</t>
    </r>
  </si>
  <si>
    <r>
      <t xml:space="preserve">Sponsor Administrative Cost </t>
    </r>
    <r>
      <rPr>
        <b/>
        <vertAlign val="superscript"/>
        <sz val="8"/>
        <rFont val="Arial"/>
        <family val="2"/>
      </rPr>
      <t>3/</t>
    </r>
  </si>
  <si>
    <r>
      <t xml:space="preserve">State Admin. and Health Inspection Cost </t>
    </r>
    <r>
      <rPr>
        <b/>
        <vertAlign val="superscript"/>
        <sz val="8"/>
        <rFont val="Arial"/>
        <family val="2"/>
      </rPr>
      <t>4/</t>
    </r>
  </si>
  <si>
    <r>
      <t xml:space="preserve">Total Program Cost </t>
    </r>
    <r>
      <rPr>
        <b/>
        <vertAlign val="superscript"/>
        <sz val="8"/>
        <rFont val="Arial"/>
        <family val="2"/>
      </rPr>
      <t>5/</t>
    </r>
  </si>
  <si>
    <r>
      <t xml:space="preserve">Table 18: Child Nutrition Program -- Total FNS Cost </t>
    </r>
    <r>
      <rPr>
        <b/>
        <vertAlign val="superscript"/>
        <sz val="8"/>
        <rFont val="Arial"/>
        <family val="2"/>
      </rPr>
      <t>1/</t>
    </r>
  </si>
  <si>
    <r>
      <t xml:space="preserve">State Administrative Expenses </t>
    </r>
    <r>
      <rPr>
        <b/>
        <vertAlign val="superscript"/>
        <sz val="8"/>
        <rFont val="Arial"/>
        <family val="2"/>
      </rPr>
      <t>2/</t>
    </r>
  </si>
  <si>
    <r>
      <t xml:space="preserve">Other CN Costs </t>
    </r>
    <r>
      <rPr>
        <b/>
        <vertAlign val="superscript"/>
        <sz val="8"/>
        <rFont val="Arial"/>
        <family val="2"/>
      </rPr>
      <t>3/</t>
    </r>
  </si>
  <si>
    <r>
      <t xml:space="preserve">Free </t>
    </r>
    <r>
      <rPr>
        <b/>
        <vertAlign val="superscript"/>
        <sz val="8"/>
        <rFont val="Arial"/>
        <family val="2"/>
      </rPr>
      <t>1/</t>
    </r>
  </si>
  <si>
    <r>
      <t>Total</t>
    </r>
    <r>
      <rPr>
        <b/>
        <vertAlign val="superscript"/>
        <sz val="8"/>
        <rFont val="Arial"/>
        <family val="2"/>
      </rPr>
      <t xml:space="preserve"> 1/</t>
    </r>
  </si>
  <si>
    <r>
      <t xml:space="preserve">Free </t>
    </r>
    <r>
      <rPr>
        <b/>
        <vertAlign val="superscript"/>
        <sz val="8"/>
        <rFont val="Arial"/>
        <family val="2"/>
      </rPr>
      <t>2/</t>
    </r>
  </si>
  <si>
    <r>
      <t xml:space="preserve">Food cost Per Person </t>
    </r>
    <r>
      <rPr>
        <b/>
        <vertAlign val="superscript"/>
        <sz val="8"/>
        <rFont val="Arial"/>
        <family val="2"/>
      </rPr>
      <t>2/</t>
    </r>
  </si>
  <si>
    <r>
      <t xml:space="preserve">Table 22: Commodity Supplemental Food Program (CSFP) </t>
    </r>
    <r>
      <rPr>
        <b/>
        <vertAlign val="superscript"/>
        <sz val="8"/>
        <rFont val="Arial"/>
        <family val="2"/>
      </rPr>
      <t>1/</t>
    </r>
  </si>
  <si>
    <r>
      <t xml:space="preserve">Food Cost </t>
    </r>
    <r>
      <rPr>
        <b/>
        <vertAlign val="superscript"/>
        <sz val="8"/>
        <rFont val="Arial"/>
        <family val="2"/>
      </rPr>
      <t>2/</t>
    </r>
  </si>
  <si>
    <r>
      <t xml:space="preserve">Administrative Expense </t>
    </r>
    <r>
      <rPr>
        <b/>
        <vertAlign val="superscript"/>
        <sz val="8"/>
        <rFont val="Arial"/>
        <family val="2"/>
      </rPr>
      <t>3/</t>
    </r>
  </si>
  <si>
    <r>
      <t xml:space="preserve">Food </t>
    </r>
    <r>
      <rPr>
        <b/>
        <vertAlign val="superscript"/>
        <sz val="8"/>
        <rFont val="Arial"/>
        <family val="2"/>
      </rPr>
      <t>1/</t>
    </r>
  </si>
  <si>
    <r>
      <t xml:space="preserve">Cash-In-Lieu </t>
    </r>
    <r>
      <rPr>
        <b/>
        <vertAlign val="superscript"/>
        <sz val="8"/>
        <rFont val="Arial"/>
        <family val="2"/>
      </rPr>
      <t>2/</t>
    </r>
  </si>
  <si>
    <r>
      <t xml:space="preserve">Summer Feeding (Food) </t>
    </r>
    <r>
      <rPr>
        <b/>
        <vertAlign val="superscript"/>
        <sz val="8"/>
        <rFont val="Arial"/>
        <family val="2"/>
      </rPr>
      <t>1/</t>
    </r>
  </si>
  <si>
    <r>
      <t xml:space="preserve">Commodity Supplemental (Food) </t>
    </r>
    <r>
      <rPr>
        <b/>
        <vertAlign val="superscript"/>
        <sz val="8"/>
        <rFont val="Arial"/>
        <family val="2"/>
      </rPr>
      <t>1/</t>
    </r>
  </si>
  <si>
    <r>
      <t xml:space="preserve">Indian Resr. (Food) </t>
    </r>
    <r>
      <rPr>
        <b/>
        <vertAlign val="superscript"/>
        <sz val="8"/>
        <rFont val="Arial"/>
        <family val="2"/>
      </rPr>
      <t>2/</t>
    </r>
  </si>
  <si>
    <r>
      <t xml:space="preserve">Food </t>
    </r>
    <r>
      <rPr>
        <b/>
        <vertAlign val="superscript"/>
        <sz val="8"/>
        <rFont val="Arial"/>
        <family val="2"/>
      </rPr>
      <t>3/</t>
    </r>
  </si>
  <si>
    <r>
      <t xml:space="preserve">Cash-In-Lieu </t>
    </r>
    <r>
      <rPr>
        <b/>
        <vertAlign val="superscript"/>
        <sz val="8"/>
        <rFont val="Arial"/>
        <family val="2"/>
      </rPr>
      <t>4/</t>
    </r>
  </si>
  <si>
    <r>
      <t xml:space="preserve">Total </t>
    </r>
    <r>
      <rPr>
        <b/>
        <vertAlign val="superscript"/>
        <sz val="8"/>
        <rFont val="Arial"/>
        <family val="2"/>
      </rPr>
      <t>5/</t>
    </r>
  </si>
  <si>
    <r>
      <t xml:space="preserve">Soup Kitchens, Food Banks, BOP, VAA and Other </t>
    </r>
    <r>
      <rPr>
        <b/>
        <vertAlign val="superscript"/>
        <sz val="8"/>
        <rFont val="Arial"/>
        <family val="2"/>
      </rPr>
      <t>3/</t>
    </r>
  </si>
  <si>
    <r>
      <t xml:space="preserve">USDA Entitlements (Food) </t>
    </r>
    <r>
      <rPr>
        <b/>
        <vertAlign val="superscript"/>
        <sz val="8"/>
        <rFont val="Arial"/>
        <family val="2"/>
      </rPr>
      <t>1/</t>
    </r>
  </si>
  <si>
    <r>
      <t xml:space="preserve">Disaster Feeding (DF) </t>
    </r>
    <r>
      <rPr>
        <b/>
        <vertAlign val="superscript"/>
        <sz val="8"/>
        <rFont val="Arial"/>
        <family val="2"/>
      </rPr>
      <t>1/</t>
    </r>
  </si>
  <si>
    <r>
      <t xml:space="preserve">Total FNS &amp; USDA Entitlements </t>
    </r>
    <r>
      <rPr>
        <b/>
        <vertAlign val="superscript"/>
        <sz val="8"/>
        <rFont val="Arial"/>
        <family val="2"/>
      </rPr>
      <t>2/</t>
    </r>
  </si>
  <si>
    <r>
      <t xml:space="preserve">Child Nutrition Programs (Bonus) </t>
    </r>
    <r>
      <rPr>
        <b/>
        <vertAlign val="superscript"/>
        <sz val="8"/>
        <rFont val="Arial"/>
        <family val="2"/>
      </rPr>
      <t>1/</t>
    </r>
  </si>
  <si>
    <r>
      <t xml:space="preserve">Disaster Feeding </t>
    </r>
    <r>
      <rPr>
        <b/>
        <vertAlign val="superscript"/>
        <sz val="8"/>
        <rFont val="Arial"/>
        <family val="2"/>
      </rPr>
      <t>1/</t>
    </r>
  </si>
  <si>
    <r>
      <t xml:space="preserve">Supplemental Food Program </t>
    </r>
    <r>
      <rPr>
        <b/>
        <vertAlign val="superscript"/>
        <sz val="8"/>
        <rFont val="Arial"/>
        <family val="2"/>
      </rPr>
      <t>2/</t>
    </r>
  </si>
  <si>
    <r>
      <t xml:space="preserve">Soup Kitchens, Food Banks, BOP, VAA and Other </t>
    </r>
    <r>
      <rPr>
        <b/>
        <vertAlign val="superscript"/>
        <sz val="8"/>
        <rFont val="Arial"/>
        <family val="2"/>
      </rPr>
      <t>1/</t>
    </r>
  </si>
  <si>
    <r>
      <t xml:space="preserve">Indian Resr. </t>
    </r>
    <r>
      <rPr>
        <b/>
        <vertAlign val="superscript"/>
        <sz val="8"/>
        <rFont val="Arial"/>
        <family val="2"/>
      </rPr>
      <t>2/</t>
    </r>
  </si>
  <si>
    <r>
      <t xml:space="preserve">Table 27b: USDA Surplus Commodities (Bonus &amp; TEFAP Foods) -- Federal Cost </t>
    </r>
    <r>
      <rPr>
        <b/>
        <vertAlign val="superscript"/>
        <sz val="8"/>
        <rFont val="Arial"/>
        <family val="2"/>
      </rPr>
      <t>1/</t>
    </r>
  </si>
  <si>
    <r>
      <t xml:space="preserve">Total TEFAP Foods </t>
    </r>
    <r>
      <rPr>
        <b/>
        <vertAlign val="superscript"/>
        <sz val="8"/>
        <rFont val="Arial"/>
        <family val="2"/>
      </rPr>
      <t>3/</t>
    </r>
  </si>
  <si>
    <r>
      <t xml:space="preserve">Total TEFAP Foods </t>
    </r>
    <r>
      <rPr>
        <b/>
        <vertAlign val="superscript"/>
        <sz val="8"/>
        <rFont val="Arial"/>
        <family val="2"/>
      </rPr>
      <t>1/</t>
    </r>
  </si>
  <si>
    <r>
      <t xml:space="preserve">Table 29a: USDA Expenditures -- All Programs </t>
    </r>
    <r>
      <rPr>
        <b/>
        <vertAlign val="superscript"/>
        <sz val="8"/>
        <rFont val="Arial"/>
        <family val="2"/>
      </rPr>
      <t>1/</t>
    </r>
  </si>
  <si>
    <r>
      <t xml:space="preserve">WIC </t>
    </r>
    <r>
      <rPr>
        <b/>
        <vertAlign val="superscript"/>
        <sz val="8"/>
        <rFont val="Arial"/>
        <family val="2"/>
      </rPr>
      <t>3/</t>
    </r>
  </si>
  <si>
    <r>
      <t xml:space="preserve">NSIP </t>
    </r>
    <r>
      <rPr>
        <b/>
        <vertAlign val="superscript"/>
        <sz val="8"/>
        <rFont val="Arial"/>
        <family val="2"/>
      </rPr>
      <t>5/</t>
    </r>
  </si>
  <si>
    <r>
      <t xml:space="preserve">Table 29b: USDA Expenditures -- All Programs, Continued </t>
    </r>
    <r>
      <rPr>
        <b/>
        <vertAlign val="superscript"/>
        <sz val="8"/>
        <rFont val="Arial"/>
        <family val="2"/>
      </rPr>
      <t>1/</t>
    </r>
  </si>
  <si>
    <r>
      <t xml:space="preserve">Child Nutrition Programs </t>
    </r>
    <r>
      <rPr>
        <b/>
        <vertAlign val="superscript"/>
        <sz val="8"/>
        <rFont val="Arial"/>
        <family val="2"/>
      </rPr>
      <t>1/</t>
    </r>
  </si>
  <si>
    <r>
      <t xml:space="preserve">Table 29c: USDA Expenditures -- All Programs, Continued </t>
    </r>
    <r>
      <rPr>
        <b/>
        <vertAlign val="superscript"/>
        <sz val="8"/>
        <rFont val="Arial"/>
        <family val="2"/>
      </rPr>
      <t>1/</t>
    </r>
  </si>
  <si>
    <r>
      <t xml:space="preserve">Disaster Feeding </t>
    </r>
    <r>
      <rPr>
        <b/>
        <vertAlign val="superscript"/>
        <sz val="8"/>
        <rFont val="Arial"/>
        <family val="2"/>
      </rPr>
      <t>2/</t>
    </r>
  </si>
  <si>
    <r>
      <t xml:space="preserve">Soup Kitchens, Food Banks and Other </t>
    </r>
    <r>
      <rPr>
        <b/>
        <vertAlign val="superscript"/>
        <sz val="8"/>
        <rFont val="Arial"/>
        <family val="2"/>
      </rPr>
      <t>2/</t>
    </r>
  </si>
  <si>
    <t xml:space="preserve">1. Does not include estimates for states which have not submitted reports.
</t>
  </si>
  <si>
    <r>
      <t xml:space="preserve">Puerto Rico, N. Mariana, Am Samoa Grants </t>
    </r>
    <r>
      <rPr>
        <b/>
        <vertAlign val="superscript"/>
        <sz val="8"/>
        <rFont val="Arial"/>
        <family val="2"/>
      </rPr>
      <t>5/</t>
    </r>
  </si>
  <si>
    <r>
      <t xml:space="preserve">Puerto Rico, N. Mariana, Am Samoa Grants </t>
    </r>
    <r>
      <rPr>
        <b/>
        <vertAlign val="superscript"/>
        <sz val="8"/>
        <rFont val="Arial"/>
        <family val="2"/>
      </rPr>
      <t>2/</t>
    </r>
  </si>
  <si>
    <r>
      <t xml:space="preserve">W-I-C </t>
    </r>
    <r>
      <rPr>
        <b/>
        <vertAlign val="superscript"/>
        <sz val="8"/>
        <rFont val="Arial"/>
        <family val="2"/>
      </rPr>
      <t>5/</t>
    </r>
  </si>
  <si>
    <t>1       FNS-$</t>
  </si>
  <si>
    <t>3      Schools</t>
  </si>
  <si>
    <t>4      NSLP-P</t>
  </si>
  <si>
    <t>5      NSLP-M</t>
  </si>
  <si>
    <t>6      NSLP-$</t>
  </si>
  <si>
    <t>7      NSLP-CS</t>
  </si>
  <si>
    <t>8      SBP-P</t>
  </si>
  <si>
    <t>9      SBP-M</t>
  </si>
  <si>
    <t>10    SBP-$</t>
  </si>
  <si>
    <t>11    CCCDCH-S</t>
  </si>
  <si>
    <t>12    CCC-C</t>
  </si>
  <si>
    <t xml:space="preserve">13a  CCCDCH-M1 </t>
  </si>
  <si>
    <t>13b  CCCDCH-M2</t>
  </si>
  <si>
    <t>13c  CCCDCH-M3</t>
  </si>
  <si>
    <t>13d  CCCDCH-M4</t>
  </si>
  <si>
    <t>14    CCCDCH-M5</t>
  </si>
  <si>
    <t xml:space="preserve">15a  CCCDCH-$ </t>
  </si>
  <si>
    <t>15b  ADC-M</t>
  </si>
  <si>
    <t>15c  ADC-$</t>
  </si>
  <si>
    <t>15d  CACFP-T</t>
  </si>
  <si>
    <t xml:space="preserve">16a  SFSP-PM </t>
  </si>
  <si>
    <t>16b  SFSP-$</t>
  </si>
  <si>
    <t>17   CN-$</t>
  </si>
  <si>
    <t>18   CNFNS-T$</t>
  </si>
  <si>
    <t>19   SMP-M</t>
  </si>
  <si>
    <t>20   SMP-T</t>
  </si>
  <si>
    <t>25a  COM-E1</t>
  </si>
  <si>
    <t>25b  COM-E2</t>
  </si>
  <si>
    <t>26    COM-ET</t>
  </si>
  <si>
    <t>27a  COM-X1</t>
  </si>
  <si>
    <t>27b  COM-X2</t>
  </si>
  <si>
    <t>28    COM-T</t>
  </si>
  <si>
    <t>29a  USDA-$1</t>
  </si>
  <si>
    <t>29b  USDA-$2</t>
  </si>
  <si>
    <t>29c  USDA-$3</t>
  </si>
  <si>
    <t>22   CSFP</t>
  </si>
  <si>
    <t>21    WIC</t>
  </si>
  <si>
    <t>23   FDPIR</t>
  </si>
  <si>
    <t>$ = Costs</t>
  </si>
  <si>
    <t>P = Participation</t>
  </si>
  <si>
    <t>M = Meals</t>
  </si>
  <si>
    <t>CS = Commodity Schools</t>
  </si>
  <si>
    <t>S = Summary</t>
  </si>
  <si>
    <t>C = Centers</t>
  </si>
  <si>
    <t>T = Total</t>
  </si>
  <si>
    <t>T$ = Total Costs</t>
  </si>
  <si>
    <t>PM = Participation and Meals</t>
  </si>
  <si>
    <t>E = Entitlement</t>
  </si>
  <si>
    <t>X = Surplus</t>
  </si>
  <si>
    <t>Nutrition Programs Administration</t>
  </si>
  <si>
    <r>
      <t xml:space="preserve">Commodities </t>
    </r>
    <r>
      <rPr>
        <b/>
        <vertAlign val="superscript"/>
        <sz val="8"/>
        <rFont val="Arial"/>
        <family val="2"/>
      </rPr>
      <t>2/</t>
    </r>
  </si>
  <si>
    <t>Commodities &amp; Cash-In-Lieu</t>
  </si>
  <si>
    <r>
      <t xml:space="preserve">Commodity Assistance (Cash + Comm.) </t>
    </r>
    <r>
      <rPr>
        <b/>
        <vertAlign val="superscript"/>
        <sz val="8"/>
        <rFont val="Arial"/>
        <family val="2"/>
      </rPr>
      <t>1/</t>
    </r>
  </si>
  <si>
    <r>
      <t xml:space="preserve">Commodity Assistance (Cash + Comm.) </t>
    </r>
    <r>
      <rPr>
        <b/>
        <vertAlign val="superscript"/>
        <sz val="8"/>
        <rFont val="Arial"/>
        <family val="2"/>
      </rPr>
      <t>3/</t>
    </r>
  </si>
  <si>
    <t>Table 2: Supplemental Nutrition Assistance Program (Excludes Puerto Rico)</t>
  </si>
  <si>
    <t>2       SNAP-$</t>
  </si>
  <si>
    <t>Supplemental Nutrition Assistance Program (Excludes Puerto Rico)</t>
  </si>
  <si>
    <t>Table 13b: Child and Adult Care Food Program -- Child Care Type of Meals Served: Breakfasts and Lunches</t>
  </si>
  <si>
    <r>
      <t xml:space="preserve">Table 1: Total FNS Cost -- All Programs </t>
    </r>
    <r>
      <rPr>
        <b/>
        <vertAlign val="superscript"/>
        <sz val="8"/>
        <rFont val="Arial"/>
        <family val="2"/>
      </rPr>
      <t>1/</t>
    </r>
  </si>
  <si>
    <t>Supplemental Nutrition Assistance (SNAP)</t>
  </si>
  <si>
    <t>Nutrition  Programs Administration</t>
  </si>
  <si>
    <r>
      <t xml:space="preserve">Total USDA Expenditures </t>
    </r>
    <r>
      <rPr>
        <b/>
        <vertAlign val="superscript"/>
        <sz val="8"/>
        <rFont val="Arial"/>
        <family val="2"/>
      </rPr>
      <t>2/  5/</t>
    </r>
  </si>
  <si>
    <t xml:space="preserve">1. FNS-155/PCIMS/WBSCM data.
2. Based on data from the quarterly SF-269/through FY2010 and FNS-777/FY2011 onward.
</t>
  </si>
  <si>
    <t xml:space="preserve">1. Based on earnings (meals times reimbursement rates). 
2. Based on FNS-155/PCIMS/WBSCM data. 
3. Based on data from the SF-269/through FY2010 and the FNS-777/FY2011 onward (except for ROAP states, which are based on the ROAP Payment System). 
4. Based on data from the SF-269/through FY2010 and the FNS-777/FY2011 onward (does not include ROAP states).
5. Does not include estimates for states which have not submitted reports.
</t>
  </si>
  <si>
    <t xml:space="preserve">1. Data from FNS-153 (includes WIC and elderly components).
2. Data from FNS-152 and FNS-155/PCIMS/WBSCM.
3. Data from FNS-52. BOP = Bureau of Federal Prisons. VAA = Veterans Affairs Administration.
4. NSIP (NPE) appropriation transferred to HHS in FY 2003. FNS continues to procure commodities on behalf of State Agencies.
5. Total entitlement cost based on earnings (meals times rate) rather than food cost plus cash-in-lieu. (SF-269 no longer reported starting in FY 98).
</t>
  </si>
  <si>
    <t xml:space="preserve">1. FNS-155/PCIMS/WBSCM data. Includes data for commodity only schools.
</t>
  </si>
  <si>
    <t xml:space="preserve">1. FNS-155/PCIMS/WBSCM data except as noted.
2. FNS-152 data; includes value of bonus and free foods.
3. TEFAP foods distributed through nonprofit local emergency feeding organizations. Includes Bonus and Entitlement foods. Administrative cost is excluded.
</t>
  </si>
  <si>
    <r>
      <t>Other Costs</t>
    </r>
    <r>
      <rPr>
        <b/>
        <vertAlign val="superscript"/>
        <sz val="8"/>
        <rFont val="Arial"/>
        <family val="2"/>
      </rPr>
      <t xml:space="preserve"> 5/</t>
    </r>
  </si>
  <si>
    <r>
      <t xml:space="preserve">Nutrition Education </t>
    </r>
    <r>
      <rPr>
        <b/>
        <vertAlign val="superscript"/>
        <sz val="8"/>
        <rFont val="Arial"/>
        <family val="2"/>
      </rPr>
      <t>4</t>
    </r>
    <r>
      <rPr>
        <b/>
        <sz val="8"/>
        <rFont val="Arial"/>
        <family val="2"/>
      </rPr>
      <t>/</t>
    </r>
  </si>
  <si>
    <t xml:space="preserve">1. FNS-155/PCIMS/WBSCM data. BOP = Bureau of Federal Prisons. VAA = Veterans Affairs Administration.  
2. FNS-153 data; includes value of bonus and free foods.
</t>
  </si>
  <si>
    <r>
      <t xml:space="preserve">Perf. Based </t>
    </r>
    <r>
      <rPr>
        <b/>
        <vertAlign val="superscript"/>
        <sz val="8"/>
        <rFont val="Arial"/>
        <family val="2"/>
      </rPr>
      <t>3/</t>
    </r>
  </si>
  <si>
    <r>
      <t xml:space="preserve">Total Cash </t>
    </r>
    <r>
      <rPr>
        <b/>
        <vertAlign val="superscript"/>
        <sz val="8"/>
        <rFont val="Arial"/>
        <family val="2"/>
      </rPr>
      <t>4/</t>
    </r>
  </si>
  <si>
    <r>
      <t xml:space="preserve">Comm. &amp; Cash-In-Lieu (Entitlement) </t>
    </r>
    <r>
      <rPr>
        <b/>
        <vertAlign val="superscript"/>
        <sz val="8"/>
        <rFont val="Arial"/>
        <family val="2"/>
      </rPr>
      <t>5/</t>
    </r>
  </si>
  <si>
    <t>1. General assistance for all meals served, including full-price (paid).
2. School districts receive additional Section 4 reimbursements when they serve 60% or more of the children free or reduced meals.                                                                                                                   3. Beginning October 1, 2012, school districts receive an additional 6 cents per meal reimbursement when they meet meal pattern requirements under the Healthy Hunger Free Kids Act of 2010.
4. Based on earnings (meals x reimbursement rates). Includes earnings for Section 4, Section 11, and meal supplements served under Section 17A.
5. Based on FNS-155/PCIMS/WBSCM data plus Kansas cash-in-lieu (earnings).</t>
  </si>
  <si>
    <t xml:space="preserve">Food Cost </t>
  </si>
  <si>
    <r>
      <t xml:space="preserve">Other Costs </t>
    </r>
    <r>
      <rPr>
        <b/>
        <vertAlign val="superscript"/>
        <sz val="8"/>
        <rFont val="Arial"/>
        <family val="2"/>
      </rPr>
      <t>2/</t>
    </r>
  </si>
  <si>
    <t>Nutrition Services and Administration (NSA)</t>
  </si>
  <si>
    <t>NSA</t>
  </si>
  <si>
    <t>Program Data Branch</t>
  </si>
  <si>
    <t>USDA / FNS / Budget Division / Program Data Branch</t>
  </si>
  <si>
    <t>Commodity Schools (1989 to 2004 only)</t>
  </si>
  <si>
    <r>
      <t xml:space="preserve">CSFP </t>
    </r>
    <r>
      <rPr>
        <b/>
        <vertAlign val="superscript"/>
        <sz val="8"/>
        <rFont val="Arial"/>
        <family val="2"/>
      </rPr>
      <t>3/</t>
    </r>
  </si>
  <si>
    <r>
      <t xml:space="preserve">Total </t>
    </r>
    <r>
      <rPr>
        <b/>
        <vertAlign val="superscript"/>
        <sz val="8"/>
        <rFont val="Arial"/>
        <family val="2"/>
      </rPr>
      <t>3/</t>
    </r>
  </si>
  <si>
    <r>
      <t xml:space="preserve">Food  </t>
    </r>
    <r>
      <rPr>
        <b/>
        <vertAlign val="superscript"/>
        <sz val="8"/>
        <rFont val="Arial"/>
        <family val="2"/>
      </rPr>
      <t>4/</t>
    </r>
  </si>
  <si>
    <r>
      <t xml:space="preserve">CSFP </t>
    </r>
    <r>
      <rPr>
        <b/>
        <vertAlign val="superscript"/>
        <sz val="8"/>
        <rFont val="Arial"/>
        <family val="2"/>
      </rPr>
      <t>4/</t>
    </r>
  </si>
  <si>
    <t>Table 2a: Supplemental Nutrition Assistance Program (Excludes Puerto Rico) - Benefit by Type: Participation and Cost/Issuance</t>
  </si>
  <si>
    <t xml:space="preserve"> </t>
  </si>
  <si>
    <t>Regular Ongoing</t>
  </si>
  <si>
    <t>D-SNAP New Participation</t>
  </si>
  <si>
    <t>Disaster Supplements</t>
  </si>
  <si>
    <t>Replacements</t>
  </si>
  <si>
    <t>Other</t>
  </si>
  <si>
    <r>
      <t xml:space="preserve">Total </t>
    </r>
    <r>
      <rPr>
        <b/>
        <i/>
        <sz val="5"/>
        <color indexed="9"/>
        <rFont val="Arial"/>
        <family val="2"/>
      </rPr>
      <t>1/</t>
    </r>
  </si>
  <si>
    <t>Participation</t>
  </si>
  <si>
    <r>
      <t xml:space="preserve">Participation </t>
    </r>
    <r>
      <rPr>
        <b/>
        <sz val="5"/>
        <rFont val="Arial"/>
        <family val="2"/>
      </rPr>
      <t>1/</t>
    </r>
  </si>
  <si>
    <t>Footnotes:</t>
  </si>
  <si>
    <t>2a     SNAP-$a</t>
  </si>
  <si>
    <t>Supplemental Nutrition Assistance Program (Excludes Puerto Rico) - Benefit by Type: Participation and Cost/Issuance</t>
  </si>
  <si>
    <t xml:space="preserve">1. Includes Child Care Centers and Day Care Homes; excludes Adult Care information.
2. Based on earnings (meals x rates).
3. Based on data from the FNS-155 (Commodity), PCIMS/WBSCM, and the quarterly SF-269/through FY2010 and FNS-777/FY2011 onward (Cash-in-lieu).
4. Based on the quarterly SF-269/through FY2010 and FNS-777/FY2011 onward. FY 2013 onward:  Includes CACFP Audit Reallocated Funds, reported annually on the CN-CACFP-AUDIT SF-425. </t>
  </si>
  <si>
    <t xml:space="preserve">1. Year totals are sums of average monthly figures of substates which may not match average of monthly totals. </t>
  </si>
  <si>
    <t xml:space="preserve">3. Totals includes Food Cost, NSA, WIC Other Costs and Farmers Market total federal outlays and unliquidated obligations.  Farmers Market costs for current year are not reported until February of the following year and will only be reflected in the September report month. </t>
  </si>
  <si>
    <t>ARRA  excluding SNAP Issuance and WIC Contingency Funds</t>
  </si>
  <si>
    <t>1. "Total Participation" (Households and Persons) excludes the counts of participation for Disaster Supplements and Replacements. The participation data reflected in those categories are a subset of the “Regular Ongoing” participation category.</t>
  </si>
  <si>
    <t>Table 2b: Nutrition Assistance Program - Benefit by Type: Participation and Cost/Issuance</t>
  </si>
  <si>
    <t>Regular Ongoing                                                                                                                            FNS-388(PR) &amp; FNS-388 (PR-NAP)</t>
  </si>
  <si>
    <t>Disaster - FNS-388(PR)</t>
  </si>
  <si>
    <t>Disaster Supplement - FNS-388(PR)</t>
  </si>
  <si>
    <t>Replacements - FNS-388(PR-NAP)</t>
  </si>
  <si>
    <t>------------------------Cost------------------------</t>
  </si>
  <si>
    <t>---------Cost---------</t>
  </si>
  <si>
    <t>Households</t>
  </si>
  <si>
    <t>Cash</t>
  </si>
  <si>
    <t>Adjustments</t>
  </si>
  <si>
    <t>2b     NAP-$b</t>
  </si>
  <si>
    <t>Nutrition Assistance Program (NAP) - Puerto Rico</t>
  </si>
  <si>
    <t>NAP Relief Grant   -   FNS-388(PR-NAP)</t>
  </si>
  <si>
    <t>FDPIR</t>
  </si>
  <si>
    <r>
      <t xml:space="preserve">Table 23: Food Donation Program -- Food Distribution Program on Indian Reservations (FDPIR) </t>
    </r>
    <r>
      <rPr>
        <b/>
        <vertAlign val="superscript"/>
        <sz val="8"/>
        <rFont val="Arial"/>
        <family val="2"/>
      </rPr>
      <t>1/</t>
    </r>
  </si>
  <si>
    <r>
      <t xml:space="preserve">TEFAP Foods and Administrative Expenses </t>
    </r>
    <r>
      <rPr>
        <b/>
        <vertAlign val="superscript"/>
        <sz val="8"/>
        <rFont val="Arial"/>
        <family val="2"/>
      </rPr>
      <t>3/</t>
    </r>
  </si>
  <si>
    <r>
      <t xml:space="preserve">ARRA  excluding SNAP Issuance and WIC Contingency Funds </t>
    </r>
    <r>
      <rPr>
        <b/>
        <vertAlign val="superscript"/>
        <sz val="8"/>
        <rFont val="Arial"/>
        <family val="2"/>
      </rPr>
      <t>4/</t>
    </r>
  </si>
  <si>
    <r>
      <t xml:space="preserve">Storage, Transportation, Commodity Admin, Food Losses </t>
    </r>
    <r>
      <rPr>
        <b/>
        <vertAlign val="superscript"/>
        <sz val="8"/>
        <rFont val="Arial"/>
        <family val="2"/>
      </rPr>
      <t>3/</t>
    </r>
  </si>
  <si>
    <r>
      <t xml:space="preserve">FDPIR Other Costs </t>
    </r>
    <r>
      <rPr>
        <b/>
        <vertAlign val="superscript"/>
        <sz val="8"/>
        <rFont val="Arial"/>
        <family val="2"/>
      </rPr>
      <t>4/</t>
    </r>
  </si>
  <si>
    <t>1. Includes needy families in the former Trust Territories (the Marshall Islands)--FY 1989 through FY 1995 only.
2. FNS-152 data; participation totals are averaged.
3. Data are national level only; they are not available prior to FY 1996.
4. Includes data reported on SF-425 for the following discretionary grants: FDPIR Infrastructure; FDPIR Nutrition Paraprofessional Training Project; FDPIR Nutrition Education Grant Program (1-yr &amp; 2-Year); Pandemic CARES Act FDPIR Facility Improvement and Equipment Grants; Pandemic CARES Act FDPIR Supplemental Administrative Grants.</t>
  </si>
  <si>
    <t>Table 2a-PEBT/Other: Supplemental Nutrition Assistance Program (Excludes Puerto Rico) - P-EBT/Other Participation and Cost/Issuance</t>
  </si>
  <si>
    <t>P-EBT/OTHER</t>
  </si>
  <si>
    <t>2a     SNAP-$a-PEBT/Other</t>
  </si>
  <si>
    <t>Supplemental Nutrition Assistance Program (Excludes Puerto Rico) - P-EBT/Other Participation and Cost/Issuance</t>
  </si>
  <si>
    <t>1. FNS-388 data. Totals are averaged.
2. FNS-388/250 data for FY 1992 and FNS-388/46 for FY 1993 and beyond. Starting April 2009, ARRA SNAP Issuance was 15.27% of total issuance in FY 2009; 16.38% of total issuance in FY 2010; 16.55% of total issuance in FY 2011, and 10.95% of total issuance in FY 2012; 7.79% of total issuance in FY 2013;  for FY 2014, it was 100% of total issuance from October 1-15 and 7.05% of total issuance from October 16-31 in FY 2014.
3. SF-269/SF-425 data are reported quarterly.
4. Prior to FY 2011, Nutrition Education expenditures were included in State Administrative Expenses. 
5. Includes Other Costs (e.g., Benefit and Retailer Redemption and Monitoring, Payment Accuracy, EBT Systems, Program Evaluation and Modernization, Program Access, Health and Nutrition Pilot Projects.)
6. Supplemental Nutrition Assistance Program (SNAP) formerly known as the Food Stamp Program (prior to FY 2009).</t>
  </si>
  <si>
    <t xml:space="preserve">ALL DATA SUBJECT TO REVISION
1. States tend to distribute multiple months of P-EBT benefits in a single issuance. Benefits distributed in June, for example, may represent the value of P-EBT benefits for participants’ virtual school days in the months of March through May.
2. Because states distribute multiple months of benefits in a single issuance, participant counts must be interpreted with caution. Participants who receive a combined P-EBT benefit in June for the months of March through May will appear in the participant count for June only. A household or person who receives a combined benefit for March and April in June, and a second combined benefit for May and June in July will appear in the June and July participant counts. As result, the number of P-EBT beneficiaries is much greater than any single monthly count, but summing the participant counts across months will overstate the number of beneficiaries.
3. States issue P-EBT benefits to individual children in cases when they are unable to group children into household units. This is sometimes an issue where P-EBT beneficiaries are not SNAP recipients. Because these children are counted as separate households, the household count in this table overstates the number of unique household beneficiaries.
</t>
  </si>
  <si>
    <r>
      <t xml:space="preserve">Storage, Transportation, Commodity Admin, Food Losses </t>
    </r>
    <r>
      <rPr>
        <b/>
        <vertAlign val="superscript"/>
        <sz val="8"/>
        <rFont val="Arial"/>
        <family val="2"/>
      </rPr>
      <t>4/</t>
    </r>
  </si>
  <si>
    <r>
      <t xml:space="preserve">CSFP Other Costs </t>
    </r>
    <r>
      <rPr>
        <b/>
        <vertAlign val="superscript"/>
        <sz val="8"/>
        <rFont val="Arial"/>
        <family val="2"/>
      </rPr>
      <t>6/</t>
    </r>
  </si>
  <si>
    <t>1. FNS-153 data. Totals are averaged.
2. Value of entitlement foods only. Food cost per person excludes value of free and bonus foods.
3. Interim Financial Admin. data are from FNS-153. Final data are from SF-269/SF-425.
4. Includes storage and transportation, commodity administration, and food losses.  Data are national level only; they are not available prior to FY 1996.
5. Represents women, infants, and children participants.
6. Includes data reported on SF-425 for Pandemic CRRSAA Supplemental Administrative Grants and ARPA Additional Caseload Administrative Grants.</t>
  </si>
  <si>
    <t>1. Expenditures include cash payments, entitlement commodities and cash-in-lieu, and bonus and TEFAP commodities.
2. Includes all entitlement and bonus food cost. 
3. Includes data reported for quarterly Administrative Cost (FNS-667) and SF-425 for discretionary grants: TEFAP Farm to Food Bank Projects; TEFAP General Infrastructure; TEFAP Rural Infrastructure; TEFAP Supplemental Funding; Trade Mitigation Administrative Funds; Pandemic Family First Act; Pandemic CARES Act; Pandemic CRRSAA; Pandemic Build Back Better Grants; Pandemic ARPA Reach and Resiliency Grants.
4. 2009 ARRA SNAP Issuance is included in KD29a column 1;  WIC Contingency funds (FY 2009 only) are included in KD29a column 3. 
5. Interim Financial Admin. data are from FNS-153.  Final data from SF-269/SF-425.</t>
  </si>
  <si>
    <t>1. Excludes USDA bonus foods.
2. Includes Food, Nutrition Services and Administration (NSA), and WIC Other Costs.  See Table 21 for detailed description of WIC Other Costs.  It also includes Farmers Market total federal outlays and unliduidated obligations (costs for current fiscal year are not reported until February of the following fiscal year).   
3. Consists of 2 components: Women/Infants/Children and Elderly. Interim Financial Admin. data are from FNS-153. Final data are from SF-269.
4. The Nutrition Program for the Elderly (NPE) was transferred to the Agency on Aging (DHHS) in FY 2003 and renamed the Nutrition Services Incentive Program (NSIP).  FNS operations are limited to commodity donation. IR (FDPIR), DF (Disaster Feeding), SK (Soup Kitchens), FB (Food Banks), TE (TEFAP).
5. Nutrition family assistance grants in lieu of SNAP are provided to Puerto Rico ($2.5 billion for FY2022 and $2.8 billion for FY2023), the Northern Marianas ($12.1 million in FY2022 and $34.0 million for FY2023), and American Samoa ($10.0 million for FY2022 and $11.3 million in FY2023). CN Block Grant outlays/unliquidated obligations are reported quarterly on the SF-425.</t>
  </si>
  <si>
    <t>1. Expenditures include entitlement commodities and cash-in-lieu, and bonus and TEFAP commodities.
2. Nutrition family assistance grants in lieu of SNAP are provided to Puerto Rico ($2.5 billion for FY2022 and $2.8 billion for FY2023), the Northern Marianas ($12.1 million in FY2022 and $34.0 million for FY2023), and American Samoa ($10.0 million for FY2022 and $11.3 million in FY2023). CN Block Grant outlays/unliquidated obligations are reported quarterly on the SF-425.
3. Includes Food, Nutrition Services and Administration (NSA) and Other Costs.  See Table 21 for detailed description of Other Costs.              
4. Interim Financial Admin. data are from FNS-153.  Final data from SF-269/SF-425.
5. The Nutrition Program for the Elderly (NPE) was transferred to the Agency on Aging (DHHS) in FY 2003 and renamed the Nutrition Services Incentive Program (NSIP).  FNS operations are limited to commodity donation.</t>
  </si>
  <si>
    <t>1. Does not include bonus commodities. 
2. Data from the SF-269/through FY2010 and the FNS-777/FY2011 onward (reported quarterly).
3. Includes data reported on the SF-425 quarterly for Food Safety Research (FS-RESEARCH), Child Nutrition School Breakfast Program Expansion Grants (CN-SBP-EXP), CN Healthy Meals Incentives Recognition Awards and Sub-Grants for School Food Authorities (PAN-CN-CRRSAA-HMI-RA), CN  Healthy Meals Incentives School Food System Transformation Challenge Sub-Grants (PAN-CN-CRRSAA-HMI-TG), CN OPS Equitable Access in Child Nutrition Programs (CN-OPS-EA), NSLP Equipment Grant (PAN-CN-ARPA-NSLPE), CN F2S State Agency Formula Grant (PAN-CN-ARPA-F2S-FG), Farm to School Shelburne Farms National Institute (CN-F2S-NATINST), CN Farm to School Racial Equity Learning Lab (CN-F2S-RACIALEQ), CN PEBT Administration Grant (PAN-CN-PEBT-Admin), CN Supply Chain Assistance Funding (CN-CCC), CN Farm-to-School Turnkey Grant (CN-F2S-TURNKEY), NSLP Coronavirus Local-level Costs (PAN-CN-CRRSAA), NSLP Emergency Operating Costs (PAN-CN-CRRSAA-EMOP), CACFP Emergency Operating Costs (PAN-CACFP-CRRSAA-EMOP), CN SFSP WIC EBT Pilot Food Funds v.5 (CN-SFSP-WICFOOD-5), Farm-to-School Grantee Gathering (CN-F2S-GATHERING), National School Lunch Program Equipment Grant v5 (CN-NSLPE-v5), CN Summer Food Demonstration Grant (CN-SFSP-DEMO), Farm to School Regional Institute Grant (CN-F2S-REGINST), Culinary Institute of Child Nutrition (CN-ICN-CICN), CN Farm-to-School State Agency Grants (CN-F2S-SA), CN grants including Administrative Review and Training Programs (CN-ARTMI/ARTMII), CACFP Child Care Wellness (CN-CACFP-CCW), Community Garden Project (CN-CGP), Direct Certification Verification/Improvement (CN-DCV/DCI),  Fresh Fruit and Vegetables Programs (CN-FFVP), Food Safety Programs (CN-FSMI), Hunger Free Community Grants (CN-HFC), National School Lunch Program Equipment (CN-NSLPE), the Summer Food Service Program EBT pilot projects for WIC, SNAP, and Home Delivery Food Backpack (CN-SFSP-WIC, CN-SFSP-SNAP, CN-SFSP-HDFB), Team Nutrition (CN-TN), the Food Safety Center of Excellence (FS-CE), Healthy Hunger Free Kids Act Administration (CN-HHFKA-ADM), Farm to School (CN-F2S-Impl/Plan), Farm to School Team (CN-F2S-TEAM), Farm to School Support Services (CN-F2S-SUPP), NSLPE Equipment Grants, Second Round (CN-NSLPE2),  Farm to School Conference and Event Grants (CN-F2S-EVENT),  Demonstration Projects to end Childhood Hunger Healthy,Hunger-Free Kids Act of 2010 (CN-HHFKA-DEMO), CN Farm to School Training Grant (CN-F2S-TRAIN), National Food Service Management Institute - Chef's Move to School (CN-FSMI-CMTS), USDA Rural Child Poverty Nutrition Center (CN-OPS-RCPNC), Local Wellness Policy Surveillance System Cooperative Agreement (CN-OPS-LWPSS), Child Nutrition Professional Standards for All School Nutrition Employees (CN-PRO-STANDARD), Institute for Child Nutrition (CN-ICN), Institute for Child Nutrition-Food Safety (CN-ICN-FS), Institute for Child Nutrition - General Education (CN-ICN-GE), Institute of Child Nutrition (ICN) School Nutrition Strategies, Training, Action Plans, and Resources (CN-ICN-STAR), CN Farm to School Training Grant  (CN-F2S-TRAIN), CN CACFP Training Grants (CN-CACFP-TRAIN), SFSP SNAP EBT Pilot Food Funds (CN-SFSP-SNAPFOOD), CACFP Meal Service Training Grant (CN-CACFP-MEALTRAIN), Farm to School Training and Curricula (CN-F2S-TRNCUR), CN School Nutrition Training Grant for Allied Professional Organizations (CN-ALLIED), SFSP Rural Summer Meals Demonstration Program (CN-SFSP-RDEMO), CN Team Nutrition E-STAR Program Training Grant (CN-TN-ESTAR), CN Team Nutrition Training Grant for Innovative State Training Programs (CN-TN-INNOV) and SBP Special Grants, administrative and computer support.</t>
  </si>
  <si>
    <t>1. Expenditures include cash payments, entitlement commodities and cash-in-lieu, and bonus and TEFAP commodities, based on data from the SF-269/through FY2010 and the FNS-777/FY2011 onward (reported quarterly).   Also includes data reported on the SF-425 quarterly for Food Safety Research (FS-RESEARCH), Child Nutrition School Breakfast Program Expansion Grants (CN-SBP-EXP), CN Healthy Meals Incentives Recognition Awards and Sub-Grants for School Food Authorities (PAN-CN-CRRSAA-HMI-RA), CN  Healthy Meals Incentives School Food System Transformation Challenge Sub-Grants (PAN-CN-CRRSAA-HMI-TG), CN OPS Equitable Access in Child Nutrition Programs (CN-OPS-EA), NSLP Equipment Grant (PAN-CN-ARPA-NSLPE), CN F2S State Agency Formula Grant (PAN-CN-ARPA-F2S-FG), Farm to School Shelburne Farms National Institute (CN-F2S-NATINST), CN Farm to School Racial Equity Learning Lab (CN-F2S-RACIALEQ), CN PEBT Administration Grant (PAN-CN-PEBT-Admin), CN Supply Chain Assistance Funding (CN-CCC), CN Farm-to-School Turnkey Grant (CN-F2S-TURNKEY), NSLP Coronavirus Local-level Costs (PAN-CN-CRRSAA), NSLP Emergency Operating Costs (PAN-CN-CRRSAA-EMOP), CACFP Emergency Operating Costs (PAN-CACFP-CRRSAA-EMOP), CN SFSP WIC EBT Pilot Food Funds v.5 (CN-SFSP-WICFOOD-5), Farm-to-School Grantee Gathering (CN-F2S-GATHERING), National School Lunch Program Equipment Grant v5 (CN-NSLPE-v5), CN Summer Food Demonstration Grant (CN-SFSP-DEMO), Farm to School Regional Institute Grant (CN-F2S-REGINST), Culinary Institute of Child Nutrition (CN-ICN-CICN), CN Farm-to-School State Agency Grants (CN-F2S-SA), CN grants including Administrative Review and Training Programs (CN-ARTMI/ARTMII), CACFP Child Care Wellness (CN-CACFP-CCW), Community Garden Project (CN-CGP), Direct Certification Verification/Improvement (CN-DCV/DCI),  Fresh Fruit and Vegetables Programs (CN-FFVP), Food Safety Programs (CN-FSMI), Hunger Free Community Grants (CN-HFC), National School Lunch Program Equipment (CN-NSLPE), the Summer Food Service Program EBT pilot projects for WIC, SNAP, and Home Delivery Food Backpack (CN-SFSP-WIC, CN-SFSP-SNAP, CN-SFSP-HDFB), Team Nutrition (CN-TN), the Food Safety Center of Excellence (FS-CE), Institute for Child Nutrition (CN-ICN), Institute for Child Nutrition-Food Safety (CN-ICN-FS), Institute for Child Nutrition - General Education (CN-ICN-GE), Institute of Child Nutrition (ICN) School Nutrition Strategies, Training, Action Plans, and Resources (CN-ICN-STAR), CN Farm to School Training Grant  (CN-F2S-TRAIN), CN CACFP Training Grants (CN-CACFP-TRAIN), SFSP SNAP EBT Pilot Food Funds (CN-SFSP-SNAPFOOD), CACFP Meal Service Training Grant (CN-CACFP-MEALTRAIN), Farm to School Training and Curricula (CN-F2S-TRNCUR), CN School Nutrition Training Grant for Allied Professional Organizations (CN-ALLIED), SFSP Rural Summer Meals Demonstration Program (CN-SFSP-RDEMO), CN Team Nutrition E-STAR Program Training Grant (CN-TN-ESTAR), CN Team Nutrition Training Grant for Innovative State Training Programs (CN-TN-INNOV) and SBP Special Grants, administrative and computer support.</t>
  </si>
  <si>
    <t>U.S. Summary,  FY 2023 - FY 2024</t>
  </si>
  <si>
    <t>October 2023</t>
  </si>
  <si>
    <t>--</t>
  </si>
  <si>
    <t>National Data Bank Version 8.2 PRELOAD - U.S. Summary</t>
  </si>
  <si>
    <t>FY 2023</t>
  </si>
  <si>
    <t>Total 1 Months</t>
  </si>
  <si>
    <t>Generated from National Data Bank Version 8.2 PUBLIC on 01/12/2024</t>
  </si>
  <si>
    <t>National Data Bank Version 8.2 PUBLIC - U.S. Summary</t>
  </si>
  <si>
    <t>National Data Bank Version 8.2 PUBLIC -U.S. Summary</t>
  </si>
  <si>
    <t>1. Effective FY20, "Total Participation" (Households and Persons) excludes the counts of participation for NAP Relief Grant, Disaster FNS-388(PR), and Disaster Supplements. The participation data reflected in those categories are a subset of the “Regular Ongoing” participation category. Total participation counts are averaged.</t>
  </si>
  <si>
    <t>2.  The September number will continue to change until all multi-year grants of that source year are closed out.  FY 2023 WIC Other Costs include appropriation levels for the following:  Program Evaluation &amp; Monitoring ($22M), Technical Assistance ($400,000), Federal Admin and Oversight ($31.654M), and UPC Database ($1M). Also includes all WIC Pandemic grant outlays and unliquidated obligations.</t>
  </si>
  <si>
    <r>
      <t xml:space="preserve">1. </t>
    </r>
    <r>
      <rPr>
        <b/>
        <sz val="8"/>
        <rFont val="Arial"/>
        <family val="2"/>
      </rPr>
      <t xml:space="preserve">Outlets and enrollment data provided prior to January Keydata are incomplete for FY 2024. January Keydata are expected to be published in April 2024. </t>
    </r>
    <r>
      <rPr>
        <sz val="8"/>
        <rFont val="Arial"/>
        <family val="2"/>
      </rPr>
      <t xml:space="preserve">
2. Participation data are estimated based on average daily meals served.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</si>
</sst>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numFmts>
  <fonts count="15" x14ac:knownFonts="1">
    <font>
      <sz val="10"/>
      <name val="Arial"/>
    </font>
    <font>
      <sz val="8"/>
      <name val="Arial"/>
      <family val="2"/>
    </font>
    <font>
      <b/>
      <sz val="8"/>
      <name val="Arial"/>
      <family val="2"/>
    </font>
    <font>
      <b/>
      <vertAlign val="superscript"/>
      <sz val="8"/>
      <name val="Arial"/>
      <family val="2"/>
    </font>
    <font>
      <sz val="10"/>
      <name val="Arial"/>
      <family val="2"/>
    </font>
    <font>
      <b/>
      <i/>
      <sz val="8"/>
      <color theme="0"/>
      <name val="Arial"/>
      <family val="2"/>
    </font>
    <font>
      <b/>
      <i/>
      <sz val="5"/>
      <color indexed="9"/>
      <name val="Arial"/>
      <family val="2"/>
    </font>
    <font>
      <i/>
      <sz val="8"/>
      <name val="Arial"/>
      <family val="2"/>
    </font>
    <font>
      <b/>
      <sz val="5"/>
      <name val="Arial"/>
      <family val="2"/>
    </font>
    <font>
      <b/>
      <sz val="10"/>
      <name val="Arial"/>
      <family val="2"/>
    </font>
    <font>
      <i/>
      <sz val="10"/>
      <color indexed="40"/>
      <name val="Arial"/>
      <family val="2"/>
    </font>
    <font>
      <b/>
      <i/>
      <sz val="10"/>
      <color theme="0"/>
      <name val="Arial"/>
      <family val="2"/>
    </font>
    <font>
      <b/>
      <sz val="8"/>
      <color theme="1"/>
      <name val="Arial"/>
      <family val="2"/>
    </font>
    <font>
      <sz val="11"/>
      <name val="Calibri"/>
      <family val="2"/>
    </font>
    <font>
      <b/>
      <sz val="10"/>
      <color theme="1"/>
      <name val="Arial"/>
      <family val="2"/>
    </font>
  </fonts>
  <fills count="8">
    <fill>
      <patternFill patternType="none"/>
    </fill>
    <fill>
      <patternFill patternType="gray125"/>
    </fill>
    <fill>
      <patternFill patternType="solid">
        <fgColor theme="1"/>
      </patternFill>
    </fill>
    <fill>
      <patternFill patternType="solid">
        <fgColor theme="0" tint="-0.14996795556505021"/>
        <bgColor indexed="65"/>
      </patternFill>
    </fill>
    <fill>
      <patternFill patternType="solid">
        <fgColor theme="1"/>
      </patternFill>
    </fill>
    <fill>
      <patternFill patternType="solid">
        <fgColor theme="0" tint="-0.14993743705557422"/>
        <bgColor indexed="65"/>
      </patternFill>
    </fill>
    <fill>
      <patternFill patternType="solid">
        <fgColor rgb="FFD9D9D9"/>
      </patternFill>
    </fill>
    <fill>
      <patternFill patternType="solid">
        <fgColor theme="0" tint="-0.34998626667073579"/>
        <bgColor indexed="65"/>
      </patternFill>
    </fill>
  </fills>
  <borders count="13">
    <border>
      <left/>
      <right/>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s>
  <cellStyleXfs count="2">
    <xf numFmtId="0" fontId="0" fillId="0" borderId="0"/>
    <xf numFmtId="0" fontId="4" fillId="0" borderId="0"/>
  </cellStyleXfs>
  <cellXfs count="131">
    <xf numFmtId="0" fontId="0" fillId="0" borderId="0" xfId="0"/>
    <xf numFmtId="0" fontId="1" fillId="0" borderId="0" xfId="0" applyFont="1"/>
    <xf numFmtId="0" fontId="1" fillId="0" borderId="0" xfId="0" applyFont="1" applyAlignment="1">
      <alignment horizontal="right"/>
    </xf>
    <xf numFmtId="0" fontId="1" fillId="0" borderId="0" xfId="0" applyFont="1" applyAlignment="1">
      <alignment horizontal="left"/>
    </xf>
    <xf numFmtId="0" fontId="1" fillId="0" borderId="1" xfId="0" applyFont="1" applyBorder="1"/>
    <xf numFmtId="0" fontId="2" fillId="0" borderId="0" xfId="0" applyFont="1" applyAlignment="1">
      <alignment horizontal="center"/>
    </xf>
    <xf numFmtId="0" fontId="2" fillId="0" borderId="1" xfId="0" applyFont="1" applyBorder="1"/>
    <xf numFmtId="0" fontId="2" fillId="0" borderId="1" xfId="0" applyFont="1" applyBorder="1" applyAlignment="1">
      <alignment horizontal="center"/>
    </xf>
    <xf numFmtId="0" fontId="1" fillId="0" borderId="1" xfId="0" applyFont="1" applyBorder="1" applyAlignment="1">
      <alignment horizontal="left"/>
    </xf>
    <xf numFmtId="0" fontId="2" fillId="0" borderId="2" xfId="0" applyFont="1" applyBorder="1" applyAlignment="1">
      <alignment horizontal="center" vertical="center" wrapText="1"/>
    </xf>
    <xf numFmtId="0" fontId="2" fillId="0" borderId="3" xfId="0" applyFont="1" applyBorder="1" applyAlignment="1">
      <alignment horizontal="center" vertical="center" wrapText="1"/>
    </xf>
    <xf numFmtId="3" fontId="1" fillId="0" borderId="0" xfId="0" applyNumberFormat="1" applyFont="1" applyAlignment="1">
      <alignment horizontal="right"/>
    </xf>
    <xf numFmtId="0" fontId="2" fillId="0" borderId="4" xfId="0" applyFont="1" applyBorder="1" applyAlignment="1">
      <alignment horizontal="left"/>
    </xf>
    <xf numFmtId="3" fontId="2" fillId="0" borderId="4" xfId="0" applyNumberFormat="1" applyFont="1" applyBorder="1" applyAlignment="1">
      <alignment horizontal="right"/>
    </xf>
    <xf numFmtId="0" fontId="2" fillId="0" borderId="1" xfId="0" applyFont="1" applyBorder="1" applyAlignment="1">
      <alignment horizontal="left"/>
    </xf>
    <xf numFmtId="3" fontId="2" fillId="0" borderId="1" xfId="0" applyNumberFormat="1" applyFont="1" applyBorder="1" applyAlignment="1">
      <alignment horizontal="right"/>
    </xf>
    <xf numFmtId="4" fontId="1" fillId="0" borderId="0" xfId="0" applyNumberFormat="1" applyFont="1" applyAlignment="1">
      <alignment horizontal="right"/>
    </xf>
    <xf numFmtId="4" fontId="2" fillId="0" borderId="4" xfId="0" applyNumberFormat="1" applyFont="1" applyBorder="1" applyAlignment="1">
      <alignment horizontal="right"/>
    </xf>
    <xf numFmtId="4" fontId="2" fillId="0" borderId="1" xfId="0" applyNumberFormat="1" applyFont="1" applyBorder="1" applyAlignment="1">
      <alignment horizontal="right"/>
    </xf>
    <xf numFmtId="164" fontId="1" fillId="0" borderId="0" xfId="0" applyNumberFormat="1" applyFont="1" applyAlignment="1">
      <alignment horizontal="right"/>
    </xf>
    <xf numFmtId="3" fontId="1" fillId="0" borderId="1" xfId="0" applyNumberFormat="1" applyFont="1" applyBorder="1" applyAlignment="1">
      <alignment horizontal="left"/>
    </xf>
    <xf numFmtId="3" fontId="1" fillId="0" borderId="1" xfId="0" applyNumberFormat="1" applyFont="1" applyBorder="1" applyAlignment="1">
      <alignment horizontal="right"/>
    </xf>
    <xf numFmtId="164" fontId="2" fillId="0" borderId="4" xfId="0" applyNumberFormat="1" applyFont="1" applyBorder="1" applyAlignment="1">
      <alignment horizontal="right"/>
    </xf>
    <xf numFmtId="164" fontId="2" fillId="0" borderId="1" xfId="0" applyNumberFormat="1" applyFont="1" applyBorder="1" applyAlignment="1">
      <alignment horizontal="right"/>
    </xf>
    <xf numFmtId="164" fontId="1" fillId="0" borderId="1" xfId="0" applyNumberFormat="1" applyFont="1" applyBorder="1" applyAlignment="1">
      <alignment horizontal="right"/>
    </xf>
    <xf numFmtId="0" fontId="2" fillId="0" borderId="0" xfId="0" applyFont="1"/>
    <xf numFmtId="0" fontId="4" fillId="0" borderId="0" xfId="0" applyFont="1"/>
    <xf numFmtId="0" fontId="4" fillId="0" borderId="0" xfId="0" applyFont="1" applyAlignment="1">
      <alignment wrapText="1"/>
    </xf>
    <xf numFmtId="0" fontId="5" fillId="0" borderId="8" xfId="0" applyFont="1" applyBorder="1" applyAlignment="1">
      <alignment vertical="center"/>
    </xf>
    <xf numFmtId="0" fontId="7" fillId="0" borderId="0" xfId="0" applyFont="1" applyAlignment="1">
      <alignment horizontal="center"/>
    </xf>
    <xf numFmtId="0" fontId="1" fillId="0" borderId="0" xfId="0" applyFont="1" applyAlignment="1">
      <alignment horizontal="center"/>
    </xf>
    <xf numFmtId="0" fontId="2" fillId="3" borderId="7" xfId="0" applyFont="1" applyFill="1" applyBorder="1" applyAlignment="1">
      <alignment horizontal="center" vertical="center"/>
    </xf>
    <xf numFmtId="0" fontId="2" fillId="3" borderId="1" xfId="0" applyFont="1" applyFill="1" applyBorder="1" applyAlignment="1">
      <alignment horizontal="center" vertical="center"/>
    </xf>
    <xf numFmtId="3" fontId="1" fillId="0" borderId="6" xfId="0" applyNumberFormat="1" applyFont="1" applyBorder="1"/>
    <xf numFmtId="3" fontId="1" fillId="0" borderId="0" xfId="0" applyNumberFormat="1" applyFont="1"/>
    <xf numFmtId="3" fontId="1" fillId="0" borderId="8" xfId="0" applyNumberFormat="1" applyFont="1" applyBorder="1"/>
    <xf numFmtId="3" fontId="1" fillId="0" borderId="11" xfId="0" applyNumberFormat="1" applyFont="1" applyBorder="1" applyAlignment="1">
      <alignment horizontal="right" vertical="center"/>
    </xf>
    <xf numFmtId="3" fontId="1" fillId="0" borderId="0" xfId="0" applyNumberFormat="1" applyFont="1" applyAlignment="1">
      <alignment horizontal="right" vertical="center"/>
    </xf>
    <xf numFmtId="3" fontId="1" fillId="0" borderId="12" xfId="0" applyNumberFormat="1" applyFont="1" applyBorder="1" applyAlignment="1">
      <alignment horizontal="right" vertical="center"/>
    </xf>
    <xf numFmtId="3" fontId="1" fillId="0" borderId="9" xfId="0" applyNumberFormat="1" applyFont="1" applyBorder="1" applyAlignment="1">
      <alignment horizontal="right" vertical="center"/>
    </xf>
    <xf numFmtId="0" fontId="2" fillId="0" borderId="6" xfId="0" applyFont="1" applyBorder="1"/>
    <xf numFmtId="3" fontId="2" fillId="0" borderId="4" xfId="0" applyNumberFormat="1" applyFont="1" applyBorder="1" applyAlignment="1">
      <alignment horizontal="right" vertical="center"/>
    </xf>
    <xf numFmtId="0" fontId="9" fillId="0" borderId="0" xfId="0" applyFont="1"/>
    <xf numFmtId="3" fontId="2" fillId="0" borderId="1" xfId="0" applyNumberFormat="1" applyFont="1" applyBorder="1" applyAlignment="1">
      <alignment horizontal="right" vertical="center"/>
    </xf>
    <xf numFmtId="3" fontId="1" fillId="0" borderId="6" xfId="0" applyNumberFormat="1" applyFont="1" applyBorder="1" applyAlignment="1">
      <alignment horizontal="right" vertical="center"/>
    </xf>
    <xf numFmtId="3" fontId="1" fillId="0" borderId="4" xfId="0" applyNumberFormat="1" applyFont="1" applyBorder="1" applyAlignment="1">
      <alignment horizontal="right" vertical="center"/>
    </xf>
    <xf numFmtId="3" fontId="1" fillId="0" borderId="8" xfId="0" applyNumberFormat="1" applyFont="1" applyBorder="1" applyAlignment="1">
      <alignment horizontal="right" vertical="center"/>
    </xf>
    <xf numFmtId="3" fontId="1" fillId="0" borderId="7" xfId="0" applyNumberFormat="1" applyFont="1" applyBorder="1" applyAlignment="1">
      <alignment horizontal="right" vertical="center"/>
    </xf>
    <xf numFmtId="3" fontId="1" fillId="0" borderId="1" xfId="0" applyNumberFormat="1" applyFont="1" applyBorder="1" applyAlignment="1">
      <alignment horizontal="right" vertical="center"/>
    </xf>
    <xf numFmtId="3" fontId="2" fillId="0" borderId="0" xfId="0" applyNumberFormat="1" applyFont="1" applyAlignment="1">
      <alignment horizontal="right" vertical="center"/>
    </xf>
    <xf numFmtId="0" fontId="10" fillId="0" borderId="0" xfId="0" applyFont="1" applyAlignment="1">
      <alignment horizontal="center" vertical="center" wrapText="1"/>
    </xf>
    <xf numFmtId="3" fontId="2" fillId="0" borderId="0" xfId="0" applyNumberFormat="1" applyFont="1" applyAlignment="1">
      <alignment horizontal="right" vertical="center" wrapText="1"/>
    </xf>
    <xf numFmtId="3" fontId="2" fillId="0" borderId="1" xfId="0" applyNumberFormat="1" applyFont="1" applyBorder="1" applyAlignment="1">
      <alignment horizontal="right" vertical="center" wrapText="1"/>
    </xf>
    <xf numFmtId="0" fontId="2" fillId="5" borderId="7" xfId="0" applyFont="1" applyFill="1" applyBorder="1" applyAlignment="1">
      <alignment horizontal="center" vertical="center"/>
    </xf>
    <xf numFmtId="0" fontId="2" fillId="5" borderId="1" xfId="0" applyFont="1" applyFill="1" applyBorder="1" applyAlignment="1">
      <alignment horizontal="center" vertical="center"/>
    </xf>
    <xf numFmtId="3" fontId="1" fillId="0" borderId="4" xfId="0" applyNumberFormat="1" applyFont="1" applyBorder="1"/>
    <xf numFmtId="0" fontId="13" fillId="0" borderId="0" xfId="0" applyFont="1"/>
    <xf numFmtId="3" fontId="2" fillId="0" borderId="12" xfId="0" applyNumberFormat="1" applyFont="1" applyBorder="1" applyAlignment="1">
      <alignment horizontal="right" vertical="center"/>
    </xf>
    <xf numFmtId="3" fontId="2" fillId="0" borderId="9" xfId="0" applyNumberFormat="1" applyFont="1" applyBorder="1" applyAlignment="1">
      <alignment horizontal="right" vertical="center"/>
    </xf>
    <xf numFmtId="3" fontId="13" fillId="0" borderId="0" xfId="0" applyNumberFormat="1" applyFont="1"/>
    <xf numFmtId="3" fontId="2" fillId="0" borderId="8" xfId="0" applyNumberFormat="1" applyFont="1" applyBorder="1" applyAlignment="1">
      <alignment horizontal="right" vertical="center"/>
    </xf>
    <xf numFmtId="1" fontId="13" fillId="0" borderId="0" xfId="0" applyNumberFormat="1" applyFont="1" applyAlignment="1">
      <alignment horizontal="right" vertical="center"/>
    </xf>
    <xf numFmtId="1" fontId="13" fillId="0" borderId="0" xfId="0" applyNumberFormat="1" applyFont="1" applyAlignment="1">
      <alignment horizontal="right" vertical="center" wrapText="1"/>
    </xf>
    <xf numFmtId="0" fontId="1" fillId="0" borderId="8" xfId="0" applyFont="1" applyBorder="1" applyAlignment="1">
      <alignment horizontal="left"/>
    </xf>
    <xf numFmtId="0" fontId="1" fillId="0" borderId="12" xfId="0" applyFont="1" applyBorder="1" applyAlignment="1">
      <alignment horizontal="right"/>
    </xf>
    <xf numFmtId="0" fontId="1" fillId="0" borderId="9" xfId="0" applyFont="1" applyBorder="1" applyAlignment="1">
      <alignment horizontal="right"/>
    </xf>
    <xf numFmtId="0" fontId="2" fillId="3" borderId="1" xfId="0" applyFont="1" applyFill="1" applyBorder="1" applyAlignment="1">
      <alignment horizontal="center" vertical="center" wrapText="1"/>
    </xf>
    <xf numFmtId="0" fontId="0" fillId="0" borderId="12" xfId="0" applyBorder="1"/>
    <xf numFmtId="3" fontId="1" fillId="0" borderId="12" xfId="0" applyNumberFormat="1" applyFont="1" applyBorder="1" applyAlignment="1">
      <alignment horizontal="right"/>
    </xf>
    <xf numFmtId="3" fontId="2" fillId="0" borderId="8" xfId="0" applyNumberFormat="1" applyFont="1" applyBorder="1" applyAlignment="1">
      <alignment horizontal="right"/>
    </xf>
    <xf numFmtId="3" fontId="2" fillId="0" borderId="9" xfId="0" applyNumberFormat="1" applyFont="1" applyBorder="1" applyAlignment="1">
      <alignment horizontal="right"/>
    </xf>
    <xf numFmtId="3" fontId="2" fillId="0" borderId="0" xfId="0" applyNumberFormat="1" applyFont="1" applyAlignment="1">
      <alignment horizontal="right"/>
    </xf>
    <xf numFmtId="1" fontId="4" fillId="0" borderId="0" xfId="0" applyNumberFormat="1" applyFont="1" applyAlignment="1">
      <alignment horizontal="right" vertical="center"/>
    </xf>
    <xf numFmtId="0" fontId="1" fillId="0" borderId="11" xfId="0" applyFont="1" applyBorder="1" applyAlignment="1">
      <alignment horizontal="left"/>
    </xf>
    <xf numFmtId="0" fontId="1" fillId="0" borderId="11" xfId="0" applyFont="1" applyBorder="1" applyAlignment="1">
      <alignment horizontal="right"/>
    </xf>
    <xf numFmtId="0" fontId="2" fillId="0" borderId="7" xfId="0" applyFont="1" applyBorder="1" applyAlignment="1">
      <alignment horizontal="left"/>
    </xf>
    <xf numFmtId="14" fontId="1" fillId="0" borderId="0" xfId="0" applyNumberFormat="1" applyFont="1" applyAlignment="1">
      <alignment horizontal="right"/>
    </xf>
    <xf numFmtId="0" fontId="1" fillId="0" borderId="0" xfId="0" applyFont="1" applyAlignment="1">
      <alignment vertical="top" wrapText="1"/>
    </xf>
    <xf numFmtId="3" fontId="1" fillId="0" borderId="0" xfId="0" quotePrefix="1" applyNumberFormat="1" applyFont="1" applyAlignment="1">
      <alignment horizontal="right"/>
    </xf>
    <xf numFmtId="0" fontId="1" fillId="0" borderId="1" xfId="0" applyFont="1" applyBorder="1"/>
    <xf numFmtId="0" fontId="1" fillId="0" borderId="0" xfId="0" applyFont="1" applyAlignment="1">
      <alignment horizontal="center"/>
    </xf>
    <xf numFmtId="0" fontId="1" fillId="0" borderId="4" xfId="0" applyFont="1" applyBorder="1"/>
    <xf numFmtId="0" fontId="2" fillId="0" borderId="0" xfId="0" applyFont="1" applyAlignment="1">
      <alignment horizontal="center"/>
    </xf>
    <xf numFmtId="0" fontId="9" fillId="0" borderId="0" xfId="0" applyFont="1" applyAlignment="1">
      <alignment horizontal="center"/>
    </xf>
    <xf numFmtId="0" fontId="2" fillId="0" borderId="1" xfId="0" applyFont="1" applyBorder="1" applyAlignment="1">
      <alignment horizontal="center"/>
    </xf>
    <xf numFmtId="0" fontId="9" fillId="0" borderId="1" xfId="0" applyFont="1" applyBorder="1" applyAlignment="1">
      <alignment horizontal="center"/>
    </xf>
    <xf numFmtId="0" fontId="2" fillId="0" borderId="8" xfId="0" applyFont="1" applyBorder="1" applyAlignment="1">
      <alignment horizontal="center" vertical="center" wrapText="1"/>
    </xf>
    <xf numFmtId="0" fontId="2" fillId="0" borderId="10" xfId="0" applyFont="1" applyBorder="1" applyAlignment="1">
      <alignment horizontal="center" vertical="center" wrapText="1"/>
    </xf>
    <xf numFmtId="0" fontId="2" fillId="0" borderId="5" xfId="0" applyFont="1" applyBorder="1" applyAlignment="1">
      <alignment horizontal="center" vertical="center" wrapText="1"/>
    </xf>
    <xf numFmtId="0" fontId="2" fillId="0" borderId="3" xfId="0" applyFont="1" applyBorder="1" applyAlignment="1">
      <alignment horizontal="center" vertical="center" wrapText="1"/>
    </xf>
    <xf numFmtId="0" fontId="2" fillId="0" borderId="2" xfId="0" applyFont="1" applyBorder="1" applyAlignment="1">
      <alignment horizontal="center" vertical="center" wrapText="1"/>
    </xf>
    <xf numFmtId="0" fontId="9" fillId="0" borderId="3" xfId="0" applyFont="1" applyBorder="1" applyAlignment="1">
      <alignment horizontal="center" vertical="center" wrapText="1"/>
    </xf>
    <xf numFmtId="0" fontId="1" fillId="0" borderId="0" xfId="0" applyFont="1" applyAlignment="1">
      <alignment horizontal="left" vertical="top" wrapText="1"/>
    </xf>
    <xf numFmtId="0" fontId="2" fillId="0" borderId="6" xfId="0" applyFont="1" applyBorder="1" applyAlignment="1">
      <alignment horizontal="center" vertical="center" wrapText="1"/>
    </xf>
    <xf numFmtId="0" fontId="2" fillId="3" borderId="0" xfId="0" applyFont="1" applyFill="1" applyAlignment="1">
      <alignment horizontal="center" vertical="center"/>
    </xf>
    <xf numFmtId="0" fontId="2" fillId="3" borderId="1" xfId="0" applyFont="1" applyFill="1" applyBorder="1" applyAlignment="1">
      <alignment horizontal="center" vertical="center"/>
    </xf>
    <xf numFmtId="0" fontId="2" fillId="3" borderId="11" xfId="0" applyFont="1" applyFill="1" applyBorder="1" applyAlignment="1">
      <alignment horizontal="center"/>
    </xf>
    <xf numFmtId="0" fontId="9" fillId="3" borderId="1" xfId="0" applyFont="1" applyFill="1" applyBorder="1" applyAlignment="1">
      <alignment horizontal="center" vertical="center"/>
    </xf>
    <xf numFmtId="0" fontId="1" fillId="0" borderId="0" xfId="0" applyFont="1" applyAlignment="1">
      <alignment horizontal="left" wrapText="1"/>
    </xf>
    <xf numFmtId="0" fontId="4" fillId="0" borderId="0" xfId="0" applyFont="1" applyAlignment="1">
      <alignment horizontal="left" wrapText="1"/>
    </xf>
    <xf numFmtId="0" fontId="5" fillId="2" borderId="11" xfId="0" applyFont="1" applyFill="1" applyBorder="1" applyAlignment="1">
      <alignment horizontal="center" vertical="center"/>
    </xf>
    <xf numFmtId="0" fontId="11" fillId="2" borderId="11" xfId="0" applyFont="1" applyFill="1" applyBorder="1" applyAlignment="1">
      <alignment horizontal="center" vertical="center"/>
    </xf>
    <xf numFmtId="0" fontId="5" fillId="2" borderId="11" xfId="0" applyFont="1" applyFill="1" applyBorder="1" applyAlignment="1">
      <alignment horizontal="center" vertical="center" wrapText="1"/>
    </xf>
    <xf numFmtId="0" fontId="11" fillId="2" borderId="11" xfId="0" applyFont="1" applyFill="1" applyBorder="1" applyAlignment="1">
      <alignment horizontal="center" vertical="center" wrapText="1"/>
    </xf>
    <xf numFmtId="0" fontId="11" fillId="2" borderId="6" xfId="0" applyFont="1" applyFill="1" applyBorder="1" applyAlignment="1">
      <alignment horizontal="center" vertical="center"/>
    </xf>
    <xf numFmtId="0" fontId="2" fillId="0" borderId="12" xfId="0" applyFont="1" applyBorder="1" applyAlignment="1">
      <alignment horizontal="right" vertical="center" wrapText="1"/>
    </xf>
    <xf numFmtId="0" fontId="9" fillId="0" borderId="9" xfId="0" applyFont="1" applyBorder="1" applyAlignment="1">
      <alignment horizontal="right" vertical="center" wrapText="1"/>
    </xf>
    <xf numFmtId="0" fontId="1" fillId="0" borderId="0" xfId="0" applyFont="1"/>
    <xf numFmtId="0" fontId="12" fillId="0" borderId="1" xfId="0" applyFont="1" applyBorder="1" applyAlignment="1">
      <alignment horizontal="center" vertical="center" wrapText="1"/>
    </xf>
    <xf numFmtId="0" fontId="14" fillId="0" borderId="1" xfId="0" applyFont="1" applyBorder="1" applyAlignment="1">
      <alignment horizontal="center" vertical="center" wrapText="1"/>
    </xf>
    <xf numFmtId="0" fontId="5" fillId="2" borderId="2" xfId="0" applyFont="1" applyFill="1" applyBorder="1" applyAlignment="1">
      <alignment horizontal="center" vertical="center" wrapText="1"/>
    </xf>
    <xf numFmtId="0" fontId="11" fillId="2" borderId="2" xfId="0" applyFont="1" applyFill="1" applyBorder="1" applyAlignment="1">
      <alignment horizontal="center" vertical="center" wrapText="1"/>
    </xf>
    <xf numFmtId="0" fontId="11" fillId="2" borderId="3" xfId="0" applyFont="1" applyFill="1" applyBorder="1" applyAlignment="1">
      <alignment horizontal="center" vertical="center" wrapText="1"/>
    </xf>
    <xf numFmtId="0" fontId="12" fillId="6" borderId="0" xfId="0" applyFont="1" applyFill="1" applyAlignment="1">
      <alignment horizontal="center" vertical="center"/>
    </xf>
    <xf numFmtId="0" fontId="2" fillId="7" borderId="8" xfId="0" applyFont="1" applyFill="1" applyBorder="1" applyAlignment="1">
      <alignment horizontal="center" vertical="center" wrapText="1"/>
    </xf>
    <xf numFmtId="0" fontId="9" fillId="7" borderId="10" xfId="0" applyFont="1" applyFill="1" applyBorder="1" applyAlignment="1">
      <alignment horizontal="center" vertical="center" wrapText="1"/>
    </xf>
    <xf numFmtId="0" fontId="1" fillId="0" borderId="2" xfId="0" applyFont="1" applyBorder="1" applyAlignment="1">
      <alignment horizontal="left" vertical="top" wrapText="1"/>
    </xf>
    <xf numFmtId="0" fontId="1" fillId="0" borderId="3" xfId="0" applyFont="1" applyBorder="1" applyAlignment="1">
      <alignment horizontal="left" vertical="top" wrapText="1"/>
    </xf>
    <xf numFmtId="0" fontId="5" fillId="4" borderId="11" xfId="0" applyFont="1" applyFill="1" applyBorder="1" applyAlignment="1">
      <alignment horizontal="center" vertical="center" wrapText="1"/>
    </xf>
    <xf numFmtId="0" fontId="11" fillId="4" borderId="11" xfId="0" applyFont="1" applyFill="1" applyBorder="1" applyAlignment="1">
      <alignment horizontal="center" vertical="center" wrapText="1"/>
    </xf>
    <xf numFmtId="0" fontId="5" fillId="4" borderId="11" xfId="0" applyFont="1" applyFill="1" applyBorder="1" applyAlignment="1">
      <alignment horizontal="center" vertical="center"/>
    </xf>
    <xf numFmtId="0" fontId="11" fillId="4" borderId="11" xfId="0" applyFont="1" applyFill="1" applyBorder="1" applyAlignment="1">
      <alignment horizontal="center" vertical="center"/>
    </xf>
    <xf numFmtId="0" fontId="11" fillId="4" borderId="6" xfId="0" applyFont="1" applyFill="1" applyBorder="1" applyAlignment="1">
      <alignment horizontal="center" vertical="center"/>
    </xf>
    <xf numFmtId="0" fontId="2" fillId="5" borderId="11" xfId="0" applyFont="1" applyFill="1" applyBorder="1" applyAlignment="1">
      <alignment horizontal="center"/>
    </xf>
    <xf numFmtId="0" fontId="2" fillId="5" borderId="0" xfId="0" applyFont="1" applyFill="1" applyAlignment="1">
      <alignment horizontal="center"/>
    </xf>
    <xf numFmtId="0" fontId="2" fillId="5" borderId="0" xfId="0" applyFont="1" applyFill="1" applyAlignment="1">
      <alignment horizontal="center" vertical="center"/>
    </xf>
    <xf numFmtId="0" fontId="9" fillId="5" borderId="1" xfId="0" applyFont="1" applyFill="1" applyBorder="1" applyAlignment="1">
      <alignment horizontal="center" vertical="center"/>
    </xf>
    <xf numFmtId="0" fontId="1" fillId="0" borderId="0" xfId="0" applyFont="1" applyAlignment="1">
      <alignment horizontal="left"/>
    </xf>
    <xf numFmtId="0" fontId="4" fillId="0" borderId="0" xfId="0" applyFont="1" applyAlignment="1">
      <alignment horizontal="left"/>
    </xf>
    <xf numFmtId="0" fontId="4" fillId="0" borderId="0" xfId="0" applyFont="1" applyAlignment="1">
      <alignment horizontal="left" vertical="top" wrapText="1"/>
    </xf>
    <xf numFmtId="0" fontId="1" fillId="0" borderId="0" xfId="0" applyFont="1" applyAlignment="1">
      <alignment vertical="top" wrapText="1"/>
    </xf>
  </cellXfs>
  <cellStyles count="2">
    <cellStyle name="Normal" xfId="0" builtinId="0"/>
    <cellStyle name="Normal 2" xfId="1" xr:uid="{00000000-0005-0000-0000-000001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calcChain" Target="calcChain.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sharedStrings" Target="sharedStrings.xml"/><Relationship Id="rId20" Type="http://schemas.openxmlformats.org/officeDocument/2006/relationships/worksheet" Target="worksheets/sheet20.xml"/><Relationship Id="rId41" Type="http://schemas.openxmlformats.org/officeDocument/2006/relationships/worksheet" Target="worksheets/sheet41.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pageSetUpPr fitToPage="1"/>
  </sheetPr>
  <dimension ref="A1:C25"/>
  <sheetViews>
    <sheetView showGridLines="0" tabSelected="1" topLeftCell="A8" zoomScaleNormal="100" workbookViewId="0">
      <selection activeCell="A8" sqref="A8:C8"/>
    </sheetView>
  </sheetViews>
  <sheetFormatPr defaultRowHeight="12.75" x14ac:dyDescent="0.2"/>
  <cols>
    <col min="1" max="1" width="31.42578125" customWidth="1"/>
    <col min="2" max="2" width="60" customWidth="1"/>
    <col min="3" max="3" width="30" customWidth="1"/>
  </cols>
  <sheetData>
    <row r="1" spans="1:3" ht="24" customHeight="1" x14ac:dyDescent="0.2"/>
    <row r="2" spans="1:3" ht="24" customHeight="1" x14ac:dyDescent="0.2"/>
    <row r="3" spans="1:3" ht="12" customHeight="1" x14ac:dyDescent="0.2">
      <c r="A3" s="80" t="s">
        <v>0</v>
      </c>
      <c r="B3" s="80"/>
      <c r="C3" s="80"/>
    </row>
    <row r="4" spans="1:3" ht="12" customHeight="1" x14ac:dyDescent="0.2">
      <c r="A4" s="80" t="s">
        <v>1</v>
      </c>
      <c r="B4" s="80"/>
      <c r="C4" s="80"/>
    </row>
    <row r="5" spans="1:3" ht="24" customHeight="1" x14ac:dyDescent="0.2"/>
    <row r="6" spans="1:3" ht="24" customHeight="1" x14ac:dyDescent="0.2"/>
    <row r="7" spans="1:3" ht="24" customHeight="1" x14ac:dyDescent="0.2"/>
    <row r="8" spans="1:3" ht="24" customHeight="1" x14ac:dyDescent="0.2">
      <c r="A8" s="80" t="s">
        <v>414</v>
      </c>
      <c r="B8" s="80"/>
      <c r="C8" s="80"/>
    </row>
    <row r="9" spans="1:3" ht="24" customHeight="1" x14ac:dyDescent="0.2">
      <c r="A9" s="80" t="s">
        <v>420</v>
      </c>
      <c r="B9" s="80"/>
      <c r="C9" s="80"/>
    </row>
    <row r="10" spans="1:3" ht="24" customHeight="1" x14ac:dyDescent="0.2">
      <c r="A10" s="80" t="s">
        <v>415</v>
      </c>
      <c r="B10" s="80"/>
      <c r="C10" s="80"/>
    </row>
    <row r="11" spans="1:3" ht="24" customHeight="1" x14ac:dyDescent="0.2"/>
    <row r="12" spans="1:3" ht="24" customHeight="1" x14ac:dyDescent="0.2"/>
    <row r="13" spans="1:3" ht="24" customHeight="1" x14ac:dyDescent="0.2">
      <c r="A13" s="80" t="s">
        <v>355</v>
      </c>
      <c r="B13" s="80"/>
      <c r="C13" s="80"/>
    </row>
    <row r="14" spans="1:3" ht="24" customHeight="1" x14ac:dyDescent="0.2">
      <c r="A14" s="80" t="s">
        <v>2</v>
      </c>
      <c r="B14" s="80"/>
      <c r="C14" s="80"/>
    </row>
    <row r="15" spans="1:3" ht="24" customHeight="1" x14ac:dyDescent="0.2">
      <c r="A15" s="80" t="s">
        <v>3</v>
      </c>
      <c r="B15" s="80"/>
      <c r="C15" s="80"/>
    </row>
    <row r="16" spans="1:3" ht="24" customHeight="1" x14ac:dyDescent="0.2">
      <c r="A16" s="80" t="s">
        <v>4</v>
      </c>
      <c r="B16" s="80"/>
      <c r="C16" s="80"/>
    </row>
    <row r="17" spans="1:3" ht="24" customHeight="1" x14ac:dyDescent="0.2">
      <c r="A17" s="80" t="s">
        <v>5</v>
      </c>
      <c r="B17" s="80"/>
      <c r="C17" s="80"/>
    </row>
    <row r="18" spans="1:3" ht="12" customHeight="1" x14ac:dyDescent="0.2"/>
    <row r="19" spans="1:3" ht="12" customHeight="1" x14ac:dyDescent="0.2"/>
    <row r="20" spans="1:3" ht="7.5" customHeight="1" x14ac:dyDescent="0.2">
      <c r="A20" s="81"/>
      <c r="B20" s="81"/>
      <c r="C20" s="81"/>
    </row>
    <row r="21" spans="1:3" ht="12" customHeight="1" x14ac:dyDescent="0.2">
      <c r="A21" s="2" t="s">
        <v>6</v>
      </c>
      <c r="B21" s="3" t="s">
        <v>7</v>
      </c>
    </row>
    <row r="22" spans="1:3" ht="12" customHeight="1" x14ac:dyDescent="0.2">
      <c r="A22" s="1"/>
      <c r="B22" s="3" t="s">
        <v>8</v>
      </c>
    </row>
    <row r="23" spans="1:3" ht="18" customHeight="1" x14ac:dyDescent="0.2">
      <c r="A23" s="1"/>
      <c r="B23" s="3" t="s">
        <v>9</v>
      </c>
    </row>
    <row r="24" spans="1:3" ht="12" customHeight="1" x14ac:dyDescent="0.2">
      <c r="A24" s="1"/>
      <c r="B24" s="3" t="s">
        <v>10</v>
      </c>
    </row>
    <row r="25" spans="1:3" ht="7.5" customHeight="1" x14ac:dyDescent="0.2">
      <c r="A25" s="79"/>
      <c r="B25" s="79"/>
      <c r="C25" s="79"/>
    </row>
  </sheetData>
  <mergeCells count="12">
    <mergeCell ref="A3:C3"/>
    <mergeCell ref="A4:C4"/>
    <mergeCell ref="A8:C8"/>
    <mergeCell ref="A9:C9"/>
    <mergeCell ref="A20:C20"/>
    <mergeCell ref="A25:C25"/>
    <mergeCell ref="A10:C10"/>
    <mergeCell ref="A13:C13"/>
    <mergeCell ref="A14:C14"/>
    <mergeCell ref="A15:C15"/>
    <mergeCell ref="A16:C16"/>
    <mergeCell ref="A17:C17"/>
  </mergeCells>
  <phoneticPr fontId="0" type="noConversion"/>
  <pageMargins left="0.75" right="0.5" top="0.75" bottom="0.5" header="0.5" footer="0.25"/>
  <pageSetup orientation="landscape"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H37"/>
  <sheetViews>
    <sheetView showGridLines="0" workbookViewId="0">
      <selection sqref="A1:G1"/>
    </sheetView>
  </sheetViews>
  <sheetFormatPr defaultRowHeight="12.75" x14ac:dyDescent="0.2"/>
  <cols>
    <col min="1" max="8" width="11.42578125" customWidth="1"/>
  </cols>
  <sheetData>
    <row r="1" spans="1:8" ht="12" customHeight="1" x14ac:dyDescent="0.2">
      <c r="A1" s="82" t="s">
        <v>421</v>
      </c>
      <c r="B1" s="82"/>
      <c r="C1" s="82"/>
      <c r="D1" s="82"/>
      <c r="E1" s="82"/>
      <c r="F1" s="82"/>
      <c r="G1" s="82"/>
      <c r="H1" s="76">
        <v>45303</v>
      </c>
    </row>
    <row r="2" spans="1:8" ht="12" customHeight="1" x14ac:dyDescent="0.2">
      <c r="A2" s="84" t="s">
        <v>82</v>
      </c>
      <c r="B2" s="84"/>
      <c r="C2" s="84"/>
      <c r="D2" s="84"/>
      <c r="E2" s="84"/>
      <c r="F2" s="84"/>
      <c r="G2" s="84"/>
      <c r="H2" s="1"/>
    </row>
    <row r="3" spans="1:8" ht="24" customHeight="1" x14ac:dyDescent="0.2">
      <c r="A3" s="86" t="s">
        <v>50</v>
      </c>
      <c r="B3" s="88" t="s">
        <v>205</v>
      </c>
      <c r="C3" s="88" t="s">
        <v>83</v>
      </c>
      <c r="D3" s="88" t="s">
        <v>206</v>
      </c>
      <c r="E3" s="88" t="s">
        <v>207</v>
      </c>
      <c r="F3" s="88" t="s">
        <v>208</v>
      </c>
      <c r="G3" s="88" t="s">
        <v>84</v>
      </c>
      <c r="H3" s="93" t="s">
        <v>209</v>
      </c>
    </row>
    <row r="4" spans="1:8" ht="30" customHeight="1" x14ac:dyDescent="0.2">
      <c r="A4" s="87"/>
      <c r="B4" s="89"/>
      <c r="C4" s="89"/>
      <c r="D4" s="89"/>
      <c r="E4" s="89"/>
      <c r="F4" s="89"/>
      <c r="G4" s="89"/>
      <c r="H4" s="90"/>
    </row>
    <row r="5" spans="1:8" ht="12" customHeight="1" x14ac:dyDescent="0.2">
      <c r="A5" s="1"/>
      <c r="B5" s="81" t="str">
        <f>REPT("-",80)&amp;" Number "&amp;REPT("-",80)</f>
        <v>-------------------------------------------------------------------------------- Number --------------------------------------------------------------------------------</v>
      </c>
      <c r="C5" s="81"/>
      <c r="D5" s="81"/>
      <c r="E5" s="81"/>
      <c r="F5" s="81"/>
      <c r="G5" s="81"/>
      <c r="H5" s="81"/>
    </row>
    <row r="6" spans="1:8" ht="12" customHeight="1" x14ac:dyDescent="0.2">
      <c r="A6" s="3" t="s">
        <v>418</v>
      </c>
    </row>
    <row r="7" spans="1:8" ht="12" customHeight="1" x14ac:dyDescent="0.2">
      <c r="A7" s="2" t="str">
        <f>"Oct "&amp;RIGHT(A6,4)-1</f>
        <v>Oct 2022</v>
      </c>
      <c r="B7" s="11">
        <v>346763091</v>
      </c>
      <c r="C7" s="11">
        <v>498293275</v>
      </c>
      <c r="D7" s="11">
        <v>26484668</v>
      </c>
      <c r="E7" s="16">
        <v>18.814399999999999</v>
      </c>
      <c r="F7" s="11">
        <v>15421139</v>
      </c>
      <c r="G7" s="11">
        <v>16876355</v>
      </c>
      <c r="H7" s="11">
        <v>1160842</v>
      </c>
    </row>
    <row r="8" spans="1:8" ht="12" customHeight="1" x14ac:dyDescent="0.2">
      <c r="A8" s="2" t="str">
        <f>"Nov "&amp;RIGHT(A6,4)-1</f>
        <v>Nov 2022</v>
      </c>
      <c r="B8" s="11">
        <v>316402050</v>
      </c>
      <c r="C8" s="11">
        <v>445198470</v>
      </c>
      <c r="D8" s="11">
        <v>26261743</v>
      </c>
      <c r="E8" s="16">
        <v>16.952400000000001</v>
      </c>
      <c r="F8" s="11">
        <v>15025983</v>
      </c>
      <c r="G8" s="11">
        <v>16324836</v>
      </c>
      <c r="H8" s="11">
        <v>1211019</v>
      </c>
    </row>
    <row r="9" spans="1:8" ht="12" customHeight="1" x14ac:dyDescent="0.2">
      <c r="A9" s="2" t="str">
        <f>"Dec "&amp;RIGHT(A6,4)-1</f>
        <v>Dec 2022</v>
      </c>
      <c r="B9" s="11">
        <v>254202661</v>
      </c>
      <c r="C9" s="11">
        <v>356247480</v>
      </c>
      <c r="D9" s="11">
        <v>25921896</v>
      </c>
      <c r="E9" s="16">
        <v>13.7431</v>
      </c>
      <c r="F9" s="11">
        <v>11982987</v>
      </c>
      <c r="G9" s="11">
        <v>12973286</v>
      </c>
      <c r="H9" s="11">
        <v>1275945</v>
      </c>
    </row>
    <row r="10" spans="1:8" ht="12" customHeight="1" x14ac:dyDescent="0.2">
      <c r="A10" s="2" t="str">
        <f>"Jan "&amp;RIGHT(A6,4)</f>
        <v>Jan 2023</v>
      </c>
      <c r="B10" s="11">
        <v>341618307</v>
      </c>
      <c r="C10" s="11">
        <v>477043532</v>
      </c>
      <c r="D10" s="11">
        <v>26500366</v>
      </c>
      <c r="E10" s="16">
        <v>18.0014</v>
      </c>
      <c r="F10" s="11">
        <v>15899027</v>
      </c>
      <c r="G10" s="11">
        <v>17564649</v>
      </c>
      <c r="H10" s="11">
        <v>1260309</v>
      </c>
    </row>
    <row r="11" spans="1:8" ht="12" customHeight="1" x14ac:dyDescent="0.2">
      <c r="A11" s="2" t="str">
        <f>"Feb "&amp;RIGHT(A6,4)</f>
        <v>Feb 2023</v>
      </c>
      <c r="B11" s="11">
        <v>340553583</v>
      </c>
      <c r="C11" s="11">
        <v>469129212</v>
      </c>
      <c r="D11" s="11">
        <v>26852640</v>
      </c>
      <c r="E11" s="16">
        <v>17.470500000000001</v>
      </c>
      <c r="F11" s="11">
        <v>16267401</v>
      </c>
      <c r="G11" s="11">
        <v>17639743</v>
      </c>
      <c r="H11" s="11">
        <v>1287807</v>
      </c>
    </row>
    <row r="12" spans="1:8" ht="12" customHeight="1" x14ac:dyDescent="0.2">
      <c r="A12" s="2" t="str">
        <f>"Mar "&amp;RIGHT(A6,4)</f>
        <v>Mar 2023</v>
      </c>
      <c r="B12" s="11">
        <v>376709097</v>
      </c>
      <c r="C12" s="11">
        <v>524340579</v>
      </c>
      <c r="D12" s="11">
        <v>26694196</v>
      </c>
      <c r="E12" s="16">
        <v>19.642499999999998</v>
      </c>
      <c r="F12" s="11">
        <v>18514597</v>
      </c>
      <c r="G12" s="11">
        <v>20053391</v>
      </c>
      <c r="H12" s="11">
        <v>1351015</v>
      </c>
    </row>
    <row r="13" spans="1:8" ht="12" customHeight="1" x14ac:dyDescent="0.2">
      <c r="A13" s="2" t="str">
        <f>"Apr "&amp;RIGHT(A6,4)</f>
        <v>Apr 2023</v>
      </c>
      <c r="B13" s="11">
        <v>319024427</v>
      </c>
      <c r="C13" s="11">
        <v>442972015</v>
      </c>
      <c r="D13" s="11">
        <v>26674429</v>
      </c>
      <c r="E13" s="16">
        <v>16.6066</v>
      </c>
      <c r="F13" s="11">
        <v>14822496</v>
      </c>
      <c r="G13" s="11">
        <v>15818336</v>
      </c>
      <c r="H13" s="11">
        <v>1293080</v>
      </c>
    </row>
    <row r="14" spans="1:8" ht="12" customHeight="1" x14ac:dyDescent="0.2">
      <c r="A14" s="2" t="str">
        <f>"May "&amp;RIGHT(A6,4)</f>
        <v>May 2023</v>
      </c>
      <c r="B14" s="11">
        <v>374793428</v>
      </c>
      <c r="C14" s="11">
        <v>521632432</v>
      </c>
      <c r="D14" s="11">
        <v>25831693</v>
      </c>
      <c r="E14" s="16">
        <v>20.1935</v>
      </c>
      <c r="F14" s="11">
        <v>15997025</v>
      </c>
      <c r="G14" s="11">
        <v>17120407</v>
      </c>
      <c r="H14" s="11">
        <v>1118035</v>
      </c>
    </row>
    <row r="15" spans="1:8" ht="12" customHeight="1" x14ac:dyDescent="0.2">
      <c r="A15" s="2" t="str">
        <f>"Jun "&amp;RIGHT(A6,4)</f>
        <v>Jun 2023</v>
      </c>
      <c r="B15" s="11">
        <v>79161615</v>
      </c>
      <c r="C15" s="11">
        <v>106720041</v>
      </c>
      <c r="D15" s="11">
        <v>10645204</v>
      </c>
      <c r="E15" s="16">
        <v>10.0252</v>
      </c>
      <c r="F15" s="11">
        <v>4168197</v>
      </c>
      <c r="G15" s="11">
        <v>4543533</v>
      </c>
      <c r="H15" s="11">
        <v>529492</v>
      </c>
    </row>
    <row r="16" spans="1:8" ht="12" customHeight="1" x14ac:dyDescent="0.2">
      <c r="A16" s="2" t="str">
        <f>"Jul "&amp;RIGHT(A6,4)</f>
        <v>Jul 2023</v>
      </c>
      <c r="B16" s="11">
        <v>12153300</v>
      </c>
      <c r="C16" s="11">
        <v>14292096</v>
      </c>
      <c r="D16" s="11">
        <v>1243343</v>
      </c>
      <c r="E16" s="16">
        <v>11.494899999999999</v>
      </c>
      <c r="F16" s="11">
        <v>1290383</v>
      </c>
      <c r="G16" s="11">
        <v>1484586</v>
      </c>
      <c r="H16" s="11">
        <v>109841</v>
      </c>
    </row>
    <row r="17" spans="1:8" ht="12" customHeight="1" x14ac:dyDescent="0.2">
      <c r="A17" s="2" t="str">
        <f>"Aug "&amp;RIGHT(A6,4)</f>
        <v>Aug 2023</v>
      </c>
      <c r="B17" s="11">
        <v>204774879</v>
      </c>
      <c r="C17" s="11">
        <v>272499778</v>
      </c>
      <c r="D17" s="11">
        <v>20242043</v>
      </c>
      <c r="E17" s="16">
        <v>13.4621</v>
      </c>
      <c r="F17" s="11">
        <v>7913524</v>
      </c>
      <c r="G17" s="11">
        <v>8477882</v>
      </c>
      <c r="H17" s="11">
        <v>656841</v>
      </c>
    </row>
    <row r="18" spans="1:8" ht="12" customHeight="1" x14ac:dyDescent="0.2">
      <c r="A18" s="2" t="str">
        <f>"Sep "&amp;RIGHT(A6,4)</f>
        <v>Sep 2023</v>
      </c>
      <c r="B18" s="11">
        <v>363418423</v>
      </c>
      <c r="C18" s="11">
        <v>515777940</v>
      </c>
      <c r="D18" s="11">
        <v>26925565</v>
      </c>
      <c r="E18" s="16">
        <v>19.1557</v>
      </c>
      <c r="F18" s="11">
        <v>13009614</v>
      </c>
      <c r="G18" s="11">
        <v>15615747</v>
      </c>
      <c r="H18" s="11">
        <v>1262813</v>
      </c>
    </row>
    <row r="19" spans="1:8" ht="12" customHeight="1" x14ac:dyDescent="0.2">
      <c r="A19" s="12" t="s">
        <v>55</v>
      </c>
      <c r="B19" s="13">
        <v>3329574861</v>
      </c>
      <c r="C19" s="13">
        <v>4644146850</v>
      </c>
      <c r="D19" s="13">
        <v>26460799.555599999</v>
      </c>
      <c r="E19" s="17">
        <v>170.6053</v>
      </c>
      <c r="F19" s="13">
        <v>150312373</v>
      </c>
      <c r="G19" s="13">
        <v>164492751</v>
      </c>
      <c r="H19" s="13">
        <v>1246762.7778</v>
      </c>
    </row>
    <row r="20" spans="1:8" ht="12" customHeight="1" x14ac:dyDescent="0.2">
      <c r="A20" s="14" t="s">
        <v>419</v>
      </c>
      <c r="B20" s="15">
        <v>346763091</v>
      </c>
      <c r="C20" s="15">
        <v>498293275</v>
      </c>
      <c r="D20" s="15">
        <v>26484668</v>
      </c>
      <c r="E20" s="18">
        <v>18.814399999999999</v>
      </c>
      <c r="F20" s="15">
        <v>15421139</v>
      </c>
      <c r="G20" s="15">
        <v>16876355</v>
      </c>
      <c r="H20" s="15">
        <v>1160842</v>
      </c>
    </row>
    <row r="21" spans="1:8" ht="12" customHeight="1" x14ac:dyDescent="0.2">
      <c r="A21" s="3" t="str">
        <f>"FY "&amp;RIGHT(A6,4)+1</f>
        <v>FY 2024</v>
      </c>
    </row>
    <row r="22" spans="1:8" ht="12" customHeight="1" x14ac:dyDescent="0.2">
      <c r="A22" s="2" t="str">
        <f>"Oct "&amp;RIGHT(A6,4)</f>
        <v>Oct 2023</v>
      </c>
      <c r="B22" s="11">
        <v>356696887</v>
      </c>
      <c r="C22" s="11">
        <v>526036416</v>
      </c>
      <c r="D22" s="11">
        <v>26861083</v>
      </c>
      <c r="E22" s="16">
        <v>19.583600000000001</v>
      </c>
      <c r="F22" s="11">
        <v>13041672</v>
      </c>
      <c r="G22" s="11">
        <v>17119665</v>
      </c>
      <c r="H22" s="11">
        <v>973149</v>
      </c>
    </row>
    <row r="23" spans="1:8" ht="12" customHeight="1" x14ac:dyDescent="0.2">
      <c r="A23" s="2" t="str">
        <f>"Nov "&amp;RIGHT(A6,4)</f>
        <v>Nov 2023</v>
      </c>
      <c r="B23" s="11" t="s">
        <v>416</v>
      </c>
      <c r="C23" s="11" t="s">
        <v>416</v>
      </c>
      <c r="D23" s="11" t="s">
        <v>416</v>
      </c>
      <c r="E23" s="16" t="s">
        <v>416</v>
      </c>
      <c r="F23" s="11" t="s">
        <v>416</v>
      </c>
      <c r="G23" s="11" t="s">
        <v>416</v>
      </c>
      <c r="H23" s="11" t="s">
        <v>416</v>
      </c>
    </row>
    <row r="24" spans="1:8" ht="12" customHeight="1" x14ac:dyDescent="0.2">
      <c r="A24" s="2" t="str">
        <f>"Dec "&amp;RIGHT(A6,4)</f>
        <v>Dec 2023</v>
      </c>
      <c r="B24" s="11" t="s">
        <v>416</v>
      </c>
      <c r="C24" s="11" t="s">
        <v>416</v>
      </c>
      <c r="D24" s="11" t="s">
        <v>416</v>
      </c>
      <c r="E24" s="16" t="s">
        <v>416</v>
      </c>
      <c r="F24" s="11" t="s">
        <v>416</v>
      </c>
      <c r="G24" s="11" t="s">
        <v>416</v>
      </c>
      <c r="H24" s="11" t="s">
        <v>416</v>
      </c>
    </row>
    <row r="25" spans="1:8" ht="12" customHeight="1" x14ac:dyDescent="0.2">
      <c r="A25" s="2" t="str">
        <f>"Jan "&amp;RIGHT(A6,4)+1</f>
        <v>Jan 2024</v>
      </c>
      <c r="B25" s="11" t="s">
        <v>416</v>
      </c>
      <c r="C25" s="11" t="s">
        <v>416</v>
      </c>
      <c r="D25" s="11" t="s">
        <v>416</v>
      </c>
      <c r="E25" s="16" t="s">
        <v>416</v>
      </c>
      <c r="F25" s="11" t="s">
        <v>416</v>
      </c>
      <c r="G25" s="11" t="s">
        <v>416</v>
      </c>
      <c r="H25" s="11" t="s">
        <v>416</v>
      </c>
    </row>
    <row r="26" spans="1:8" ht="12" customHeight="1" x14ac:dyDescent="0.2">
      <c r="A26" s="2" t="str">
        <f>"Feb "&amp;RIGHT(A6,4)+1</f>
        <v>Feb 2024</v>
      </c>
      <c r="B26" s="11" t="s">
        <v>416</v>
      </c>
      <c r="C26" s="11" t="s">
        <v>416</v>
      </c>
      <c r="D26" s="11" t="s">
        <v>416</v>
      </c>
      <c r="E26" s="16" t="s">
        <v>416</v>
      </c>
      <c r="F26" s="11" t="s">
        <v>416</v>
      </c>
      <c r="G26" s="11" t="s">
        <v>416</v>
      </c>
      <c r="H26" s="11" t="s">
        <v>416</v>
      </c>
    </row>
    <row r="27" spans="1:8" ht="12" customHeight="1" x14ac:dyDescent="0.2">
      <c r="A27" s="2" t="str">
        <f>"Mar "&amp;RIGHT(A6,4)+1</f>
        <v>Mar 2024</v>
      </c>
      <c r="B27" s="11" t="s">
        <v>416</v>
      </c>
      <c r="C27" s="11" t="s">
        <v>416</v>
      </c>
      <c r="D27" s="11" t="s">
        <v>416</v>
      </c>
      <c r="E27" s="16" t="s">
        <v>416</v>
      </c>
      <c r="F27" s="11" t="s">
        <v>416</v>
      </c>
      <c r="G27" s="11" t="s">
        <v>416</v>
      </c>
      <c r="H27" s="11" t="s">
        <v>416</v>
      </c>
    </row>
    <row r="28" spans="1:8" ht="12" customHeight="1" x14ac:dyDescent="0.2">
      <c r="A28" s="2" t="str">
        <f>"Apr "&amp;RIGHT(A6,4)+1</f>
        <v>Apr 2024</v>
      </c>
      <c r="B28" s="11" t="s">
        <v>416</v>
      </c>
      <c r="C28" s="11" t="s">
        <v>416</v>
      </c>
      <c r="D28" s="11" t="s">
        <v>416</v>
      </c>
      <c r="E28" s="16" t="s">
        <v>416</v>
      </c>
      <c r="F28" s="11" t="s">
        <v>416</v>
      </c>
      <c r="G28" s="11" t="s">
        <v>416</v>
      </c>
      <c r="H28" s="11" t="s">
        <v>416</v>
      </c>
    </row>
    <row r="29" spans="1:8" ht="12" customHeight="1" x14ac:dyDescent="0.2">
      <c r="A29" s="2" t="str">
        <f>"May "&amp;RIGHT(A6,4)+1</f>
        <v>May 2024</v>
      </c>
      <c r="B29" s="11" t="s">
        <v>416</v>
      </c>
      <c r="C29" s="11" t="s">
        <v>416</v>
      </c>
      <c r="D29" s="11" t="s">
        <v>416</v>
      </c>
      <c r="E29" s="16" t="s">
        <v>416</v>
      </c>
      <c r="F29" s="11" t="s">
        <v>416</v>
      </c>
      <c r="G29" s="11" t="s">
        <v>416</v>
      </c>
      <c r="H29" s="11" t="s">
        <v>416</v>
      </c>
    </row>
    <row r="30" spans="1:8" ht="12" customHeight="1" x14ac:dyDescent="0.2">
      <c r="A30" s="2" t="str">
        <f>"Jun "&amp;RIGHT(A6,4)+1</f>
        <v>Jun 2024</v>
      </c>
      <c r="B30" s="11" t="s">
        <v>416</v>
      </c>
      <c r="C30" s="11" t="s">
        <v>416</v>
      </c>
      <c r="D30" s="11" t="s">
        <v>416</v>
      </c>
      <c r="E30" s="16" t="s">
        <v>416</v>
      </c>
      <c r="F30" s="11" t="s">
        <v>416</v>
      </c>
      <c r="G30" s="11" t="s">
        <v>416</v>
      </c>
      <c r="H30" s="11" t="s">
        <v>416</v>
      </c>
    </row>
    <row r="31" spans="1:8" ht="12" customHeight="1" x14ac:dyDescent="0.2">
      <c r="A31" s="2" t="str">
        <f>"Jul "&amp;RIGHT(A6,4)+1</f>
        <v>Jul 2024</v>
      </c>
      <c r="B31" s="11" t="s">
        <v>416</v>
      </c>
      <c r="C31" s="11" t="s">
        <v>416</v>
      </c>
      <c r="D31" s="11" t="s">
        <v>416</v>
      </c>
      <c r="E31" s="16" t="s">
        <v>416</v>
      </c>
      <c r="F31" s="11" t="s">
        <v>416</v>
      </c>
      <c r="G31" s="11" t="s">
        <v>416</v>
      </c>
      <c r="H31" s="11" t="s">
        <v>416</v>
      </c>
    </row>
    <row r="32" spans="1:8" ht="12" customHeight="1" x14ac:dyDescent="0.2">
      <c r="A32" s="2" t="str">
        <f>"Aug "&amp;RIGHT(A6,4)+1</f>
        <v>Aug 2024</v>
      </c>
      <c r="B32" s="11" t="s">
        <v>416</v>
      </c>
      <c r="C32" s="11" t="s">
        <v>416</v>
      </c>
      <c r="D32" s="11" t="s">
        <v>416</v>
      </c>
      <c r="E32" s="16" t="s">
        <v>416</v>
      </c>
      <c r="F32" s="11" t="s">
        <v>416</v>
      </c>
      <c r="G32" s="11" t="s">
        <v>416</v>
      </c>
      <c r="H32" s="11" t="s">
        <v>416</v>
      </c>
    </row>
    <row r="33" spans="1:8" ht="12" customHeight="1" x14ac:dyDescent="0.2">
      <c r="A33" s="2" t="str">
        <f>"Sep "&amp;RIGHT(A6,4)+1</f>
        <v>Sep 2024</v>
      </c>
      <c r="B33" s="11" t="s">
        <v>416</v>
      </c>
      <c r="C33" s="11" t="s">
        <v>416</v>
      </c>
      <c r="D33" s="11" t="s">
        <v>416</v>
      </c>
      <c r="E33" s="16" t="s">
        <v>416</v>
      </c>
      <c r="F33" s="11" t="s">
        <v>416</v>
      </c>
      <c r="G33" s="11" t="s">
        <v>416</v>
      </c>
      <c r="H33" s="11" t="s">
        <v>416</v>
      </c>
    </row>
    <row r="34" spans="1:8" ht="12" customHeight="1" x14ac:dyDescent="0.2">
      <c r="A34" s="12" t="s">
        <v>55</v>
      </c>
      <c r="B34" s="13">
        <v>356696887</v>
      </c>
      <c r="C34" s="13">
        <v>526036416</v>
      </c>
      <c r="D34" s="13">
        <v>26861083</v>
      </c>
      <c r="E34" s="17">
        <v>19.583600000000001</v>
      </c>
      <c r="F34" s="13">
        <v>13041672</v>
      </c>
      <c r="G34" s="13">
        <v>17119665</v>
      </c>
      <c r="H34" s="13">
        <v>973149</v>
      </c>
    </row>
    <row r="35" spans="1:8" ht="12" customHeight="1" x14ac:dyDescent="0.2">
      <c r="A35" s="14" t="str">
        <f>"Total "&amp;MID(A20,7,LEN(A20)-13)&amp;" Months"</f>
        <v>Total 1 Months</v>
      </c>
      <c r="B35" s="15">
        <v>356696887</v>
      </c>
      <c r="C35" s="15">
        <v>526036416</v>
      </c>
      <c r="D35" s="15">
        <v>26861083</v>
      </c>
      <c r="E35" s="18">
        <v>19.583600000000001</v>
      </c>
      <c r="F35" s="15">
        <v>13041672</v>
      </c>
      <c r="G35" s="15">
        <v>17119665</v>
      </c>
      <c r="H35" s="15">
        <v>973149</v>
      </c>
    </row>
    <row r="36" spans="1:8" ht="12" customHeight="1" x14ac:dyDescent="0.2">
      <c r="A36" s="81"/>
      <c r="B36" s="81"/>
      <c r="C36" s="81"/>
      <c r="D36" s="81"/>
      <c r="E36" s="81"/>
      <c r="F36" s="81"/>
      <c r="G36" s="81"/>
      <c r="H36" s="81"/>
    </row>
    <row r="37" spans="1:8" ht="69.95" customHeight="1" x14ac:dyDescent="0.2">
      <c r="A37" s="92" t="s">
        <v>85</v>
      </c>
      <c r="B37" s="92"/>
      <c r="C37" s="92"/>
      <c r="D37" s="92"/>
      <c r="E37" s="92"/>
      <c r="F37" s="92"/>
      <c r="G37" s="92"/>
      <c r="H37" s="92"/>
    </row>
  </sheetData>
  <mergeCells count="13">
    <mergeCell ref="A36:H36"/>
    <mergeCell ref="A37:H37"/>
    <mergeCell ref="A1:G1"/>
    <mergeCell ref="A2:G2"/>
    <mergeCell ref="A3:A4"/>
    <mergeCell ref="B3:B4"/>
    <mergeCell ref="C3:C4"/>
    <mergeCell ref="D3:D4"/>
    <mergeCell ref="E3:E4"/>
    <mergeCell ref="F3:F4"/>
    <mergeCell ref="G3:G4"/>
    <mergeCell ref="H3:H4"/>
    <mergeCell ref="B5:H5"/>
  </mergeCells>
  <phoneticPr fontId="0" type="noConversion"/>
  <pageMargins left="0.75" right="0.5" top="0.75" bottom="0.5" header="0.5" footer="0.25"/>
  <pageSetup orientation="landscape"/>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K37"/>
  <sheetViews>
    <sheetView showGridLines="0" workbookViewId="0">
      <selection sqref="A1:J1"/>
    </sheetView>
  </sheetViews>
  <sheetFormatPr defaultRowHeight="12.75" x14ac:dyDescent="0.2"/>
  <cols>
    <col min="1" max="11" width="11.42578125" customWidth="1"/>
  </cols>
  <sheetData>
    <row r="1" spans="1:11" ht="12" customHeight="1" x14ac:dyDescent="0.2">
      <c r="A1" s="82" t="s">
        <v>421</v>
      </c>
      <c r="B1" s="82"/>
      <c r="C1" s="82"/>
      <c r="D1" s="82"/>
      <c r="E1" s="82"/>
      <c r="F1" s="82"/>
      <c r="G1" s="82"/>
      <c r="H1" s="82"/>
      <c r="I1" s="82"/>
      <c r="J1" s="82"/>
      <c r="K1" s="76">
        <v>45303</v>
      </c>
    </row>
    <row r="2" spans="1:11" ht="12" customHeight="1" x14ac:dyDescent="0.2">
      <c r="A2" s="84" t="s">
        <v>86</v>
      </c>
      <c r="B2" s="84"/>
      <c r="C2" s="84"/>
      <c r="D2" s="84"/>
      <c r="E2" s="84"/>
      <c r="F2" s="84"/>
      <c r="G2" s="84"/>
      <c r="H2" s="84"/>
      <c r="I2" s="84"/>
      <c r="J2" s="84"/>
      <c r="K2" s="1"/>
    </row>
    <row r="3" spans="1:11" ht="24" customHeight="1" x14ac:dyDescent="0.2">
      <c r="A3" s="86" t="s">
        <v>50</v>
      </c>
      <c r="B3" s="90" t="s">
        <v>87</v>
      </c>
      <c r="C3" s="90"/>
      <c r="D3" s="89"/>
      <c r="E3" s="90" t="s">
        <v>210</v>
      </c>
      <c r="F3" s="90"/>
      <c r="G3" s="90"/>
      <c r="H3" s="89"/>
      <c r="I3" s="88" t="s">
        <v>348</v>
      </c>
      <c r="J3" s="88" t="s">
        <v>349</v>
      </c>
      <c r="K3" s="93" t="s">
        <v>58</v>
      </c>
    </row>
    <row r="4" spans="1:11" ht="24" customHeight="1" x14ac:dyDescent="0.2">
      <c r="A4" s="87"/>
      <c r="B4" s="10" t="s">
        <v>78</v>
      </c>
      <c r="C4" s="10" t="s">
        <v>79</v>
      </c>
      <c r="D4" s="10" t="s">
        <v>55</v>
      </c>
      <c r="E4" s="10" t="s">
        <v>88</v>
      </c>
      <c r="F4" s="10" t="s">
        <v>211</v>
      </c>
      <c r="G4" s="10" t="s">
        <v>347</v>
      </c>
      <c r="H4" s="10" t="s">
        <v>55</v>
      </c>
      <c r="I4" s="89"/>
      <c r="J4" s="89"/>
      <c r="K4" s="90"/>
    </row>
    <row r="5" spans="1:11" ht="12" customHeight="1" x14ac:dyDescent="0.2">
      <c r="A5" s="1"/>
      <c r="B5" s="81" t="str">
        <f>REPT("-",108)&amp;" Dollars "&amp;REPT("-",108)</f>
        <v>------------------------------------------------------------------------------------------------------------ Dollars ------------------------------------------------------------------------------------------------------------</v>
      </c>
      <c r="C5" s="81"/>
      <c r="D5" s="81"/>
      <c r="E5" s="81"/>
      <c r="F5" s="81"/>
      <c r="G5" s="81"/>
      <c r="H5" s="81"/>
      <c r="I5" s="81"/>
      <c r="J5" s="81"/>
      <c r="K5" s="81"/>
    </row>
    <row r="6" spans="1:11" ht="12" customHeight="1" x14ac:dyDescent="0.2">
      <c r="A6" s="3" t="s">
        <v>418</v>
      </c>
    </row>
    <row r="7" spans="1:11" ht="12" customHeight="1" x14ac:dyDescent="0.2">
      <c r="A7" s="2" t="str">
        <f>"Oct "&amp;RIGHT(A6,4)-1</f>
        <v>Oct 2022</v>
      </c>
      <c r="B7" s="11">
        <v>1191097198.1400001</v>
      </c>
      <c r="C7" s="11">
        <v>62784750.359999999</v>
      </c>
      <c r="D7" s="11">
        <v>1253881948.5</v>
      </c>
      <c r="E7" s="11">
        <v>384321831.44999999</v>
      </c>
      <c r="F7" s="11">
        <v>6935261.8200000003</v>
      </c>
      <c r="G7" s="11">
        <v>38412394.719999999</v>
      </c>
      <c r="H7" s="11">
        <v>429669487.99000001</v>
      </c>
      <c r="I7" s="11">
        <v>1683551436.49</v>
      </c>
      <c r="J7" s="11">
        <v>212743865.50999999</v>
      </c>
      <c r="K7" s="11">
        <v>1896295302</v>
      </c>
    </row>
    <row r="8" spans="1:11" ht="12" customHeight="1" x14ac:dyDescent="0.2">
      <c r="A8" s="2" t="str">
        <f>"Nov "&amp;RIGHT(A6,4)-1</f>
        <v>Nov 2022</v>
      </c>
      <c r="B8" s="11">
        <v>1057006861.6</v>
      </c>
      <c r="C8" s="11">
        <v>57698595.530000001</v>
      </c>
      <c r="D8" s="11">
        <v>1114705457.1300001</v>
      </c>
      <c r="E8" s="11">
        <v>343414012.38999999</v>
      </c>
      <c r="F8" s="11">
        <v>6328041</v>
      </c>
      <c r="G8" s="11">
        <v>33465330.559999999</v>
      </c>
      <c r="H8" s="11">
        <v>383207383.94999999</v>
      </c>
      <c r="I8" s="11">
        <v>1497912841.0799999</v>
      </c>
      <c r="J8" s="11">
        <v>164728092.03</v>
      </c>
      <c r="K8" s="11">
        <v>1662640933.1099999</v>
      </c>
    </row>
    <row r="9" spans="1:11" ht="12" customHeight="1" x14ac:dyDescent="0.2">
      <c r="A9" s="2" t="str">
        <f>"Dec "&amp;RIGHT(A6,4)-1</f>
        <v>Dec 2022</v>
      </c>
      <c r="B9" s="11">
        <v>850460635.97000003</v>
      </c>
      <c r="C9" s="11">
        <v>44335194.759999998</v>
      </c>
      <c r="D9" s="11">
        <v>894795830.73000002</v>
      </c>
      <c r="E9" s="11">
        <v>274699548.36000001</v>
      </c>
      <c r="F9" s="11">
        <v>5084053.22</v>
      </c>
      <c r="G9" s="11">
        <v>27398785.68</v>
      </c>
      <c r="H9" s="11">
        <v>307182387.25999999</v>
      </c>
      <c r="I9" s="11">
        <v>1201978217.99</v>
      </c>
      <c r="J9" s="11">
        <v>118808895.33</v>
      </c>
      <c r="K9" s="11">
        <v>1320787113.3199999</v>
      </c>
    </row>
    <row r="10" spans="1:11" ht="12" customHeight="1" x14ac:dyDescent="0.2">
      <c r="A10" s="2" t="str">
        <f>"Jan "&amp;RIGHT(A6,4)</f>
        <v>Jan 2023</v>
      </c>
      <c r="B10" s="11">
        <v>1141664902.7</v>
      </c>
      <c r="C10" s="11">
        <v>61003715.729999997</v>
      </c>
      <c r="D10" s="11">
        <v>1202668618.4300001</v>
      </c>
      <c r="E10" s="11">
        <v>367907257.62</v>
      </c>
      <c r="F10" s="11">
        <v>6832366.1399999997</v>
      </c>
      <c r="G10" s="11">
        <v>36077565.600000001</v>
      </c>
      <c r="H10" s="11">
        <v>410817189.36000001</v>
      </c>
      <c r="I10" s="11">
        <v>1613485807.79</v>
      </c>
      <c r="J10" s="11">
        <v>186849820.83000001</v>
      </c>
      <c r="K10" s="11">
        <v>1800335628.6199999</v>
      </c>
    </row>
    <row r="11" spans="1:11" ht="12" customHeight="1" x14ac:dyDescent="0.2">
      <c r="A11" s="2" t="str">
        <f>"Feb "&amp;RIGHT(A6,4)</f>
        <v>Feb 2023</v>
      </c>
      <c r="B11" s="11">
        <v>1133909163.4300001</v>
      </c>
      <c r="C11" s="11">
        <v>59545554.950000003</v>
      </c>
      <c r="D11" s="11">
        <v>1193454718.3800001</v>
      </c>
      <c r="E11" s="11">
        <v>361878270.63999999</v>
      </c>
      <c r="F11" s="11">
        <v>6811071.6600000001</v>
      </c>
      <c r="G11" s="11">
        <v>35154185.920000002</v>
      </c>
      <c r="H11" s="11">
        <v>403843528.22000003</v>
      </c>
      <c r="I11" s="11">
        <v>1597298246.5999999</v>
      </c>
      <c r="J11" s="11">
        <v>117171049.45</v>
      </c>
      <c r="K11" s="11">
        <v>1714469296.05</v>
      </c>
    </row>
    <row r="12" spans="1:11" ht="12" customHeight="1" x14ac:dyDescent="0.2">
      <c r="A12" s="2" t="str">
        <f>"Mar "&amp;RIGHT(A6,4)</f>
        <v>Mar 2023</v>
      </c>
      <c r="B12" s="11">
        <v>1262666673.0599999</v>
      </c>
      <c r="C12" s="11">
        <v>65237820.729999997</v>
      </c>
      <c r="D12" s="11">
        <v>1327904493.79</v>
      </c>
      <c r="E12" s="11">
        <v>404410336.18000001</v>
      </c>
      <c r="F12" s="11">
        <v>7534181.9400000004</v>
      </c>
      <c r="G12" s="11">
        <v>39078610.719999999</v>
      </c>
      <c r="H12" s="11">
        <v>451023128.83999997</v>
      </c>
      <c r="I12" s="11">
        <v>1778927622.6300001</v>
      </c>
      <c r="J12" s="11">
        <v>124148994.73</v>
      </c>
      <c r="K12" s="11">
        <v>1903076617.3599999</v>
      </c>
    </row>
    <row r="13" spans="1:11" ht="12" customHeight="1" x14ac:dyDescent="0.2">
      <c r="A13" s="2" t="str">
        <f>"Apr "&amp;RIGHT(A6,4)</f>
        <v>Apr 2023</v>
      </c>
      <c r="B13" s="11">
        <v>1065417123.58</v>
      </c>
      <c r="C13" s="11">
        <v>56736572.32</v>
      </c>
      <c r="D13" s="11">
        <v>1122153695.9000001</v>
      </c>
      <c r="E13" s="11">
        <v>341729281.94999999</v>
      </c>
      <c r="F13" s="11">
        <v>6380488.54</v>
      </c>
      <c r="G13" s="11">
        <v>33098541.039999999</v>
      </c>
      <c r="H13" s="11">
        <v>381208311.52999997</v>
      </c>
      <c r="I13" s="11">
        <v>1503362007.4300001</v>
      </c>
      <c r="J13" s="11">
        <v>79959065.180000007</v>
      </c>
      <c r="K13" s="11">
        <v>1583321072.6099999</v>
      </c>
    </row>
    <row r="14" spans="1:11" ht="12" customHeight="1" x14ac:dyDescent="0.2">
      <c r="A14" s="2" t="str">
        <f>"May "&amp;RIGHT(A6,4)</f>
        <v>May 2023</v>
      </c>
      <c r="B14" s="11">
        <v>1259506602.6500001</v>
      </c>
      <c r="C14" s="11">
        <v>62751406.340000004</v>
      </c>
      <c r="D14" s="11">
        <v>1322258008.99</v>
      </c>
      <c r="E14" s="11">
        <v>402250275.75</v>
      </c>
      <c r="F14" s="11">
        <v>7495868.5599999996</v>
      </c>
      <c r="G14" s="11">
        <v>38403990.32</v>
      </c>
      <c r="H14" s="11">
        <v>448150134.63</v>
      </c>
      <c r="I14" s="11">
        <v>1770408143.6199999</v>
      </c>
      <c r="J14" s="11">
        <v>46939947.259999998</v>
      </c>
      <c r="K14" s="11">
        <v>1817348090.8800001</v>
      </c>
    </row>
    <row r="15" spans="1:11" ht="12" customHeight="1" x14ac:dyDescent="0.2">
      <c r="A15" s="2" t="str">
        <f>"Jun "&amp;RIGHT(A6,4)</f>
        <v>Jun 2023</v>
      </c>
      <c r="B15" s="11">
        <v>281683292.91000003</v>
      </c>
      <c r="C15" s="11">
        <v>8162654.6699999999</v>
      </c>
      <c r="D15" s="11">
        <v>289845947.57999998</v>
      </c>
      <c r="E15" s="11">
        <v>82216569.25</v>
      </c>
      <c r="F15" s="11">
        <v>1583232.3</v>
      </c>
      <c r="G15" s="11">
        <v>8108765.5199999996</v>
      </c>
      <c r="H15" s="11">
        <v>91908567.069999993</v>
      </c>
      <c r="I15" s="11">
        <v>381754514.64999998</v>
      </c>
      <c r="J15" s="11">
        <v>26145413.420000002</v>
      </c>
      <c r="K15" s="11">
        <v>407899928.06999999</v>
      </c>
    </row>
    <row r="16" spans="1:11" ht="12" customHeight="1" x14ac:dyDescent="0.2">
      <c r="A16" s="2" t="str">
        <f>"Jul "&amp;RIGHT(A6,4)</f>
        <v>Jul 2023</v>
      </c>
      <c r="B16" s="11">
        <v>51464312.219999999</v>
      </c>
      <c r="C16" s="11">
        <v>510688.49</v>
      </c>
      <c r="D16" s="11">
        <v>51975000.710000001</v>
      </c>
      <c r="E16" s="11">
        <v>5723265.5499999998</v>
      </c>
      <c r="F16" s="11">
        <v>243066</v>
      </c>
      <c r="G16" s="11">
        <v>1072952.3200000001</v>
      </c>
      <c r="H16" s="11">
        <v>7039283.8700000001</v>
      </c>
      <c r="I16" s="11">
        <v>59014284.579999998</v>
      </c>
      <c r="J16" s="11">
        <v>120966292.61</v>
      </c>
      <c r="K16" s="11">
        <v>179980577.19</v>
      </c>
    </row>
    <row r="17" spans="1:11" ht="12" customHeight="1" x14ac:dyDescent="0.2">
      <c r="A17" s="2" t="str">
        <f>"Aug "&amp;RIGHT(A6,4)</f>
        <v>Aug 2023</v>
      </c>
      <c r="B17" s="11">
        <v>762889011.11000001</v>
      </c>
      <c r="C17" s="11">
        <v>34056100.780000001</v>
      </c>
      <c r="D17" s="11">
        <v>796945111.88999999</v>
      </c>
      <c r="E17" s="11">
        <v>109632126.79000001</v>
      </c>
      <c r="F17" s="11">
        <v>4095497.58</v>
      </c>
      <c r="G17" s="11">
        <v>20122835.68</v>
      </c>
      <c r="H17" s="11">
        <v>133850460.05</v>
      </c>
      <c r="I17" s="11">
        <v>930795571.94000006</v>
      </c>
      <c r="J17" s="11">
        <v>156738939.405</v>
      </c>
      <c r="K17" s="11">
        <v>1087534511.345</v>
      </c>
    </row>
    <row r="18" spans="1:11" ht="12" customHeight="1" x14ac:dyDescent="0.2">
      <c r="A18" s="2" t="str">
        <f>"Sep "&amp;RIGHT(A6,4)</f>
        <v>Sep 2023</v>
      </c>
      <c r="B18" s="11">
        <v>1380710469.3</v>
      </c>
      <c r="C18" s="11">
        <v>65563742.539999999</v>
      </c>
      <c r="D18" s="11">
        <v>1446274211.8399999</v>
      </c>
      <c r="E18" s="11">
        <v>207313323.52000001</v>
      </c>
      <c r="F18" s="11">
        <v>7268368.46</v>
      </c>
      <c r="G18" s="11">
        <v>38962780.32</v>
      </c>
      <c r="H18" s="11">
        <v>253544472.30000001</v>
      </c>
      <c r="I18" s="11">
        <v>1699818684.1400001</v>
      </c>
      <c r="J18" s="11">
        <v>155644262.66</v>
      </c>
      <c r="K18" s="11">
        <v>1855462946.8</v>
      </c>
    </row>
    <row r="19" spans="1:11" ht="12" customHeight="1" x14ac:dyDescent="0.2">
      <c r="A19" s="12" t="s">
        <v>55</v>
      </c>
      <c r="B19" s="13">
        <v>11438476246.67</v>
      </c>
      <c r="C19" s="13">
        <v>578386797.20000005</v>
      </c>
      <c r="D19" s="13">
        <v>12016863043.870001</v>
      </c>
      <c r="E19" s="13">
        <v>3285496099.4499998</v>
      </c>
      <c r="F19" s="13">
        <v>66591497.219999999</v>
      </c>
      <c r="G19" s="13">
        <v>349356738.39999998</v>
      </c>
      <c r="H19" s="13">
        <v>3701444335.0700002</v>
      </c>
      <c r="I19" s="13">
        <v>15718307378.940001</v>
      </c>
      <c r="J19" s="13">
        <v>1510844638.415</v>
      </c>
      <c r="K19" s="13">
        <v>17229152017.355</v>
      </c>
    </row>
    <row r="20" spans="1:11" ht="12" customHeight="1" x14ac:dyDescent="0.2">
      <c r="A20" s="14" t="s">
        <v>419</v>
      </c>
      <c r="B20" s="15">
        <v>1191097198.1400001</v>
      </c>
      <c r="C20" s="15">
        <v>62784750.359999999</v>
      </c>
      <c r="D20" s="15">
        <v>1253881948.5</v>
      </c>
      <c r="E20" s="15">
        <v>384321831.44999999</v>
      </c>
      <c r="F20" s="15">
        <v>6935261.8200000003</v>
      </c>
      <c r="G20" s="15">
        <v>38412394.719999999</v>
      </c>
      <c r="H20" s="15">
        <v>429669487.99000001</v>
      </c>
      <c r="I20" s="15">
        <v>1683551436.49</v>
      </c>
      <c r="J20" s="15">
        <v>212743865.50999999</v>
      </c>
      <c r="K20" s="15">
        <v>1896295302</v>
      </c>
    </row>
    <row r="21" spans="1:11" ht="12" customHeight="1" x14ac:dyDescent="0.2">
      <c r="A21" s="3" t="str">
        <f>"FY "&amp;RIGHT(A6,4)+1</f>
        <v>FY 2024</v>
      </c>
    </row>
    <row r="22" spans="1:11" ht="12" customHeight="1" x14ac:dyDescent="0.2">
      <c r="A22" s="2" t="str">
        <f>"Oct "&amp;RIGHT(A6,4)</f>
        <v>Oct 2023</v>
      </c>
      <c r="B22" s="11">
        <v>1392268204.0599999</v>
      </c>
      <c r="C22" s="11">
        <v>63101620.630000003</v>
      </c>
      <c r="D22" s="11">
        <v>1455369824.6900001</v>
      </c>
      <c r="E22" s="11">
        <v>211275553.97999999</v>
      </c>
      <c r="F22" s="11">
        <v>7133937.7400000002</v>
      </c>
      <c r="G22" s="11">
        <v>40621000.399999999</v>
      </c>
      <c r="H22" s="11">
        <v>259030492.12</v>
      </c>
      <c r="I22" s="11">
        <v>1714400316.8099999</v>
      </c>
      <c r="J22" s="11">
        <v>200051279.72999999</v>
      </c>
      <c r="K22" s="11">
        <v>1914451596.54</v>
      </c>
    </row>
    <row r="23" spans="1:11" ht="12" customHeight="1" x14ac:dyDescent="0.2">
      <c r="A23" s="2" t="str">
        <f>"Nov "&amp;RIGHT(A6,4)</f>
        <v>Nov 2023</v>
      </c>
      <c r="B23" s="11" t="s">
        <v>416</v>
      </c>
      <c r="C23" s="11" t="s">
        <v>416</v>
      </c>
      <c r="D23" s="11" t="s">
        <v>416</v>
      </c>
      <c r="E23" s="11" t="s">
        <v>416</v>
      </c>
      <c r="F23" s="11" t="s">
        <v>416</v>
      </c>
      <c r="G23" s="11" t="s">
        <v>416</v>
      </c>
      <c r="H23" s="11" t="s">
        <v>416</v>
      </c>
      <c r="I23" s="11" t="s">
        <v>416</v>
      </c>
      <c r="J23" s="11" t="s">
        <v>416</v>
      </c>
      <c r="K23" s="11" t="s">
        <v>416</v>
      </c>
    </row>
    <row r="24" spans="1:11" ht="12" customHeight="1" x14ac:dyDescent="0.2">
      <c r="A24" s="2" t="str">
        <f>"Dec "&amp;RIGHT(A6,4)</f>
        <v>Dec 2023</v>
      </c>
      <c r="B24" s="11" t="s">
        <v>416</v>
      </c>
      <c r="C24" s="11" t="s">
        <v>416</v>
      </c>
      <c r="D24" s="11" t="s">
        <v>416</v>
      </c>
      <c r="E24" s="11" t="s">
        <v>416</v>
      </c>
      <c r="F24" s="11" t="s">
        <v>416</v>
      </c>
      <c r="G24" s="11" t="s">
        <v>416</v>
      </c>
      <c r="H24" s="11" t="s">
        <v>416</v>
      </c>
      <c r="I24" s="11" t="s">
        <v>416</v>
      </c>
      <c r="J24" s="11" t="s">
        <v>416</v>
      </c>
      <c r="K24" s="11" t="s">
        <v>416</v>
      </c>
    </row>
    <row r="25" spans="1:11" ht="12" customHeight="1" x14ac:dyDescent="0.2">
      <c r="A25" s="2" t="str">
        <f>"Jan "&amp;RIGHT(A6,4)+1</f>
        <v>Jan 2024</v>
      </c>
      <c r="B25" s="11" t="s">
        <v>416</v>
      </c>
      <c r="C25" s="11" t="s">
        <v>416</v>
      </c>
      <c r="D25" s="11" t="s">
        <v>416</v>
      </c>
      <c r="E25" s="11" t="s">
        <v>416</v>
      </c>
      <c r="F25" s="11" t="s">
        <v>416</v>
      </c>
      <c r="G25" s="11" t="s">
        <v>416</v>
      </c>
      <c r="H25" s="11" t="s">
        <v>416</v>
      </c>
      <c r="I25" s="11" t="s">
        <v>416</v>
      </c>
      <c r="J25" s="11" t="s">
        <v>416</v>
      </c>
      <c r="K25" s="11" t="s">
        <v>416</v>
      </c>
    </row>
    <row r="26" spans="1:11" ht="12" customHeight="1" x14ac:dyDescent="0.2">
      <c r="A26" s="2" t="str">
        <f>"Feb "&amp;RIGHT(A6,4)+1</f>
        <v>Feb 2024</v>
      </c>
      <c r="B26" s="11" t="s">
        <v>416</v>
      </c>
      <c r="C26" s="11" t="s">
        <v>416</v>
      </c>
      <c r="D26" s="11" t="s">
        <v>416</v>
      </c>
      <c r="E26" s="11" t="s">
        <v>416</v>
      </c>
      <c r="F26" s="11" t="s">
        <v>416</v>
      </c>
      <c r="G26" s="11" t="s">
        <v>416</v>
      </c>
      <c r="H26" s="11" t="s">
        <v>416</v>
      </c>
      <c r="I26" s="11" t="s">
        <v>416</v>
      </c>
      <c r="J26" s="11" t="s">
        <v>416</v>
      </c>
      <c r="K26" s="11" t="s">
        <v>416</v>
      </c>
    </row>
    <row r="27" spans="1:11" ht="12" customHeight="1" x14ac:dyDescent="0.2">
      <c r="A27" s="2" t="str">
        <f>"Mar "&amp;RIGHT(A6,4)+1</f>
        <v>Mar 2024</v>
      </c>
      <c r="B27" s="11" t="s">
        <v>416</v>
      </c>
      <c r="C27" s="11" t="s">
        <v>416</v>
      </c>
      <c r="D27" s="11" t="s">
        <v>416</v>
      </c>
      <c r="E27" s="11" t="s">
        <v>416</v>
      </c>
      <c r="F27" s="11" t="s">
        <v>416</v>
      </c>
      <c r="G27" s="11" t="s">
        <v>416</v>
      </c>
      <c r="H27" s="11" t="s">
        <v>416</v>
      </c>
      <c r="I27" s="11" t="s">
        <v>416</v>
      </c>
      <c r="J27" s="11" t="s">
        <v>416</v>
      </c>
      <c r="K27" s="11" t="s">
        <v>416</v>
      </c>
    </row>
    <row r="28" spans="1:11" ht="12" customHeight="1" x14ac:dyDescent="0.2">
      <c r="A28" s="2" t="str">
        <f>"Apr "&amp;RIGHT(A6,4)+1</f>
        <v>Apr 2024</v>
      </c>
      <c r="B28" s="11" t="s">
        <v>416</v>
      </c>
      <c r="C28" s="11" t="s">
        <v>416</v>
      </c>
      <c r="D28" s="11" t="s">
        <v>416</v>
      </c>
      <c r="E28" s="11" t="s">
        <v>416</v>
      </c>
      <c r="F28" s="11" t="s">
        <v>416</v>
      </c>
      <c r="G28" s="11" t="s">
        <v>416</v>
      </c>
      <c r="H28" s="11" t="s">
        <v>416</v>
      </c>
      <c r="I28" s="11" t="s">
        <v>416</v>
      </c>
      <c r="J28" s="11" t="s">
        <v>416</v>
      </c>
      <c r="K28" s="11" t="s">
        <v>416</v>
      </c>
    </row>
    <row r="29" spans="1:11" ht="12" customHeight="1" x14ac:dyDescent="0.2">
      <c r="A29" s="2" t="str">
        <f>"May "&amp;RIGHT(A6,4)+1</f>
        <v>May 2024</v>
      </c>
      <c r="B29" s="11" t="s">
        <v>416</v>
      </c>
      <c r="C29" s="11" t="s">
        <v>416</v>
      </c>
      <c r="D29" s="11" t="s">
        <v>416</v>
      </c>
      <c r="E29" s="11" t="s">
        <v>416</v>
      </c>
      <c r="F29" s="11" t="s">
        <v>416</v>
      </c>
      <c r="G29" s="11" t="s">
        <v>416</v>
      </c>
      <c r="H29" s="11" t="s">
        <v>416</v>
      </c>
      <c r="I29" s="11" t="s">
        <v>416</v>
      </c>
      <c r="J29" s="11" t="s">
        <v>416</v>
      </c>
      <c r="K29" s="11" t="s">
        <v>416</v>
      </c>
    </row>
    <row r="30" spans="1:11" ht="12" customHeight="1" x14ac:dyDescent="0.2">
      <c r="A30" s="2" t="str">
        <f>"Jun "&amp;RIGHT(A6,4)+1</f>
        <v>Jun 2024</v>
      </c>
      <c r="B30" s="11" t="s">
        <v>416</v>
      </c>
      <c r="C30" s="11" t="s">
        <v>416</v>
      </c>
      <c r="D30" s="11" t="s">
        <v>416</v>
      </c>
      <c r="E30" s="11" t="s">
        <v>416</v>
      </c>
      <c r="F30" s="11" t="s">
        <v>416</v>
      </c>
      <c r="G30" s="11" t="s">
        <v>416</v>
      </c>
      <c r="H30" s="11" t="s">
        <v>416</v>
      </c>
      <c r="I30" s="11" t="s">
        <v>416</v>
      </c>
      <c r="J30" s="11" t="s">
        <v>416</v>
      </c>
      <c r="K30" s="11" t="s">
        <v>416</v>
      </c>
    </row>
    <row r="31" spans="1:11" ht="12" customHeight="1" x14ac:dyDescent="0.2">
      <c r="A31" s="2" t="str">
        <f>"Jul "&amp;RIGHT(A6,4)+1</f>
        <v>Jul 2024</v>
      </c>
      <c r="B31" s="11" t="s">
        <v>416</v>
      </c>
      <c r="C31" s="11" t="s">
        <v>416</v>
      </c>
      <c r="D31" s="11" t="s">
        <v>416</v>
      </c>
      <c r="E31" s="11" t="s">
        <v>416</v>
      </c>
      <c r="F31" s="11" t="s">
        <v>416</v>
      </c>
      <c r="G31" s="11" t="s">
        <v>416</v>
      </c>
      <c r="H31" s="11" t="s">
        <v>416</v>
      </c>
      <c r="I31" s="11" t="s">
        <v>416</v>
      </c>
      <c r="J31" s="11" t="s">
        <v>416</v>
      </c>
      <c r="K31" s="11" t="s">
        <v>416</v>
      </c>
    </row>
    <row r="32" spans="1:11" ht="12" customHeight="1" x14ac:dyDescent="0.2">
      <c r="A32" s="2" t="str">
        <f>"Aug "&amp;RIGHT(A6,4)+1</f>
        <v>Aug 2024</v>
      </c>
      <c r="B32" s="11" t="s">
        <v>416</v>
      </c>
      <c r="C32" s="11" t="s">
        <v>416</v>
      </c>
      <c r="D32" s="11" t="s">
        <v>416</v>
      </c>
      <c r="E32" s="11" t="s">
        <v>416</v>
      </c>
      <c r="F32" s="11" t="s">
        <v>416</v>
      </c>
      <c r="G32" s="11" t="s">
        <v>416</v>
      </c>
      <c r="H32" s="11" t="s">
        <v>416</v>
      </c>
      <c r="I32" s="11" t="s">
        <v>416</v>
      </c>
      <c r="J32" s="11" t="s">
        <v>416</v>
      </c>
      <c r="K32" s="11" t="s">
        <v>416</v>
      </c>
    </row>
    <row r="33" spans="1:11" ht="12" customHeight="1" x14ac:dyDescent="0.2">
      <c r="A33" s="2" t="str">
        <f>"Sep "&amp;RIGHT(A6,4)+1</f>
        <v>Sep 2024</v>
      </c>
      <c r="B33" s="11" t="s">
        <v>416</v>
      </c>
      <c r="C33" s="11" t="s">
        <v>416</v>
      </c>
      <c r="D33" s="11" t="s">
        <v>416</v>
      </c>
      <c r="E33" s="11" t="s">
        <v>416</v>
      </c>
      <c r="F33" s="11" t="s">
        <v>416</v>
      </c>
      <c r="G33" s="11" t="s">
        <v>416</v>
      </c>
      <c r="H33" s="11" t="s">
        <v>416</v>
      </c>
      <c r="I33" s="11" t="s">
        <v>416</v>
      </c>
      <c r="J33" s="11" t="s">
        <v>416</v>
      </c>
      <c r="K33" s="11" t="s">
        <v>416</v>
      </c>
    </row>
    <row r="34" spans="1:11" ht="12" customHeight="1" x14ac:dyDescent="0.2">
      <c r="A34" s="12" t="s">
        <v>55</v>
      </c>
      <c r="B34" s="13">
        <v>1392268204.0599999</v>
      </c>
      <c r="C34" s="13">
        <v>63101620.630000003</v>
      </c>
      <c r="D34" s="13">
        <v>1455369824.6900001</v>
      </c>
      <c r="E34" s="13">
        <v>211275553.97999999</v>
      </c>
      <c r="F34" s="13">
        <v>7133937.7400000002</v>
      </c>
      <c r="G34" s="13">
        <v>40621000.399999999</v>
      </c>
      <c r="H34" s="13">
        <v>259030492.12</v>
      </c>
      <c r="I34" s="13">
        <v>1714400316.8099999</v>
      </c>
      <c r="J34" s="13">
        <v>200051279.72999999</v>
      </c>
      <c r="K34" s="13">
        <v>1914451596.54</v>
      </c>
    </row>
    <row r="35" spans="1:11" ht="12" customHeight="1" x14ac:dyDescent="0.2">
      <c r="A35" s="14" t="str">
        <f>"Total "&amp;MID(A20,7,LEN(A20)-13)&amp;" Months"</f>
        <v>Total 1 Months</v>
      </c>
      <c r="B35" s="15">
        <v>1392268204.0599999</v>
      </c>
      <c r="C35" s="15">
        <v>63101620.630000003</v>
      </c>
      <c r="D35" s="15">
        <v>1455369824.6900001</v>
      </c>
      <c r="E35" s="15">
        <v>211275553.97999999</v>
      </c>
      <c r="F35" s="15">
        <v>7133937.7400000002</v>
      </c>
      <c r="G35" s="15">
        <v>40621000.399999999</v>
      </c>
      <c r="H35" s="15">
        <v>259030492.12</v>
      </c>
      <c r="I35" s="15">
        <v>1714400316.8099999</v>
      </c>
      <c r="J35" s="15">
        <v>200051279.72999999</v>
      </c>
      <c r="K35" s="15">
        <v>1914451596.54</v>
      </c>
    </row>
    <row r="36" spans="1:11" ht="12" customHeight="1" x14ac:dyDescent="0.2">
      <c r="A36" s="81"/>
      <c r="B36" s="81"/>
      <c r="C36" s="81"/>
      <c r="D36" s="81"/>
      <c r="E36" s="81"/>
      <c r="F36" s="81"/>
      <c r="G36" s="81"/>
      <c r="H36" s="81"/>
      <c r="I36" s="81"/>
      <c r="J36" s="81"/>
      <c r="K36" s="81"/>
    </row>
    <row r="37" spans="1:11" ht="69.95" customHeight="1" x14ac:dyDescent="0.2">
      <c r="A37" s="92" t="s">
        <v>350</v>
      </c>
      <c r="B37" s="92"/>
      <c r="C37" s="92"/>
      <c r="D37" s="92"/>
      <c r="E37" s="92"/>
      <c r="F37" s="92"/>
      <c r="G37" s="92"/>
      <c r="H37" s="92"/>
      <c r="I37" s="92"/>
      <c r="J37" s="92"/>
      <c r="K37" s="92"/>
    </row>
  </sheetData>
  <mergeCells count="11">
    <mergeCell ref="K3:K4"/>
    <mergeCell ref="B5:K5"/>
    <mergeCell ref="A36:K36"/>
    <mergeCell ref="A37:K37"/>
    <mergeCell ref="A1:J1"/>
    <mergeCell ref="A2:J2"/>
    <mergeCell ref="A3:A4"/>
    <mergeCell ref="B3:D3"/>
    <mergeCell ref="E3:H3"/>
    <mergeCell ref="I3:I4"/>
    <mergeCell ref="J3:J4"/>
  </mergeCells>
  <phoneticPr fontId="0" type="noConversion"/>
  <pageMargins left="0.75" right="0.5" top="0.75" bottom="0.5" header="0.5" footer="0.25"/>
  <pageSetup orientation="landscape"/>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pageSetUpPr fitToPage="1"/>
  </sheetPr>
  <dimension ref="A1:I37"/>
  <sheetViews>
    <sheetView showGridLines="0" workbookViewId="0">
      <selection sqref="A1:H1"/>
    </sheetView>
  </sheetViews>
  <sheetFormatPr defaultRowHeight="12.75" x14ac:dyDescent="0.2"/>
  <cols>
    <col min="1" max="9" width="11.42578125" customWidth="1"/>
  </cols>
  <sheetData>
    <row r="1" spans="1:9" ht="12" customHeight="1" x14ac:dyDescent="0.2">
      <c r="A1" s="82" t="s">
        <v>421</v>
      </c>
      <c r="B1" s="82"/>
      <c r="C1" s="82"/>
      <c r="D1" s="82"/>
      <c r="E1" s="82"/>
      <c r="F1" s="82"/>
      <c r="G1" s="82"/>
      <c r="H1" s="82"/>
      <c r="I1" s="76">
        <v>45303</v>
      </c>
    </row>
    <row r="2" spans="1:9" ht="12" customHeight="1" x14ac:dyDescent="0.2">
      <c r="A2" s="84" t="s">
        <v>89</v>
      </c>
      <c r="B2" s="84"/>
      <c r="C2" s="84"/>
      <c r="D2" s="84"/>
      <c r="E2" s="84"/>
      <c r="F2" s="84"/>
      <c r="G2" s="84"/>
      <c r="H2" s="84"/>
      <c r="I2" s="1"/>
    </row>
    <row r="3" spans="1:9" ht="24" customHeight="1" x14ac:dyDescent="0.2">
      <c r="A3" s="86" t="s">
        <v>50</v>
      </c>
      <c r="B3" s="90" t="s">
        <v>204</v>
      </c>
      <c r="C3" s="90"/>
      <c r="D3" s="90"/>
      <c r="E3" s="89"/>
      <c r="F3" s="90" t="s">
        <v>90</v>
      </c>
      <c r="G3" s="90"/>
      <c r="H3" s="90"/>
      <c r="I3" s="90"/>
    </row>
    <row r="4" spans="1:9" ht="24" customHeight="1" x14ac:dyDescent="0.2">
      <c r="A4" s="87"/>
      <c r="B4" s="10" t="s">
        <v>78</v>
      </c>
      <c r="C4" s="10" t="s">
        <v>79</v>
      </c>
      <c r="D4" s="10" t="s">
        <v>80</v>
      </c>
      <c r="E4" s="10" t="s">
        <v>55</v>
      </c>
      <c r="F4" s="10" t="s">
        <v>78</v>
      </c>
      <c r="G4" s="10" t="s">
        <v>79</v>
      </c>
      <c r="H4" s="10" t="s">
        <v>80</v>
      </c>
      <c r="I4" s="9" t="s">
        <v>55</v>
      </c>
    </row>
    <row r="5" spans="1:9" ht="12" customHeight="1" x14ac:dyDescent="0.2">
      <c r="A5" s="1"/>
      <c r="B5" s="81" t="str">
        <f>REPT("-",90)&amp;" Number "&amp;REPT("-",90)</f>
        <v>------------------------------------------------------------------------------------------ Number ------------------------------------------------------------------------------------------</v>
      </c>
      <c r="C5" s="81"/>
      <c r="D5" s="81"/>
      <c r="E5" s="81"/>
      <c r="F5" s="81"/>
      <c r="G5" s="81"/>
      <c r="H5" s="81"/>
      <c r="I5" s="81"/>
    </row>
    <row r="6" spans="1:9" ht="12" customHeight="1" x14ac:dyDescent="0.2">
      <c r="A6" s="3" t="s">
        <v>418</v>
      </c>
    </row>
    <row r="7" spans="1:9" ht="12" customHeight="1" x14ac:dyDescent="0.2">
      <c r="A7" s="2" t="str">
        <f>"Oct "&amp;RIGHT(A6,4)-1</f>
        <v>Oct 2022</v>
      </c>
      <c r="B7" s="11">
        <v>10903095.0123</v>
      </c>
      <c r="C7" s="11">
        <v>505304.22610000003</v>
      </c>
      <c r="D7" s="11">
        <v>3070445.7949000001</v>
      </c>
      <c r="E7" s="11">
        <v>14478099.2447</v>
      </c>
      <c r="F7" s="11">
        <v>190517941</v>
      </c>
      <c r="G7" s="11">
        <v>8830163</v>
      </c>
      <c r="H7" s="11">
        <v>53655868</v>
      </c>
      <c r="I7" s="11">
        <v>253003972</v>
      </c>
    </row>
    <row r="8" spans="1:9" ht="12" customHeight="1" x14ac:dyDescent="0.2">
      <c r="A8" s="2" t="str">
        <f>"Nov "&amp;RIGHT(A6,4)-1</f>
        <v>Nov 2022</v>
      </c>
      <c r="B8" s="11">
        <v>10850996.150900001</v>
      </c>
      <c r="C8" s="11">
        <v>517349.94429999997</v>
      </c>
      <c r="D8" s="11">
        <v>3062256.1121</v>
      </c>
      <c r="E8" s="11">
        <v>14418113.2689</v>
      </c>
      <c r="F8" s="11">
        <v>170684478</v>
      </c>
      <c r="G8" s="11">
        <v>8147211</v>
      </c>
      <c r="H8" s="11">
        <v>48224315</v>
      </c>
      <c r="I8" s="11">
        <v>227056004</v>
      </c>
    </row>
    <row r="9" spans="1:9" ht="12" customHeight="1" x14ac:dyDescent="0.2">
      <c r="A9" s="2" t="str">
        <f>"Dec "&amp;RIGHT(A6,4)-1</f>
        <v>Dec 2022</v>
      </c>
      <c r="B9" s="11">
        <v>10649665.5995</v>
      </c>
      <c r="C9" s="11">
        <v>485367.73050000001</v>
      </c>
      <c r="D9" s="11">
        <v>2937529.3478000001</v>
      </c>
      <c r="E9" s="11">
        <v>14111889.967399999</v>
      </c>
      <c r="F9" s="11">
        <v>135336690</v>
      </c>
      <c r="G9" s="11">
        <v>6145393</v>
      </c>
      <c r="H9" s="11">
        <v>37192980</v>
      </c>
      <c r="I9" s="11">
        <v>178675063</v>
      </c>
    </row>
    <row r="10" spans="1:9" ht="12" customHeight="1" x14ac:dyDescent="0.2">
      <c r="A10" s="2" t="str">
        <f>"Jan "&amp;RIGHT(A6,4)</f>
        <v>Jan 2023</v>
      </c>
      <c r="B10" s="11">
        <v>10770154.0349</v>
      </c>
      <c r="C10" s="11">
        <v>501808.7942</v>
      </c>
      <c r="D10" s="11">
        <v>2975249.6915000002</v>
      </c>
      <c r="E10" s="11">
        <v>14272745.415100001</v>
      </c>
      <c r="F10" s="11">
        <v>178956114</v>
      </c>
      <c r="G10" s="11">
        <v>8318299</v>
      </c>
      <c r="H10" s="11">
        <v>49319615</v>
      </c>
      <c r="I10" s="11">
        <v>236594028</v>
      </c>
    </row>
    <row r="11" spans="1:9" ht="12" customHeight="1" x14ac:dyDescent="0.2">
      <c r="A11" s="2" t="str">
        <f>"Feb "&amp;RIGHT(A6,4)</f>
        <v>Feb 2023</v>
      </c>
      <c r="B11" s="11">
        <v>11033229.6252</v>
      </c>
      <c r="C11" s="11">
        <v>509680.64120000001</v>
      </c>
      <c r="D11" s="11">
        <v>3012514.4745999998</v>
      </c>
      <c r="E11" s="11">
        <v>14569965.4801</v>
      </c>
      <c r="F11" s="11">
        <v>179749239</v>
      </c>
      <c r="G11" s="11">
        <v>8292597</v>
      </c>
      <c r="H11" s="11">
        <v>49014160</v>
      </c>
      <c r="I11" s="11">
        <v>237055996</v>
      </c>
    </row>
    <row r="12" spans="1:9" ht="12" customHeight="1" x14ac:dyDescent="0.2">
      <c r="A12" s="2" t="str">
        <f>"Mar "&amp;RIGHT(A6,4)</f>
        <v>Mar 2023</v>
      </c>
      <c r="B12" s="11">
        <v>11101386.504899999</v>
      </c>
      <c r="C12" s="11">
        <v>510327.3432</v>
      </c>
      <c r="D12" s="11">
        <v>3129820.5636</v>
      </c>
      <c r="E12" s="11">
        <v>14738469.255899999</v>
      </c>
      <c r="F12" s="11">
        <v>203010956</v>
      </c>
      <c r="G12" s="11">
        <v>9334929</v>
      </c>
      <c r="H12" s="11">
        <v>57250808</v>
      </c>
      <c r="I12" s="11">
        <v>269596693</v>
      </c>
    </row>
    <row r="13" spans="1:9" ht="12" customHeight="1" x14ac:dyDescent="0.2">
      <c r="A13" s="2" t="str">
        <f>"Apr "&amp;RIGHT(A6,4)</f>
        <v>Apr 2023</v>
      </c>
      <c r="B13" s="11">
        <v>11035984.275</v>
      </c>
      <c r="C13" s="11">
        <v>521782.1605</v>
      </c>
      <c r="D13" s="11">
        <v>3057907.6773999999</v>
      </c>
      <c r="E13" s="11">
        <v>14626932.0392</v>
      </c>
      <c r="F13" s="11">
        <v>169479678</v>
      </c>
      <c r="G13" s="11">
        <v>8004846</v>
      </c>
      <c r="H13" s="11">
        <v>46912451</v>
      </c>
      <c r="I13" s="11">
        <v>224396975</v>
      </c>
    </row>
    <row r="14" spans="1:9" ht="12" customHeight="1" x14ac:dyDescent="0.2">
      <c r="A14" s="2" t="str">
        <f>"May "&amp;RIGHT(A6,4)</f>
        <v>May 2023</v>
      </c>
      <c r="B14" s="11">
        <v>11023699.016799999</v>
      </c>
      <c r="C14" s="11">
        <v>487080.4142</v>
      </c>
      <c r="D14" s="11">
        <v>3052063.3884000001</v>
      </c>
      <c r="E14" s="11">
        <v>14547707.6591</v>
      </c>
      <c r="F14" s="11">
        <v>206721004</v>
      </c>
      <c r="G14" s="11">
        <v>9146493</v>
      </c>
      <c r="H14" s="11">
        <v>57312254</v>
      </c>
      <c r="I14" s="11">
        <v>273179751</v>
      </c>
    </row>
    <row r="15" spans="1:9" ht="12" customHeight="1" x14ac:dyDescent="0.2">
      <c r="A15" s="2" t="str">
        <f>"Jun "&amp;RIGHT(A6,4)</f>
        <v>Jun 2023</v>
      </c>
      <c r="B15" s="11">
        <v>5139586.4034000002</v>
      </c>
      <c r="C15" s="11">
        <v>134272.2121</v>
      </c>
      <c r="D15" s="11">
        <v>1115694.7061999999</v>
      </c>
      <c r="E15" s="11">
        <v>6443414.2396999998</v>
      </c>
      <c r="F15" s="11">
        <v>50115999</v>
      </c>
      <c r="G15" s="11">
        <v>1295707</v>
      </c>
      <c r="H15" s="11">
        <v>10766289</v>
      </c>
      <c r="I15" s="11">
        <v>62177995</v>
      </c>
    </row>
    <row r="16" spans="1:9" ht="12" customHeight="1" x14ac:dyDescent="0.2">
      <c r="A16" s="2" t="str">
        <f>"Jul "&amp;RIGHT(A6,4)</f>
        <v>Jul 2023</v>
      </c>
      <c r="B16" s="11">
        <v>825083.1925</v>
      </c>
      <c r="C16" s="11">
        <v>6725.5425999999998</v>
      </c>
      <c r="D16" s="11">
        <v>56530.406300000002</v>
      </c>
      <c r="E16" s="11">
        <v>889619.20209999999</v>
      </c>
      <c r="F16" s="11">
        <v>9704838</v>
      </c>
      <c r="G16" s="11">
        <v>78985</v>
      </c>
      <c r="H16" s="11">
        <v>663895</v>
      </c>
      <c r="I16" s="11">
        <v>10447718</v>
      </c>
    </row>
    <row r="17" spans="1:9" ht="12" customHeight="1" x14ac:dyDescent="0.2">
      <c r="A17" s="2" t="str">
        <f>"Aug "&amp;RIGHT(A6,4)</f>
        <v>Aug 2023</v>
      </c>
      <c r="B17" s="11">
        <v>8527657.0494999997</v>
      </c>
      <c r="C17" s="11">
        <v>320548.60499999998</v>
      </c>
      <c r="D17" s="11">
        <v>1908854.0086999999</v>
      </c>
      <c r="E17" s="11">
        <v>10814683.9267</v>
      </c>
      <c r="F17" s="11">
        <v>110173730</v>
      </c>
      <c r="G17" s="11">
        <v>4113556</v>
      </c>
      <c r="H17" s="11">
        <v>24496060</v>
      </c>
      <c r="I17" s="11">
        <v>138783346</v>
      </c>
    </row>
    <row r="18" spans="1:9" ht="12" customHeight="1" x14ac:dyDescent="0.2">
      <c r="A18" s="2" t="str">
        <f>"Sep "&amp;RIGHT(A6,4)</f>
        <v>Sep 2023</v>
      </c>
      <c r="B18" s="11">
        <v>11443850.9286</v>
      </c>
      <c r="C18" s="11">
        <v>456950.53399999999</v>
      </c>
      <c r="D18" s="11">
        <v>2960401.1157</v>
      </c>
      <c r="E18" s="11">
        <v>14849420.711999999</v>
      </c>
      <c r="F18" s="11">
        <v>203978496</v>
      </c>
      <c r="G18" s="11">
        <v>8153212</v>
      </c>
      <c r="H18" s="11">
        <v>52821424</v>
      </c>
      <c r="I18" s="11">
        <v>264953132</v>
      </c>
    </row>
    <row r="19" spans="1:9" ht="12" customHeight="1" x14ac:dyDescent="0.2">
      <c r="A19" s="12" t="s">
        <v>55</v>
      </c>
      <c r="B19" s="13">
        <v>10979117.905300001</v>
      </c>
      <c r="C19" s="13">
        <v>499516.86540000001</v>
      </c>
      <c r="D19" s="13">
        <v>3028687.574</v>
      </c>
      <c r="E19" s="13">
        <v>14512593.671399999</v>
      </c>
      <c r="F19" s="13">
        <v>1808429163</v>
      </c>
      <c r="G19" s="13">
        <v>79861391</v>
      </c>
      <c r="H19" s="13">
        <v>487630119</v>
      </c>
      <c r="I19" s="13">
        <v>2375920673</v>
      </c>
    </row>
    <row r="20" spans="1:9" ht="12" customHeight="1" x14ac:dyDescent="0.2">
      <c r="A20" s="14" t="s">
        <v>419</v>
      </c>
      <c r="B20" s="15">
        <v>10903095.0123</v>
      </c>
      <c r="C20" s="15">
        <v>505304.22610000003</v>
      </c>
      <c r="D20" s="15">
        <v>3070445.7949000001</v>
      </c>
      <c r="E20" s="15">
        <v>14478099.2447</v>
      </c>
      <c r="F20" s="15">
        <v>190517941</v>
      </c>
      <c r="G20" s="15">
        <v>8830163</v>
      </c>
      <c r="H20" s="15">
        <v>53655868</v>
      </c>
      <c r="I20" s="15">
        <v>253003972</v>
      </c>
    </row>
    <row r="21" spans="1:9" ht="12" customHeight="1" x14ac:dyDescent="0.2">
      <c r="A21" s="3" t="str">
        <f>"FY "&amp;RIGHT(A6,4)+1</f>
        <v>FY 2024</v>
      </c>
    </row>
    <row r="22" spans="1:9" ht="12" customHeight="1" x14ac:dyDescent="0.2">
      <c r="A22" s="2" t="str">
        <f>"Oct "&amp;RIGHT(A6,4)</f>
        <v>Oct 2023</v>
      </c>
      <c r="B22" s="11">
        <v>11158220.6777</v>
      </c>
      <c r="C22" s="11">
        <v>434543.7696</v>
      </c>
      <c r="D22" s="11">
        <v>3018933.9352000002</v>
      </c>
      <c r="E22" s="11">
        <v>14610885.6524</v>
      </c>
      <c r="F22" s="11">
        <v>203357209</v>
      </c>
      <c r="G22" s="11">
        <v>7920084</v>
      </c>
      <c r="H22" s="11">
        <v>55023710</v>
      </c>
      <c r="I22" s="11">
        <v>266301003</v>
      </c>
    </row>
    <row r="23" spans="1:9" ht="12" customHeight="1" x14ac:dyDescent="0.2">
      <c r="A23" s="2" t="str">
        <f>"Nov "&amp;RIGHT(A6,4)</f>
        <v>Nov 2023</v>
      </c>
      <c r="B23" s="11" t="s">
        <v>416</v>
      </c>
      <c r="C23" s="11" t="s">
        <v>416</v>
      </c>
      <c r="D23" s="11" t="s">
        <v>416</v>
      </c>
      <c r="E23" s="11" t="s">
        <v>416</v>
      </c>
      <c r="F23" s="11" t="s">
        <v>416</v>
      </c>
      <c r="G23" s="11" t="s">
        <v>416</v>
      </c>
      <c r="H23" s="11" t="s">
        <v>416</v>
      </c>
      <c r="I23" s="11" t="s">
        <v>416</v>
      </c>
    </row>
    <row r="24" spans="1:9" ht="12" customHeight="1" x14ac:dyDescent="0.2">
      <c r="A24" s="2" t="str">
        <f>"Dec "&amp;RIGHT(A6,4)</f>
        <v>Dec 2023</v>
      </c>
      <c r="B24" s="11" t="s">
        <v>416</v>
      </c>
      <c r="C24" s="11" t="s">
        <v>416</v>
      </c>
      <c r="D24" s="11" t="s">
        <v>416</v>
      </c>
      <c r="E24" s="11" t="s">
        <v>416</v>
      </c>
      <c r="F24" s="11" t="s">
        <v>416</v>
      </c>
      <c r="G24" s="11" t="s">
        <v>416</v>
      </c>
      <c r="H24" s="11" t="s">
        <v>416</v>
      </c>
      <c r="I24" s="11" t="s">
        <v>416</v>
      </c>
    </row>
    <row r="25" spans="1:9" ht="12" customHeight="1" x14ac:dyDescent="0.2">
      <c r="A25" s="2" t="str">
        <f>"Jan "&amp;RIGHT(A6,4)+1</f>
        <v>Jan 2024</v>
      </c>
      <c r="B25" s="11" t="s">
        <v>416</v>
      </c>
      <c r="C25" s="11" t="s">
        <v>416</v>
      </c>
      <c r="D25" s="11" t="s">
        <v>416</v>
      </c>
      <c r="E25" s="11" t="s">
        <v>416</v>
      </c>
      <c r="F25" s="11" t="s">
        <v>416</v>
      </c>
      <c r="G25" s="11" t="s">
        <v>416</v>
      </c>
      <c r="H25" s="11" t="s">
        <v>416</v>
      </c>
      <c r="I25" s="11" t="s">
        <v>416</v>
      </c>
    </row>
    <row r="26" spans="1:9" ht="12" customHeight="1" x14ac:dyDescent="0.2">
      <c r="A26" s="2" t="str">
        <f>"Feb "&amp;RIGHT(A6,4)+1</f>
        <v>Feb 2024</v>
      </c>
      <c r="B26" s="11" t="s">
        <v>416</v>
      </c>
      <c r="C26" s="11" t="s">
        <v>416</v>
      </c>
      <c r="D26" s="11" t="s">
        <v>416</v>
      </c>
      <c r="E26" s="11" t="s">
        <v>416</v>
      </c>
      <c r="F26" s="11" t="s">
        <v>416</v>
      </c>
      <c r="G26" s="11" t="s">
        <v>416</v>
      </c>
      <c r="H26" s="11" t="s">
        <v>416</v>
      </c>
      <c r="I26" s="11" t="s">
        <v>416</v>
      </c>
    </row>
    <row r="27" spans="1:9" ht="12" customHeight="1" x14ac:dyDescent="0.2">
      <c r="A27" s="2" t="str">
        <f>"Mar "&amp;RIGHT(A6,4)+1</f>
        <v>Mar 2024</v>
      </c>
      <c r="B27" s="11" t="s">
        <v>416</v>
      </c>
      <c r="C27" s="11" t="s">
        <v>416</v>
      </c>
      <c r="D27" s="11" t="s">
        <v>416</v>
      </c>
      <c r="E27" s="11" t="s">
        <v>416</v>
      </c>
      <c r="F27" s="11" t="s">
        <v>416</v>
      </c>
      <c r="G27" s="11" t="s">
        <v>416</v>
      </c>
      <c r="H27" s="11" t="s">
        <v>416</v>
      </c>
      <c r="I27" s="11" t="s">
        <v>416</v>
      </c>
    </row>
    <row r="28" spans="1:9" ht="12" customHeight="1" x14ac:dyDescent="0.2">
      <c r="A28" s="2" t="str">
        <f>"Apr "&amp;RIGHT(A6,4)+1</f>
        <v>Apr 2024</v>
      </c>
      <c r="B28" s="11" t="s">
        <v>416</v>
      </c>
      <c r="C28" s="11" t="s">
        <v>416</v>
      </c>
      <c r="D28" s="11" t="s">
        <v>416</v>
      </c>
      <c r="E28" s="11" t="s">
        <v>416</v>
      </c>
      <c r="F28" s="11" t="s">
        <v>416</v>
      </c>
      <c r="G28" s="11" t="s">
        <v>416</v>
      </c>
      <c r="H28" s="11" t="s">
        <v>416</v>
      </c>
      <c r="I28" s="11" t="s">
        <v>416</v>
      </c>
    </row>
    <row r="29" spans="1:9" ht="12" customHeight="1" x14ac:dyDescent="0.2">
      <c r="A29" s="2" t="str">
        <f>"May "&amp;RIGHT(A6,4)+1</f>
        <v>May 2024</v>
      </c>
      <c r="B29" s="11" t="s">
        <v>416</v>
      </c>
      <c r="C29" s="11" t="s">
        <v>416</v>
      </c>
      <c r="D29" s="11" t="s">
        <v>416</v>
      </c>
      <c r="E29" s="11" t="s">
        <v>416</v>
      </c>
      <c r="F29" s="11" t="s">
        <v>416</v>
      </c>
      <c r="G29" s="11" t="s">
        <v>416</v>
      </c>
      <c r="H29" s="11" t="s">
        <v>416</v>
      </c>
      <c r="I29" s="11" t="s">
        <v>416</v>
      </c>
    </row>
    <row r="30" spans="1:9" ht="12" customHeight="1" x14ac:dyDescent="0.2">
      <c r="A30" s="2" t="str">
        <f>"Jun "&amp;RIGHT(A6,4)+1</f>
        <v>Jun 2024</v>
      </c>
      <c r="B30" s="11" t="s">
        <v>416</v>
      </c>
      <c r="C30" s="11" t="s">
        <v>416</v>
      </c>
      <c r="D30" s="11" t="s">
        <v>416</v>
      </c>
      <c r="E30" s="11" t="s">
        <v>416</v>
      </c>
      <c r="F30" s="11" t="s">
        <v>416</v>
      </c>
      <c r="G30" s="11" t="s">
        <v>416</v>
      </c>
      <c r="H30" s="11" t="s">
        <v>416</v>
      </c>
      <c r="I30" s="11" t="s">
        <v>416</v>
      </c>
    </row>
    <row r="31" spans="1:9" ht="12" customHeight="1" x14ac:dyDescent="0.2">
      <c r="A31" s="2" t="str">
        <f>"Jul "&amp;RIGHT(A6,4)+1</f>
        <v>Jul 2024</v>
      </c>
      <c r="B31" s="11" t="s">
        <v>416</v>
      </c>
      <c r="C31" s="11" t="s">
        <v>416</v>
      </c>
      <c r="D31" s="11" t="s">
        <v>416</v>
      </c>
      <c r="E31" s="11" t="s">
        <v>416</v>
      </c>
      <c r="F31" s="11" t="s">
        <v>416</v>
      </c>
      <c r="G31" s="11" t="s">
        <v>416</v>
      </c>
      <c r="H31" s="11" t="s">
        <v>416</v>
      </c>
      <c r="I31" s="11" t="s">
        <v>416</v>
      </c>
    </row>
    <row r="32" spans="1:9" ht="12" customHeight="1" x14ac:dyDescent="0.2">
      <c r="A32" s="2" t="str">
        <f>"Aug "&amp;RIGHT(A6,4)+1</f>
        <v>Aug 2024</v>
      </c>
      <c r="B32" s="11" t="s">
        <v>416</v>
      </c>
      <c r="C32" s="11" t="s">
        <v>416</v>
      </c>
      <c r="D32" s="11" t="s">
        <v>416</v>
      </c>
      <c r="E32" s="11" t="s">
        <v>416</v>
      </c>
      <c r="F32" s="11" t="s">
        <v>416</v>
      </c>
      <c r="G32" s="11" t="s">
        <v>416</v>
      </c>
      <c r="H32" s="11" t="s">
        <v>416</v>
      </c>
      <c r="I32" s="11" t="s">
        <v>416</v>
      </c>
    </row>
    <row r="33" spans="1:9" ht="12" customHeight="1" x14ac:dyDescent="0.2">
      <c r="A33" s="2" t="str">
        <f>"Sep "&amp;RIGHT(A6,4)+1</f>
        <v>Sep 2024</v>
      </c>
      <c r="B33" s="11" t="s">
        <v>416</v>
      </c>
      <c r="C33" s="11" t="s">
        <v>416</v>
      </c>
      <c r="D33" s="11" t="s">
        <v>416</v>
      </c>
      <c r="E33" s="11" t="s">
        <v>416</v>
      </c>
      <c r="F33" s="11" t="s">
        <v>416</v>
      </c>
      <c r="G33" s="11" t="s">
        <v>416</v>
      </c>
      <c r="H33" s="11" t="s">
        <v>416</v>
      </c>
      <c r="I33" s="11" t="s">
        <v>416</v>
      </c>
    </row>
    <row r="34" spans="1:9" ht="12" customHeight="1" x14ac:dyDescent="0.2">
      <c r="A34" s="12" t="s">
        <v>55</v>
      </c>
      <c r="B34" s="13">
        <v>11158220.6777</v>
      </c>
      <c r="C34" s="13">
        <v>434543.7696</v>
      </c>
      <c r="D34" s="13">
        <v>3018933.9352000002</v>
      </c>
      <c r="E34" s="13">
        <v>14610885.6524</v>
      </c>
      <c r="F34" s="13">
        <v>203357209</v>
      </c>
      <c r="G34" s="13">
        <v>7920084</v>
      </c>
      <c r="H34" s="13">
        <v>55023710</v>
      </c>
      <c r="I34" s="13">
        <v>266301003</v>
      </c>
    </row>
    <row r="35" spans="1:9" ht="12" customHeight="1" x14ac:dyDescent="0.2">
      <c r="A35" s="14" t="str">
        <f>"Total "&amp;MID(A20,7,LEN(A20)-13)&amp;" Months"</f>
        <v>Total 1 Months</v>
      </c>
      <c r="B35" s="15">
        <v>11158220.6777</v>
      </c>
      <c r="C35" s="15">
        <v>434543.7696</v>
      </c>
      <c r="D35" s="15">
        <v>3018933.9352000002</v>
      </c>
      <c r="E35" s="15">
        <v>14610885.6524</v>
      </c>
      <c r="F35" s="15">
        <v>203357209</v>
      </c>
      <c r="G35" s="15">
        <v>7920084</v>
      </c>
      <c r="H35" s="15">
        <v>55023710</v>
      </c>
      <c r="I35" s="15">
        <v>266301003</v>
      </c>
    </row>
    <row r="36" spans="1:9" ht="12" customHeight="1" x14ac:dyDescent="0.2">
      <c r="A36" s="81"/>
      <c r="B36" s="81"/>
      <c r="C36" s="81"/>
      <c r="D36" s="81"/>
      <c r="E36" s="81"/>
      <c r="F36" s="81"/>
      <c r="G36" s="81"/>
      <c r="H36" s="81"/>
      <c r="I36" s="81"/>
    </row>
    <row r="37" spans="1:9" ht="69.95" customHeight="1" x14ac:dyDescent="0.2">
      <c r="A37" s="92" t="s">
        <v>91</v>
      </c>
      <c r="B37" s="92"/>
      <c r="C37" s="92"/>
      <c r="D37" s="92"/>
      <c r="E37" s="92"/>
      <c r="F37" s="92"/>
      <c r="G37" s="92"/>
      <c r="H37" s="92"/>
      <c r="I37" s="92"/>
    </row>
  </sheetData>
  <mergeCells count="8">
    <mergeCell ref="B5:I5"/>
    <mergeCell ref="A36:I36"/>
    <mergeCell ref="A37:I37"/>
    <mergeCell ref="A1:H1"/>
    <mergeCell ref="A2:H2"/>
    <mergeCell ref="A3:A4"/>
    <mergeCell ref="B3:E3"/>
    <mergeCell ref="F3:I3"/>
  </mergeCells>
  <phoneticPr fontId="0" type="noConversion"/>
  <pageMargins left="0.75" right="0.5" top="0.75" bottom="0.5" header="0.5" footer="0.25"/>
  <pageSetup orientation="landscape"/>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3">
    <pageSetUpPr fitToPage="1"/>
  </sheetPr>
  <dimension ref="A1:I37"/>
  <sheetViews>
    <sheetView showGridLines="0" workbookViewId="0">
      <selection sqref="A1:H1"/>
    </sheetView>
  </sheetViews>
  <sheetFormatPr defaultRowHeight="12.75" x14ac:dyDescent="0.2"/>
  <cols>
    <col min="1" max="9" width="11.42578125" customWidth="1"/>
  </cols>
  <sheetData>
    <row r="1" spans="1:9" ht="12" customHeight="1" x14ac:dyDescent="0.2">
      <c r="A1" s="82" t="s">
        <v>421</v>
      </c>
      <c r="B1" s="82"/>
      <c r="C1" s="82"/>
      <c r="D1" s="82"/>
      <c r="E1" s="82"/>
      <c r="F1" s="82"/>
      <c r="G1" s="82"/>
      <c r="H1" s="82"/>
      <c r="I1" s="76">
        <v>45303</v>
      </c>
    </row>
    <row r="2" spans="1:9" ht="12" customHeight="1" x14ac:dyDescent="0.2">
      <c r="A2" s="84" t="s">
        <v>92</v>
      </c>
      <c r="B2" s="84"/>
      <c r="C2" s="84"/>
      <c r="D2" s="84"/>
      <c r="E2" s="84"/>
      <c r="F2" s="84"/>
      <c r="G2" s="84"/>
      <c r="H2" s="84"/>
      <c r="I2" s="1"/>
    </row>
    <row r="3" spans="1:9" ht="24" customHeight="1" x14ac:dyDescent="0.2">
      <c r="A3" s="86" t="s">
        <v>50</v>
      </c>
      <c r="B3" s="90" t="s">
        <v>93</v>
      </c>
      <c r="C3" s="90"/>
      <c r="D3" s="89"/>
      <c r="E3" s="90" t="s">
        <v>94</v>
      </c>
      <c r="F3" s="90"/>
      <c r="G3" s="89"/>
      <c r="H3" s="88" t="s">
        <v>212</v>
      </c>
      <c r="I3" s="93" t="s">
        <v>213</v>
      </c>
    </row>
    <row r="4" spans="1:9" ht="24" customHeight="1" x14ac:dyDescent="0.2">
      <c r="A4" s="87"/>
      <c r="B4" s="10" t="s">
        <v>78</v>
      </c>
      <c r="C4" s="10" t="s">
        <v>79</v>
      </c>
      <c r="D4" s="10" t="s">
        <v>95</v>
      </c>
      <c r="E4" s="10" t="s">
        <v>78</v>
      </c>
      <c r="F4" s="10" t="s">
        <v>79</v>
      </c>
      <c r="G4" s="10" t="s">
        <v>95</v>
      </c>
      <c r="H4" s="89"/>
      <c r="I4" s="90"/>
    </row>
    <row r="5" spans="1:9" ht="12" customHeight="1" x14ac:dyDescent="0.2">
      <c r="A5" s="1"/>
      <c r="B5" s="81" t="str">
        <f>REPT("-",90)&amp;" Number "&amp;REPT("-",90)</f>
        <v>------------------------------------------------------------------------------------------ Number ------------------------------------------------------------------------------------------</v>
      </c>
      <c r="C5" s="81"/>
      <c r="D5" s="81"/>
      <c r="E5" s="81"/>
      <c r="F5" s="81"/>
      <c r="G5" s="81"/>
      <c r="H5" s="81"/>
      <c r="I5" s="81"/>
    </row>
    <row r="6" spans="1:9" ht="12" customHeight="1" x14ac:dyDescent="0.2">
      <c r="A6" s="3" t="s">
        <v>418</v>
      </c>
    </row>
    <row r="7" spans="1:9" ht="12" customHeight="1" x14ac:dyDescent="0.2">
      <c r="A7" s="2" t="str">
        <f>"Oct "&amp;RIGHT(A6,4)-1</f>
        <v>Oct 2022</v>
      </c>
      <c r="B7" s="11">
        <v>10195785</v>
      </c>
      <c r="C7" s="11">
        <v>1445390</v>
      </c>
      <c r="D7" s="11">
        <v>11641175</v>
      </c>
      <c r="E7" s="11">
        <v>180322156</v>
      </c>
      <c r="F7" s="11">
        <v>7384773</v>
      </c>
      <c r="G7" s="11">
        <v>187706929</v>
      </c>
      <c r="H7" s="11">
        <v>13421198</v>
      </c>
      <c r="I7" s="16">
        <v>18.851099999999999</v>
      </c>
    </row>
    <row r="8" spans="1:9" ht="12" customHeight="1" x14ac:dyDescent="0.2">
      <c r="A8" s="2" t="str">
        <f>"Nov "&amp;RIGHT(A6,4)-1</f>
        <v>Nov 2022</v>
      </c>
      <c r="B8" s="11">
        <v>9341786</v>
      </c>
      <c r="C8" s="11">
        <v>1343080</v>
      </c>
      <c r="D8" s="11">
        <v>10684866</v>
      </c>
      <c r="E8" s="11">
        <v>161342692</v>
      </c>
      <c r="F8" s="11">
        <v>6804131</v>
      </c>
      <c r="G8" s="11">
        <v>168146823</v>
      </c>
      <c r="H8" s="11">
        <v>13365591</v>
      </c>
      <c r="I8" s="16">
        <v>16.988099999999999</v>
      </c>
    </row>
    <row r="9" spans="1:9" ht="12" customHeight="1" x14ac:dyDescent="0.2">
      <c r="A9" s="2" t="str">
        <f>"Dec "&amp;RIGHT(A6,4)-1</f>
        <v>Dec 2022</v>
      </c>
      <c r="B9" s="11">
        <v>7055680</v>
      </c>
      <c r="C9" s="11">
        <v>974427</v>
      </c>
      <c r="D9" s="11">
        <v>8030107</v>
      </c>
      <c r="E9" s="11">
        <v>128281010</v>
      </c>
      <c r="F9" s="11">
        <v>5170966</v>
      </c>
      <c r="G9" s="11">
        <v>133451976</v>
      </c>
      <c r="H9" s="11">
        <v>13081722</v>
      </c>
      <c r="I9" s="16">
        <v>13.6584</v>
      </c>
    </row>
    <row r="10" spans="1:9" ht="12" customHeight="1" x14ac:dyDescent="0.2">
      <c r="A10" s="2" t="str">
        <f>"Jan "&amp;RIGHT(A6,4)</f>
        <v>Jan 2023</v>
      </c>
      <c r="B10" s="11">
        <v>9336643</v>
      </c>
      <c r="C10" s="11">
        <v>1291254</v>
      </c>
      <c r="D10" s="11">
        <v>10627897</v>
      </c>
      <c r="E10" s="11">
        <v>169619471</v>
      </c>
      <c r="F10" s="11">
        <v>7027045</v>
      </c>
      <c r="G10" s="11">
        <v>176646516</v>
      </c>
      <c r="H10" s="11">
        <v>13230835</v>
      </c>
      <c r="I10" s="16">
        <v>17.882000000000001</v>
      </c>
    </row>
    <row r="11" spans="1:9" ht="12" customHeight="1" x14ac:dyDescent="0.2">
      <c r="A11" s="2" t="str">
        <f>"Feb "&amp;RIGHT(A6,4)</f>
        <v>Feb 2023</v>
      </c>
      <c r="B11" s="11">
        <v>9222809</v>
      </c>
      <c r="C11" s="11">
        <v>1282809</v>
      </c>
      <c r="D11" s="11">
        <v>10505618</v>
      </c>
      <c r="E11" s="11">
        <v>170526430</v>
      </c>
      <c r="F11" s="11">
        <v>7009788</v>
      </c>
      <c r="G11" s="11">
        <v>177536218</v>
      </c>
      <c r="H11" s="11">
        <v>13506358</v>
      </c>
      <c r="I11" s="16">
        <v>17.551400000000001</v>
      </c>
    </row>
    <row r="12" spans="1:9" ht="12" customHeight="1" x14ac:dyDescent="0.2">
      <c r="A12" s="2" t="str">
        <f>"Mar "&amp;RIGHT(A6,4)</f>
        <v>Mar 2023</v>
      </c>
      <c r="B12" s="11">
        <v>10544109</v>
      </c>
      <c r="C12" s="11">
        <v>1449299</v>
      </c>
      <c r="D12" s="11">
        <v>11993408</v>
      </c>
      <c r="E12" s="11">
        <v>192466847</v>
      </c>
      <c r="F12" s="11">
        <v>7885630</v>
      </c>
      <c r="G12" s="11">
        <v>200352477</v>
      </c>
      <c r="H12" s="11">
        <v>13662561</v>
      </c>
      <c r="I12" s="16">
        <v>19.732500000000002</v>
      </c>
    </row>
    <row r="13" spans="1:9" ht="12" customHeight="1" x14ac:dyDescent="0.2">
      <c r="A13" s="2" t="str">
        <f>"Apr "&amp;RIGHT(A6,4)</f>
        <v>Apr 2023</v>
      </c>
      <c r="B13" s="11">
        <v>9303836</v>
      </c>
      <c r="C13" s="11">
        <v>1311557</v>
      </c>
      <c r="D13" s="11">
        <v>10615393</v>
      </c>
      <c r="E13" s="11">
        <v>160175842</v>
      </c>
      <c r="F13" s="11">
        <v>6693289</v>
      </c>
      <c r="G13" s="11">
        <v>166869131</v>
      </c>
      <c r="H13" s="11">
        <v>13559166</v>
      </c>
      <c r="I13" s="16">
        <v>16.549499999999998</v>
      </c>
    </row>
    <row r="14" spans="1:9" ht="12" customHeight="1" x14ac:dyDescent="0.2">
      <c r="A14" s="2" t="str">
        <f>"May "&amp;RIGHT(A6,4)</f>
        <v>May 2023</v>
      </c>
      <c r="B14" s="11">
        <v>10932813</v>
      </c>
      <c r="C14" s="11">
        <v>1475449</v>
      </c>
      <c r="D14" s="11">
        <v>12408262</v>
      </c>
      <c r="E14" s="11">
        <v>195788191</v>
      </c>
      <c r="F14" s="11">
        <v>7671044</v>
      </c>
      <c r="G14" s="11">
        <v>203459235</v>
      </c>
      <c r="H14" s="11">
        <v>13485725</v>
      </c>
      <c r="I14" s="16">
        <v>20.257000000000001</v>
      </c>
    </row>
    <row r="15" spans="1:9" ht="12" customHeight="1" x14ac:dyDescent="0.2">
      <c r="A15" s="2" t="str">
        <f>"Jun "&amp;RIGHT(A6,4)</f>
        <v>Jun 2023</v>
      </c>
      <c r="B15" s="11">
        <v>2898286</v>
      </c>
      <c r="C15" s="11">
        <v>213704</v>
      </c>
      <c r="D15" s="11">
        <v>3111990</v>
      </c>
      <c r="E15" s="11">
        <v>47217713</v>
      </c>
      <c r="F15" s="11">
        <v>1082003</v>
      </c>
      <c r="G15" s="11">
        <v>48299716</v>
      </c>
      <c r="H15" s="11">
        <v>5973045</v>
      </c>
      <c r="I15" s="16">
        <v>10.409800000000001</v>
      </c>
    </row>
    <row r="16" spans="1:9" ht="12" customHeight="1" x14ac:dyDescent="0.2">
      <c r="A16" s="2" t="str">
        <f>"Jul "&amp;RIGHT(A6,4)</f>
        <v>Jul 2023</v>
      </c>
      <c r="B16" s="11">
        <v>641617</v>
      </c>
      <c r="C16" s="11">
        <v>18853</v>
      </c>
      <c r="D16" s="11">
        <v>660470</v>
      </c>
      <c r="E16" s="11">
        <v>9063221</v>
      </c>
      <c r="F16" s="11">
        <v>60132</v>
      </c>
      <c r="G16" s="11">
        <v>9123353</v>
      </c>
      <c r="H16" s="11">
        <v>824677</v>
      </c>
      <c r="I16" s="16">
        <v>12.668900000000001</v>
      </c>
    </row>
    <row r="17" spans="1:9" ht="12" customHeight="1" x14ac:dyDescent="0.2">
      <c r="A17" s="2" t="str">
        <f>"Aug "&amp;RIGHT(A6,4)</f>
        <v>Aug 2023</v>
      </c>
      <c r="B17" s="11">
        <v>3797827</v>
      </c>
      <c r="C17" s="11">
        <v>528583</v>
      </c>
      <c r="D17" s="11">
        <v>4326410</v>
      </c>
      <c r="E17" s="11">
        <v>106375903</v>
      </c>
      <c r="F17" s="11">
        <v>3584973</v>
      </c>
      <c r="G17" s="11">
        <v>109960876</v>
      </c>
      <c r="H17" s="11">
        <v>10025212</v>
      </c>
      <c r="I17" s="16">
        <v>13.843400000000001</v>
      </c>
    </row>
    <row r="18" spans="1:9" ht="12" customHeight="1" x14ac:dyDescent="0.2">
      <c r="A18" s="2" t="str">
        <f>"Sep "&amp;RIGHT(A6,4)</f>
        <v>Sep 2023</v>
      </c>
      <c r="B18" s="11">
        <v>11533644</v>
      </c>
      <c r="C18" s="11">
        <v>1787599</v>
      </c>
      <c r="D18" s="11">
        <v>13321243</v>
      </c>
      <c r="E18" s="11">
        <v>192444852</v>
      </c>
      <c r="F18" s="11">
        <v>6365613</v>
      </c>
      <c r="G18" s="11">
        <v>198810465</v>
      </c>
      <c r="H18" s="11">
        <v>13765413</v>
      </c>
      <c r="I18" s="16">
        <v>19.247699999999998</v>
      </c>
    </row>
    <row r="19" spans="1:9" ht="12" customHeight="1" x14ac:dyDescent="0.2">
      <c r="A19" s="12" t="s">
        <v>55</v>
      </c>
      <c r="B19" s="13">
        <v>94804835</v>
      </c>
      <c r="C19" s="13">
        <v>13122004</v>
      </c>
      <c r="D19" s="13">
        <v>107926839</v>
      </c>
      <c r="E19" s="13">
        <v>1713624328</v>
      </c>
      <c r="F19" s="13">
        <v>66739387</v>
      </c>
      <c r="G19" s="13">
        <v>1780363715</v>
      </c>
      <c r="H19" s="13">
        <v>13453174.3333</v>
      </c>
      <c r="I19" s="17">
        <v>171.1275</v>
      </c>
    </row>
    <row r="20" spans="1:9" ht="12" customHeight="1" x14ac:dyDescent="0.2">
      <c r="A20" s="14" t="s">
        <v>419</v>
      </c>
      <c r="B20" s="15">
        <v>10195785</v>
      </c>
      <c r="C20" s="15">
        <v>1445390</v>
      </c>
      <c r="D20" s="15">
        <v>11641175</v>
      </c>
      <c r="E20" s="15">
        <v>180322156</v>
      </c>
      <c r="F20" s="15">
        <v>7384773</v>
      </c>
      <c r="G20" s="15">
        <v>187706929</v>
      </c>
      <c r="H20" s="15">
        <v>13421198</v>
      </c>
      <c r="I20" s="18">
        <v>18.851099999999999</v>
      </c>
    </row>
    <row r="21" spans="1:9" ht="12" customHeight="1" x14ac:dyDescent="0.2">
      <c r="A21" s="3" t="str">
        <f>"FY "&amp;RIGHT(A6,4)+1</f>
        <v>FY 2024</v>
      </c>
    </row>
    <row r="22" spans="1:9" ht="12" customHeight="1" x14ac:dyDescent="0.2">
      <c r="A22" s="2" t="str">
        <f>"Oct "&amp;RIGHT(A6,4)</f>
        <v>Oct 2023</v>
      </c>
      <c r="B22" s="11">
        <v>10103997</v>
      </c>
      <c r="C22" s="11">
        <v>1418834</v>
      </c>
      <c r="D22" s="11">
        <v>11522831</v>
      </c>
      <c r="E22" s="11">
        <v>193253212</v>
      </c>
      <c r="F22" s="11">
        <v>6501250</v>
      </c>
      <c r="G22" s="11">
        <v>199754462</v>
      </c>
      <c r="H22" s="11">
        <v>13544291</v>
      </c>
      <c r="I22" s="16">
        <v>19.6615</v>
      </c>
    </row>
    <row r="23" spans="1:9" ht="12" customHeight="1" x14ac:dyDescent="0.2">
      <c r="A23" s="2" t="str">
        <f>"Nov "&amp;RIGHT(A6,4)</f>
        <v>Nov 2023</v>
      </c>
      <c r="B23" s="11" t="s">
        <v>416</v>
      </c>
      <c r="C23" s="11" t="s">
        <v>416</v>
      </c>
      <c r="D23" s="11" t="s">
        <v>416</v>
      </c>
      <c r="E23" s="11" t="s">
        <v>416</v>
      </c>
      <c r="F23" s="11" t="s">
        <v>416</v>
      </c>
      <c r="G23" s="11" t="s">
        <v>416</v>
      </c>
      <c r="H23" s="11" t="s">
        <v>416</v>
      </c>
      <c r="I23" s="16" t="s">
        <v>416</v>
      </c>
    </row>
    <row r="24" spans="1:9" ht="12" customHeight="1" x14ac:dyDescent="0.2">
      <c r="A24" s="2" t="str">
        <f>"Dec "&amp;RIGHT(A6,4)</f>
        <v>Dec 2023</v>
      </c>
      <c r="B24" s="11" t="s">
        <v>416</v>
      </c>
      <c r="C24" s="11" t="s">
        <v>416</v>
      </c>
      <c r="D24" s="11" t="s">
        <v>416</v>
      </c>
      <c r="E24" s="11" t="s">
        <v>416</v>
      </c>
      <c r="F24" s="11" t="s">
        <v>416</v>
      </c>
      <c r="G24" s="11" t="s">
        <v>416</v>
      </c>
      <c r="H24" s="11" t="s">
        <v>416</v>
      </c>
      <c r="I24" s="16" t="s">
        <v>416</v>
      </c>
    </row>
    <row r="25" spans="1:9" ht="12" customHeight="1" x14ac:dyDescent="0.2">
      <c r="A25" s="2" t="str">
        <f>"Jan "&amp;RIGHT(A6,4)+1</f>
        <v>Jan 2024</v>
      </c>
      <c r="B25" s="11" t="s">
        <v>416</v>
      </c>
      <c r="C25" s="11" t="s">
        <v>416</v>
      </c>
      <c r="D25" s="11" t="s">
        <v>416</v>
      </c>
      <c r="E25" s="11" t="s">
        <v>416</v>
      </c>
      <c r="F25" s="11" t="s">
        <v>416</v>
      </c>
      <c r="G25" s="11" t="s">
        <v>416</v>
      </c>
      <c r="H25" s="11" t="s">
        <v>416</v>
      </c>
      <c r="I25" s="16" t="s">
        <v>416</v>
      </c>
    </row>
    <row r="26" spans="1:9" ht="12" customHeight="1" x14ac:dyDescent="0.2">
      <c r="A26" s="2" t="str">
        <f>"Feb "&amp;RIGHT(A6,4)+1</f>
        <v>Feb 2024</v>
      </c>
      <c r="B26" s="11" t="s">
        <v>416</v>
      </c>
      <c r="C26" s="11" t="s">
        <v>416</v>
      </c>
      <c r="D26" s="11" t="s">
        <v>416</v>
      </c>
      <c r="E26" s="11" t="s">
        <v>416</v>
      </c>
      <c r="F26" s="11" t="s">
        <v>416</v>
      </c>
      <c r="G26" s="11" t="s">
        <v>416</v>
      </c>
      <c r="H26" s="11" t="s">
        <v>416</v>
      </c>
      <c r="I26" s="16" t="s">
        <v>416</v>
      </c>
    </row>
    <row r="27" spans="1:9" ht="12" customHeight="1" x14ac:dyDescent="0.2">
      <c r="A27" s="2" t="str">
        <f>"Mar "&amp;RIGHT(A6,4)+1</f>
        <v>Mar 2024</v>
      </c>
      <c r="B27" s="11" t="s">
        <v>416</v>
      </c>
      <c r="C27" s="11" t="s">
        <v>416</v>
      </c>
      <c r="D27" s="11" t="s">
        <v>416</v>
      </c>
      <c r="E27" s="11" t="s">
        <v>416</v>
      </c>
      <c r="F27" s="11" t="s">
        <v>416</v>
      </c>
      <c r="G27" s="11" t="s">
        <v>416</v>
      </c>
      <c r="H27" s="11" t="s">
        <v>416</v>
      </c>
      <c r="I27" s="16" t="s">
        <v>416</v>
      </c>
    </row>
    <row r="28" spans="1:9" ht="12" customHeight="1" x14ac:dyDescent="0.2">
      <c r="A28" s="2" t="str">
        <f>"Apr "&amp;RIGHT(A6,4)+1</f>
        <v>Apr 2024</v>
      </c>
      <c r="B28" s="11" t="s">
        <v>416</v>
      </c>
      <c r="C28" s="11" t="s">
        <v>416</v>
      </c>
      <c r="D28" s="11" t="s">
        <v>416</v>
      </c>
      <c r="E28" s="11" t="s">
        <v>416</v>
      </c>
      <c r="F28" s="11" t="s">
        <v>416</v>
      </c>
      <c r="G28" s="11" t="s">
        <v>416</v>
      </c>
      <c r="H28" s="11" t="s">
        <v>416</v>
      </c>
      <c r="I28" s="16" t="s">
        <v>416</v>
      </c>
    </row>
    <row r="29" spans="1:9" ht="12" customHeight="1" x14ac:dyDescent="0.2">
      <c r="A29" s="2" t="str">
        <f>"May "&amp;RIGHT(A6,4)+1</f>
        <v>May 2024</v>
      </c>
      <c r="B29" s="11" t="s">
        <v>416</v>
      </c>
      <c r="C29" s="11" t="s">
        <v>416</v>
      </c>
      <c r="D29" s="11" t="s">
        <v>416</v>
      </c>
      <c r="E29" s="11" t="s">
        <v>416</v>
      </c>
      <c r="F29" s="11" t="s">
        <v>416</v>
      </c>
      <c r="G29" s="11" t="s">
        <v>416</v>
      </c>
      <c r="H29" s="11" t="s">
        <v>416</v>
      </c>
      <c r="I29" s="16" t="s">
        <v>416</v>
      </c>
    </row>
    <row r="30" spans="1:9" ht="12" customHeight="1" x14ac:dyDescent="0.2">
      <c r="A30" s="2" t="str">
        <f>"Jun "&amp;RIGHT(A6,4)+1</f>
        <v>Jun 2024</v>
      </c>
      <c r="B30" s="11" t="s">
        <v>416</v>
      </c>
      <c r="C30" s="11" t="s">
        <v>416</v>
      </c>
      <c r="D30" s="11" t="s">
        <v>416</v>
      </c>
      <c r="E30" s="11" t="s">
        <v>416</v>
      </c>
      <c r="F30" s="11" t="s">
        <v>416</v>
      </c>
      <c r="G30" s="11" t="s">
        <v>416</v>
      </c>
      <c r="H30" s="11" t="s">
        <v>416</v>
      </c>
      <c r="I30" s="16" t="s">
        <v>416</v>
      </c>
    </row>
    <row r="31" spans="1:9" ht="12" customHeight="1" x14ac:dyDescent="0.2">
      <c r="A31" s="2" t="str">
        <f>"Jul "&amp;RIGHT(A6,4)+1</f>
        <v>Jul 2024</v>
      </c>
      <c r="B31" s="11" t="s">
        <v>416</v>
      </c>
      <c r="C31" s="11" t="s">
        <v>416</v>
      </c>
      <c r="D31" s="11" t="s">
        <v>416</v>
      </c>
      <c r="E31" s="11" t="s">
        <v>416</v>
      </c>
      <c r="F31" s="11" t="s">
        <v>416</v>
      </c>
      <c r="G31" s="11" t="s">
        <v>416</v>
      </c>
      <c r="H31" s="11" t="s">
        <v>416</v>
      </c>
      <c r="I31" s="16" t="s">
        <v>416</v>
      </c>
    </row>
    <row r="32" spans="1:9" ht="12" customHeight="1" x14ac:dyDescent="0.2">
      <c r="A32" s="2" t="str">
        <f>"Aug "&amp;RIGHT(A6,4)+1</f>
        <v>Aug 2024</v>
      </c>
      <c r="B32" s="11" t="s">
        <v>416</v>
      </c>
      <c r="C32" s="11" t="s">
        <v>416</v>
      </c>
      <c r="D32" s="11" t="s">
        <v>416</v>
      </c>
      <c r="E32" s="11" t="s">
        <v>416</v>
      </c>
      <c r="F32" s="11" t="s">
        <v>416</v>
      </c>
      <c r="G32" s="11" t="s">
        <v>416</v>
      </c>
      <c r="H32" s="11" t="s">
        <v>416</v>
      </c>
      <c r="I32" s="16" t="s">
        <v>416</v>
      </c>
    </row>
    <row r="33" spans="1:9" ht="12" customHeight="1" x14ac:dyDescent="0.2">
      <c r="A33" s="2" t="str">
        <f>"Sep "&amp;RIGHT(A6,4)+1</f>
        <v>Sep 2024</v>
      </c>
      <c r="B33" s="11" t="s">
        <v>416</v>
      </c>
      <c r="C33" s="11" t="s">
        <v>416</v>
      </c>
      <c r="D33" s="11" t="s">
        <v>416</v>
      </c>
      <c r="E33" s="11" t="s">
        <v>416</v>
      </c>
      <c r="F33" s="11" t="s">
        <v>416</v>
      </c>
      <c r="G33" s="11" t="s">
        <v>416</v>
      </c>
      <c r="H33" s="11" t="s">
        <v>416</v>
      </c>
      <c r="I33" s="16" t="s">
        <v>416</v>
      </c>
    </row>
    <row r="34" spans="1:9" ht="12" customHeight="1" x14ac:dyDescent="0.2">
      <c r="A34" s="12" t="s">
        <v>55</v>
      </c>
      <c r="B34" s="13">
        <v>10103997</v>
      </c>
      <c r="C34" s="13">
        <v>1418834</v>
      </c>
      <c r="D34" s="13">
        <v>11522831</v>
      </c>
      <c r="E34" s="13">
        <v>193253212</v>
      </c>
      <c r="F34" s="13">
        <v>6501250</v>
      </c>
      <c r="G34" s="13">
        <v>199754462</v>
      </c>
      <c r="H34" s="13">
        <v>13544291</v>
      </c>
      <c r="I34" s="17">
        <v>19.6615</v>
      </c>
    </row>
    <row r="35" spans="1:9" ht="12" customHeight="1" x14ac:dyDescent="0.2">
      <c r="A35" s="14" t="str">
        <f>"Total "&amp;MID(A20,7,LEN(A20)-13)&amp;" Months"</f>
        <v>Total 1 Months</v>
      </c>
      <c r="B35" s="15">
        <v>10103997</v>
      </c>
      <c r="C35" s="15">
        <v>1418834</v>
      </c>
      <c r="D35" s="15">
        <v>11522831</v>
      </c>
      <c r="E35" s="15">
        <v>193253212</v>
      </c>
      <c r="F35" s="15">
        <v>6501250</v>
      </c>
      <c r="G35" s="15">
        <v>199754462</v>
      </c>
      <c r="H35" s="15">
        <v>13544291</v>
      </c>
      <c r="I35" s="18">
        <v>19.6615</v>
      </c>
    </row>
    <row r="36" spans="1:9" ht="12" customHeight="1" x14ac:dyDescent="0.2">
      <c r="A36" s="81"/>
      <c r="B36" s="81"/>
      <c r="C36" s="81"/>
      <c r="D36" s="81"/>
      <c r="E36" s="81"/>
      <c r="F36" s="81"/>
      <c r="G36" s="81"/>
      <c r="H36" s="81"/>
      <c r="I36" s="81"/>
    </row>
    <row r="37" spans="1:9" ht="69.95" customHeight="1" x14ac:dyDescent="0.2">
      <c r="A37" s="92" t="s">
        <v>96</v>
      </c>
      <c r="B37" s="92"/>
      <c r="C37" s="92"/>
      <c r="D37" s="92"/>
      <c r="E37" s="92"/>
      <c r="F37" s="92"/>
      <c r="G37" s="92"/>
      <c r="H37" s="92"/>
      <c r="I37" s="92"/>
    </row>
  </sheetData>
  <mergeCells count="10">
    <mergeCell ref="I3:I4"/>
    <mergeCell ref="B5:I5"/>
    <mergeCell ref="A36:I36"/>
    <mergeCell ref="A37:I37"/>
    <mergeCell ref="A1:H1"/>
    <mergeCell ref="A2:H2"/>
    <mergeCell ref="A3:A4"/>
    <mergeCell ref="B3:D3"/>
    <mergeCell ref="E3:G3"/>
    <mergeCell ref="H3:H4"/>
  </mergeCells>
  <phoneticPr fontId="0" type="noConversion"/>
  <pageMargins left="0.75" right="0.5" top="0.75" bottom="0.5" header="0.5" footer="0.25"/>
  <pageSetup orientation="landscape"/>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4">
    <pageSetUpPr fitToPage="1"/>
  </sheetPr>
  <dimension ref="A1:I37"/>
  <sheetViews>
    <sheetView showGridLines="0" workbookViewId="0">
      <selection sqref="A1:H1"/>
    </sheetView>
  </sheetViews>
  <sheetFormatPr defaultRowHeight="12.75" x14ac:dyDescent="0.2"/>
  <cols>
    <col min="1" max="9" width="11.42578125" customWidth="1"/>
  </cols>
  <sheetData>
    <row r="1" spans="1:9" ht="12" customHeight="1" x14ac:dyDescent="0.2">
      <c r="A1" s="82" t="s">
        <v>421</v>
      </c>
      <c r="B1" s="82"/>
      <c r="C1" s="82"/>
      <c r="D1" s="82"/>
      <c r="E1" s="82"/>
      <c r="F1" s="82"/>
      <c r="G1" s="82"/>
      <c r="H1" s="82"/>
      <c r="I1" s="76">
        <v>45303</v>
      </c>
    </row>
    <row r="2" spans="1:9" ht="12" customHeight="1" x14ac:dyDescent="0.2">
      <c r="A2" s="84" t="s">
        <v>97</v>
      </c>
      <c r="B2" s="84"/>
      <c r="C2" s="84"/>
      <c r="D2" s="84"/>
      <c r="E2" s="84"/>
      <c r="F2" s="84"/>
      <c r="G2" s="84"/>
      <c r="H2" s="84"/>
      <c r="I2" s="1"/>
    </row>
    <row r="3" spans="1:9" ht="24" customHeight="1" x14ac:dyDescent="0.2">
      <c r="A3" s="86" t="s">
        <v>50</v>
      </c>
      <c r="B3" s="90" t="s">
        <v>93</v>
      </c>
      <c r="C3" s="90"/>
      <c r="D3" s="89"/>
      <c r="E3" s="90" t="s">
        <v>94</v>
      </c>
      <c r="F3" s="90"/>
      <c r="G3" s="89"/>
      <c r="H3" s="88" t="s">
        <v>215</v>
      </c>
      <c r="I3" s="93" t="s">
        <v>216</v>
      </c>
    </row>
    <row r="4" spans="1:9" ht="24" customHeight="1" x14ac:dyDescent="0.2">
      <c r="A4" s="87"/>
      <c r="B4" s="10" t="s">
        <v>78</v>
      </c>
      <c r="C4" s="10" t="s">
        <v>79</v>
      </c>
      <c r="D4" s="10" t="s">
        <v>55</v>
      </c>
      <c r="E4" s="10" t="s">
        <v>78</v>
      </c>
      <c r="F4" s="10" t="s">
        <v>79</v>
      </c>
      <c r="G4" s="10" t="s">
        <v>55</v>
      </c>
      <c r="H4" s="89"/>
      <c r="I4" s="90"/>
    </row>
    <row r="5" spans="1:9" ht="12" customHeight="1" x14ac:dyDescent="0.2">
      <c r="A5" s="1"/>
      <c r="B5" s="81" t="str">
        <f>REPT("-",90)&amp;" Dollars "&amp;REPT("-",90)</f>
        <v>------------------------------------------------------------------------------------------ Dollars ------------------------------------------------------------------------------------------</v>
      </c>
      <c r="C5" s="81"/>
      <c r="D5" s="81"/>
      <c r="E5" s="81"/>
      <c r="F5" s="81"/>
      <c r="G5" s="81"/>
      <c r="H5" s="81"/>
      <c r="I5" s="81"/>
    </row>
    <row r="6" spans="1:9" ht="12" customHeight="1" x14ac:dyDescent="0.2">
      <c r="A6" s="3" t="s">
        <v>418</v>
      </c>
    </row>
    <row r="7" spans="1:9" ht="12" customHeight="1" x14ac:dyDescent="0.2">
      <c r="A7" s="2" t="str">
        <f>"Oct "&amp;RIGHT(A6,4)-1</f>
        <v>Oct 2022</v>
      </c>
      <c r="B7" s="11">
        <v>23108543.600000001</v>
      </c>
      <c r="C7" s="11">
        <v>2851835.41</v>
      </c>
      <c r="D7" s="11">
        <v>25960379.010000002</v>
      </c>
      <c r="E7" s="11">
        <v>482314265.16000003</v>
      </c>
      <c r="F7" s="11">
        <v>17561641.469999999</v>
      </c>
      <c r="G7" s="11">
        <v>499875906.63</v>
      </c>
      <c r="H7" s="11">
        <v>26859629.350000001</v>
      </c>
      <c r="I7" s="11">
        <v>552695914.99000001</v>
      </c>
    </row>
    <row r="8" spans="1:9" ht="12" customHeight="1" x14ac:dyDescent="0.2">
      <c r="A8" s="2" t="str">
        <f>"Nov "&amp;RIGHT(A6,4)-1</f>
        <v>Nov 2022</v>
      </c>
      <c r="B8" s="11">
        <v>21229924.649999999</v>
      </c>
      <c r="C8" s="11">
        <v>2654723.33</v>
      </c>
      <c r="D8" s="11">
        <v>23884647.98</v>
      </c>
      <c r="E8" s="11">
        <v>431535290.33999997</v>
      </c>
      <c r="F8" s="11">
        <v>16179756.689999999</v>
      </c>
      <c r="G8" s="11">
        <v>447715047.02999997</v>
      </c>
      <c r="H8" s="11">
        <v>24142514.09</v>
      </c>
      <c r="I8" s="11">
        <v>495742209.10000002</v>
      </c>
    </row>
    <row r="9" spans="1:9" ht="12" customHeight="1" x14ac:dyDescent="0.2">
      <c r="A9" s="2" t="str">
        <f>"Dec "&amp;RIGHT(A6,4)-1</f>
        <v>Dec 2022</v>
      </c>
      <c r="B9" s="11">
        <v>16022120.51</v>
      </c>
      <c r="C9" s="11">
        <v>1923538.53</v>
      </c>
      <c r="D9" s="11">
        <v>17945659.039999999</v>
      </c>
      <c r="E9" s="11">
        <v>342971507.80000001</v>
      </c>
      <c r="F9" s="11">
        <v>12287920.720000001</v>
      </c>
      <c r="G9" s="11">
        <v>355259428.51999998</v>
      </c>
      <c r="H9" s="11">
        <v>18614558.52</v>
      </c>
      <c r="I9" s="11">
        <v>391819646.07999998</v>
      </c>
    </row>
    <row r="10" spans="1:9" ht="12" customHeight="1" x14ac:dyDescent="0.2">
      <c r="A10" s="2" t="str">
        <f>"Jan "&amp;RIGHT(A6,4)</f>
        <v>Jan 2023</v>
      </c>
      <c r="B10" s="11">
        <v>21208251.32</v>
      </c>
      <c r="C10" s="11">
        <v>2552868.37</v>
      </c>
      <c r="D10" s="11">
        <v>23761119.690000001</v>
      </c>
      <c r="E10" s="11">
        <v>453561371.97000003</v>
      </c>
      <c r="F10" s="11">
        <v>16702201.630000001</v>
      </c>
      <c r="G10" s="11">
        <v>470263573.60000002</v>
      </c>
      <c r="H10" s="11">
        <v>24686986.59</v>
      </c>
      <c r="I10" s="11">
        <v>518711679.88</v>
      </c>
    </row>
    <row r="11" spans="1:9" ht="12" customHeight="1" x14ac:dyDescent="0.2">
      <c r="A11" s="2" t="str">
        <f>"Feb "&amp;RIGHT(A6,4)</f>
        <v>Feb 2023</v>
      </c>
      <c r="B11" s="11">
        <v>20968792.989999998</v>
      </c>
      <c r="C11" s="11">
        <v>2537446</v>
      </c>
      <c r="D11" s="11">
        <v>23506238.989999998</v>
      </c>
      <c r="E11" s="11">
        <v>456100719.66000003</v>
      </c>
      <c r="F11" s="11">
        <v>16665115.02</v>
      </c>
      <c r="G11" s="11">
        <v>472765834.68000001</v>
      </c>
      <c r="H11" s="11">
        <v>24538226.309999999</v>
      </c>
      <c r="I11" s="11">
        <v>520810299.98000002</v>
      </c>
    </row>
    <row r="12" spans="1:9" ht="12" customHeight="1" x14ac:dyDescent="0.2">
      <c r="A12" s="2" t="str">
        <f>"Mar "&amp;RIGHT(A6,4)</f>
        <v>Mar 2023</v>
      </c>
      <c r="B12" s="11">
        <v>23928563.149999999</v>
      </c>
      <c r="C12" s="11">
        <v>2863927.01</v>
      </c>
      <c r="D12" s="11">
        <v>26792490.16</v>
      </c>
      <c r="E12" s="11">
        <v>514746112.56999999</v>
      </c>
      <c r="F12" s="11">
        <v>18744145.52</v>
      </c>
      <c r="G12" s="11">
        <v>533490258.08999997</v>
      </c>
      <c r="H12" s="11">
        <v>28658044.309999999</v>
      </c>
      <c r="I12" s="11">
        <v>588940792.55999994</v>
      </c>
    </row>
    <row r="13" spans="1:9" ht="12" customHeight="1" x14ac:dyDescent="0.2">
      <c r="A13" s="2" t="str">
        <f>"Apr "&amp;RIGHT(A6,4)</f>
        <v>Apr 2023</v>
      </c>
      <c r="B13" s="11">
        <v>21085707.690000001</v>
      </c>
      <c r="C13" s="11">
        <v>2592569.17</v>
      </c>
      <c r="D13" s="11">
        <v>23678276.859999999</v>
      </c>
      <c r="E13" s="11">
        <v>428568253.75999999</v>
      </c>
      <c r="F13" s="11">
        <v>15921306.51</v>
      </c>
      <c r="G13" s="11">
        <v>444489560.26999998</v>
      </c>
      <c r="H13" s="11">
        <v>23491175.609999999</v>
      </c>
      <c r="I13" s="11">
        <v>491659012.74000001</v>
      </c>
    </row>
    <row r="14" spans="1:9" ht="12" customHeight="1" x14ac:dyDescent="0.2">
      <c r="A14" s="2" t="str">
        <f>"May "&amp;RIGHT(A6,4)</f>
        <v>May 2023</v>
      </c>
      <c r="B14" s="11">
        <v>24770168.510000002</v>
      </c>
      <c r="C14" s="11">
        <v>2915486.7</v>
      </c>
      <c r="D14" s="11">
        <v>27685655.210000001</v>
      </c>
      <c r="E14" s="11">
        <v>523532898.67000002</v>
      </c>
      <c r="F14" s="11">
        <v>18232348.16</v>
      </c>
      <c r="G14" s="11">
        <v>541765246.83000004</v>
      </c>
      <c r="H14" s="11">
        <v>28688708.789999999</v>
      </c>
      <c r="I14" s="11">
        <v>598139610.83000004</v>
      </c>
    </row>
    <row r="15" spans="1:9" ht="12" customHeight="1" x14ac:dyDescent="0.2">
      <c r="A15" s="2" t="str">
        <f>"Jun "&amp;RIGHT(A6,4)</f>
        <v>Jun 2023</v>
      </c>
      <c r="B15" s="11">
        <v>6557359.9699999997</v>
      </c>
      <c r="C15" s="11">
        <v>422744.91</v>
      </c>
      <c r="D15" s="11">
        <v>6980104.8799999999</v>
      </c>
      <c r="E15" s="11">
        <v>126116791.89</v>
      </c>
      <c r="F15" s="11">
        <v>2565027.09</v>
      </c>
      <c r="G15" s="11">
        <v>128681818.98</v>
      </c>
      <c r="H15" s="11">
        <v>5384927.04</v>
      </c>
      <c r="I15" s="11">
        <v>141046850.90000001</v>
      </c>
    </row>
    <row r="16" spans="1:9" ht="12" customHeight="1" x14ac:dyDescent="0.2">
      <c r="A16" s="2" t="str">
        <f>"Jul "&amp;RIGHT(A6,4)</f>
        <v>Jul 2023</v>
      </c>
      <c r="B16" s="11">
        <v>1462886.76</v>
      </c>
      <c r="C16" s="11">
        <v>37328.94</v>
      </c>
      <c r="D16" s="11">
        <v>1500215.7</v>
      </c>
      <c r="E16" s="11">
        <v>24769322.989999998</v>
      </c>
      <c r="F16" s="11">
        <v>146773.56</v>
      </c>
      <c r="G16" s="11">
        <v>24916096.550000001</v>
      </c>
      <c r="H16" s="11">
        <v>252397.73</v>
      </c>
      <c r="I16" s="11">
        <v>26668709.98</v>
      </c>
    </row>
    <row r="17" spans="1:9" ht="12" customHeight="1" x14ac:dyDescent="0.2">
      <c r="A17" s="2" t="str">
        <f>"Aug "&amp;RIGHT(A6,4)</f>
        <v>Aug 2023</v>
      </c>
      <c r="B17" s="11">
        <v>8684729.0600000005</v>
      </c>
      <c r="C17" s="11">
        <v>1056623.05</v>
      </c>
      <c r="D17" s="11">
        <v>9741352.1099999994</v>
      </c>
      <c r="E17" s="11">
        <v>291302774.17000002</v>
      </c>
      <c r="F17" s="11">
        <v>8770655.5299999993</v>
      </c>
      <c r="G17" s="11">
        <v>300073429.69999999</v>
      </c>
      <c r="H17" s="11">
        <v>9334148.9499999993</v>
      </c>
      <c r="I17" s="11">
        <v>319148930.75999999</v>
      </c>
    </row>
    <row r="18" spans="1:9" ht="12" customHeight="1" x14ac:dyDescent="0.2">
      <c r="A18" s="2" t="str">
        <f>"Sep "&amp;RIGHT(A6,4)</f>
        <v>Sep 2023</v>
      </c>
      <c r="B18" s="11">
        <v>26362517.079999998</v>
      </c>
      <c r="C18" s="11">
        <v>3564487.65</v>
      </c>
      <c r="D18" s="11">
        <v>29927004.73</v>
      </c>
      <c r="E18" s="11">
        <v>526881671.33999997</v>
      </c>
      <c r="F18" s="11">
        <v>15562894.029999999</v>
      </c>
      <c r="G18" s="11">
        <v>542444565.37</v>
      </c>
      <c r="H18" s="11">
        <v>20118709.390000001</v>
      </c>
      <c r="I18" s="11">
        <v>592490279.49000001</v>
      </c>
    </row>
    <row r="19" spans="1:9" ht="12" customHeight="1" x14ac:dyDescent="0.2">
      <c r="A19" s="12" t="s">
        <v>55</v>
      </c>
      <c r="B19" s="13">
        <v>215389565.28999999</v>
      </c>
      <c r="C19" s="13">
        <v>25973579.07</v>
      </c>
      <c r="D19" s="13">
        <v>241363144.36000001</v>
      </c>
      <c r="E19" s="13">
        <v>4602400980.3199997</v>
      </c>
      <c r="F19" s="13">
        <v>159339785.93000001</v>
      </c>
      <c r="G19" s="13">
        <v>4761740766.25</v>
      </c>
      <c r="H19" s="13">
        <v>234770026.68000001</v>
      </c>
      <c r="I19" s="13">
        <v>5237873937.29</v>
      </c>
    </row>
    <row r="20" spans="1:9" ht="12" customHeight="1" x14ac:dyDescent="0.2">
      <c r="A20" s="14" t="s">
        <v>419</v>
      </c>
      <c r="B20" s="15">
        <v>23108543.600000001</v>
      </c>
      <c r="C20" s="15">
        <v>2851835.41</v>
      </c>
      <c r="D20" s="15">
        <v>25960379.010000002</v>
      </c>
      <c r="E20" s="15">
        <v>482314265.16000003</v>
      </c>
      <c r="F20" s="15">
        <v>17561641.469999999</v>
      </c>
      <c r="G20" s="15">
        <v>499875906.63</v>
      </c>
      <c r="H20" s="15">
        <v>26859629.350000001</v>
      </c>
      <c r="I20" s="15">
        <v>552695914.99000001</v>
      </c>
    </row>
    <row r="21" spans="1:9" ht="12" customHeight="1" x14ac:dyDescent="0.2">
      <c r="A21" s="3" t="str">
        <f>"FY "&amp;RIGHT(A6,4)+1</f>
        <v>FY 2024</v>
      </c>
    </row>
    <row r="22" spans="1:9" ht="12" customHeight="1" x14ac:dyDescent="0.2">
      <c r="A22" s="2" t="str">
        <f>"Oct "&amp;RIGHT(A6,4)</f>
        <v>Oct 2023</v>
      </c>
      <c r="B22" s="11">
        <v>23099583.23</v>
      </c>
      <c r="C22" s="11">
        <v>2831100.44</v>
      </c>
      <c r="D22" s="11">
        <v>25930683.670000002</v>
      </c>
      <c r="E22" s="11">
        <v>528842804.27999997</v>
      </c>
      <c r="F22" s="11">
        <v>15873737.720000001</v>
      </c>
      <c r="G22" s="11">
        <v>544716542</v>
      </c>
      <c r="H22" s="11">
        <v>20953005.059999999</v>
      </c>
      <c r="I22" s="11">
        <v>591600230.73000002</v>
      </c>
    </row>
    <row r="23" spans="1:9" ht="12" customHeight="1" x14ac:dyDescent="0.2">
      <c r="A23" s="2" t="str">
        <f>"Nov "&amp;RIGHT(A6,4)</f>
        <v>Nov 2023</v>
      </c>
      <c r="B23" s="11" t="s">
        <v>416</v>
      </c>
      <c r="C23" s="11" t="s">
        <v>416</v>
      </c>
      <c r="D23" s="11" t="s">
        <v>416</v>
      </c>
      <c r="E23" s="11" t="s">
        <v>416</v>
      </c>
      <c r="F23" s="11" t="s">
        <v>416</v>
      </c>
      <c r="G23" s="11" t="s">
        <v>416</v>
      </c>
      <c r="H23" s="11" t="s">
        <v>416</v>
      </c>
      <c r="I23" s="11" t="s">
        <v>416</v>
      </c>
    </row>
    <row r="24" spans="1:9" ht="12" customHeight="1" x14ac:dyDescent="0.2">
      <c r="A24" s="2" t="str">
        <f>"Dec "&amp;RIGHT(A6,4)</f>
        <v>Dec 2023</v>
      </c>
      <c r="B24" s="11" t="s">
        <v>416</v>
      </c>
      <c r="C24" s="11" t="s">
        <v>416</v>
      </c>
      <c r="D24" s="11" t="s">
        <v>416</v>
      </c>
      <c r="E24" s="11" t="s">
        <v>416</v>
      </c>
      <c r="F24" s="11" t="s">
        <v>416</v>
      </c>
      <c r="G24" s="11" t="s">
        <v>416</v>
      </c>
      <c r="H24" s="11" t="s">
        <v>416</v>
      </c>
      <c r="I24" s="11" t="s">
        <v>416</v>
      </c>
    </row>
    <row r="25" spans="1:9" ht="12" customHeight="1" x14ac:dyDescent="0.2">
      <c r="A25" s="2" t="str">
        <f>"Jan "&amp;RIGHT(A6,4)+1</f>
        <v>Jan 2024</v>
      </c>
      <c r="B25" s="11" t="s">
        <v>416</v>
      </c>
      <c r="C25" s="11" t="s">
        <v>416</v>
      </c>
      <c r="D25" s="11" t="s">
        <v>416</v>
      </c>
      <c r="E25" s="11" t="s">
        <v>416</v>
      </c>
      <c r="F25" s="11" t="s">
        <v>416</v>
      </c>
      <c r="G25" s="11" t="s">
        <v>416</v>
      </c>
      <c r="H25" s="11" t="s">
        <v>416</v>
      </c>
      <c r="I25" s="11" t="s">
        <v>416</v>
      </c>
    </row>
    <row r="26" spans="1:9" ht="12" customHeight="1" x14ac:dyDescent="0.2">
      <c r="A26" s="2" t="str">
        <f>"Feb "&amp;RIGHT(A6,4)+1</f>
        <v>Feb 2024</v>
      </c>
      <c r="B26" s="11" t="s">
        <v>416</v>
      </c>
      <c r="C26" s="11" t="s">
        <v>416</v>
      </c>
      <c r="D26" s="11" t="s">
        <v>416</v>
      </c>
      <c r="E26" s="11" t="s">
        <v>416</v>
      </c>
      <c r="F26" s="11" t="s">
        <v>416</v>
      </c>
      <c r="G26" s="11" t="s">
        <v>416</v>
      </c>
      <c r="H26" s="11" t="s">
        <v>416</v>
      </c>
      <c r="I26" s="11" t="s">
        <v>416</v>
      </c>
    </row>
    <row r="27" spans="1:9" ht="12" customHeight="1" x14ac:dyDescent="0.2">
      <c r="A27" s="2" t="str">
        <f>"Mar "&amp;RIGHT(A6,4)+1</f>
        <v>Mar 2024</v>
      </c>
      <c r="B27" s="11" t="s">
        <v>416</v>
      </c>
      <c r="C27" s="11" t="s">
        <v>416</v>
      </c>
      <c r="D27" s="11" t="s">
        <v>416</v>
      </c>
      <c r="E27" s="11" t="s">
        <v>416</v>
      </c>
      <c r="F27" s="11" t="s">
        <v>416</v>
      </c>
      <c r="G27" s="11" t="s">
        <v>416</v>
      </c>
      <c r="H27" s="11" t="s">
        <v>416</v>
      </c>
      <c r="I27" s="11" t="s">
        <v>416</v>
      </c>
    </row>
    <row r="28" spans="1:9" ht="12" customHeight="1" x14ac:dyDescent="0.2">
      <c r="A28" s="2" t="str">
        <f>"Apr "&amp;RIGHT(A6,4)+1</f>
        <v>Apr 2024</v>
      </c>
      <c r="B28" s="11" t="s">
        <v>416</v>
      </c>
      <c r="C28" s="11" t="s">
        <v>416</v>
      </c>
      <c r="D28" s="11" t="s">
        <v>416</v>
      </c>
      <c r="E28" s="11" t="s">
        <v>416</v>
      </c>
      <c r="F28" s="11" t="s">
        <v>416</v>
      </c>
      <c r="G28" s="11" t="s">
        <v>416</v>
      </c>
      <c r="H28" s="11" t="s">
        <v>416</v>
      </c>
      <c r="I28" s="11" t="s">
        <v>416</v>
      </c>
    </row>
    <row r="29" spans="1:9" ht="12" customHeight="1" x14ac:dyDescent="0.2">
      <c r="A29" s="2" t="str">
        <f>"May "&amp;RIGHT(A6,4)+1</f>
        <v>May 2024</v>
      </c>
      <c r="B29" s="11" t="s">
        <v>416</v>
      </c>
      <c r="C29" s="11" t="s">
        <v>416</v>
      </c>
      <c r="D29" s="11" t="s">
        <v>416</v>
      </c>
      <c r="E29" s="11" t="s">
        <v>416</v>
      </c>
      <c r="F29" s="11" t="s">
        <v>416</v>
      </c>
      <c r="G29" s="11" t="s">
        <v>416</v>
      </c>
      <c r="H29" s="11" t="s">
        <v>416</v>
      </c>
      <c r="I29" s="11" t="s">
        <v>416</v>
      </c>
    </row>
    <row r="30" spans="1:9" ht="12" customHeight="1" x14ac:dyDescent="0.2">
      <c r="A30" s="2" t="str">
        <f>"Jun "&amp;RIGHT(A6,4)+1</f>
        <v>Jun 2024</v>
      </c>
      <c r="B30" s="11" t="s">
        <v>416</v>
      </c>
      <c r="C30" s="11" t="s">
        <v>416</v>
      </c>
      <c r="D30" s="11" t="s">
        <v>416</v>
      </c>
      <c r="E30" s="11" t="s">
        <v>416</v>
      </c>
      <c r="F30" s="11" t="s">
        <v>416</v>
      </c>
      <c r="G30" s="11" t="s">
        <v>416</v>
      </c>
      <c r="H30" s="11" t="s">
        <v>416</v>
      </c>
      <c r="I30" s="11" t="s">
        <v>416</v>
      </c>
    </row>
    <row r="31" spans="1:9" ht="12" customHeight="1" x14ac:dyDescent="0.2">
      <c r="A31" s="2" t="str">
        <f>"Jul "&amp;RIGHT(A6,4)+1</f>
        <v>Jul 2024</v>
      </c>
      <c r="B31" s="11" t="s">
        <v>416</v>
      </c>
      <c r="C31" s="11" t="s">
        <v>416</v>
      </c>
      <c r="D31" s="11" t="s">
        <v>416</v>
      </c>
      <c r="E31" s="11" t="s">
        <v>416</v>
      </c>
      <c r="F31" s="11" t="s">
        <v>416</v>
      </c>
      <c r="G31" s="11" t="s">
        <v>416</v>
      </c>
      <c r="H31" s="11" t="s">
        <v>416</v>
      </c>
      <c r="I31" s="11" t="s">
        <v>416</v>
      </c>
    </row>
    <row r="32" spans="1:9" ht="12" customHeight="1" x14ac:dyDescent="0.2">
      <c r="A32" s="2" t="str">
        <f>"Aug "&amp;RIGHT(A6,4)+1</f>
        <v>Aug 2024</v>
      </c>
      <c r="B32" s="11" t="s">
        <v>416</v>
      </c>
      <c r="C32" s="11" t="s">
        <v>416</v>
      </c>
      <c r="D32" s="11" t="s">
        <v>416</v>
      </c>
      <c r="E32" s="11" t="s">
        <v>416</v>
      </c>
      <c r="F32" s="11" t="s">
        <v>416</v>
      </c>
      <c r="G32" s="11" t="s">
        <v>416</v>
      </c>
      <c r="H32" s="11" t="s">
        <v>416</v>
      </c>
      <c r="I32" s="11" t="s">
        <v>416</v>
      </c>
    </row>
    <row r="33" spans="1:9" ht="12" customHeight="1" x14ac:dyDescent="0.2">
      <c r="A33" s="2" t="str">
        <f>"Sep "&amp;RIGHT(A6,4)+1</f>
        <v>Sep 2024</v>
      </c>
      <c r="B33" s="11" t="s">
        <v>416</v>
      </c>
      <c r="C33" s="11" t="s">
        <v>416</v>
      </c>
      <c r="D33" s="11" t="s">
        <v>416</v>
      </c>
      <c r="E33" s="11" t="s">
        <v>416</v>
      </c>
      <c r="F33" s="11" t="s">
        <v>416</v>
      </c>
      <c r="G33" s="11" t="s">
        <v>416</v>
      </c>
      <c r="H33" s="11" t="s">
        <v>416</v>
      </c>
      <c r="I33" s="11" t="s">
        <v>416</v>
      </c>
    </row>
    <row r="34" spans="1:9" ht="12" customHeight="1" x14ac:dyDescent="0.2">
      <c r="A34" s="12" t="s">
        <v>55</v>
      </c>
      <c r="B34" s="13">
        <v>23099583.23</v>
      </c>
      <c r="C34" s="13">
        <v>2831100.44</v>
      </c>
      <c r="D34" s="13">
        <v>25930683.670000002</v>
      </c>
      <c r="E34" s="13">
        <v>528842804.27999997</v>
      </c>
      <c r="F34" s="13">
        <v>15873737.720000001</v>
      </c>
      <c r="G34" s="13">
        <v>544716542</v>
      </c>
      <c r="H34" s="13">
        <v>20953005.059999999</v>
      </c>
      <c r="I34" s="13">
        <v>591600230.73000002</v>
      </c>
    </row>
    <row r="35" spans="1:9" ht="12" customHeight="1" x14ac:dyDescent="0.2">
      <c r="A35" s="14" t="str">
        <f>"Total "&amp;MID(A20,7,LEN(A20)-13)&amp;" Months"</f>
        <v>Total 1 Months</v>
      </c>
      <c r="B35" s="15">
        <v>23099583.23</v>
      </c>
      <c r="C35" s="15">
        <v>2831100.44</v>
      </c>
      <c r="D35" s="15">
        <v>25930683.670000002</v>
      </c>
      <c r="E35" s="15">
        <v>528842804.27999997</v>
      </c>
      <c r="F35" s="15">
        <v>15873737.720000001</v>
      </c>
      <c r="G35" s="15">
        <v>544716542</v>
      </c>
      <c r="H35" s="15">
        <v>20953005.059999999</v>
      </c>
      <c r="I35" s="15">
        <v>591600230.73000002</v>
      </c>
    </row>
    <row r="36" spans="1:9" ht="12" customHeight="1" x14ac:dyDescent="0.2">
      <c r="A36" s="81"/>
      <c r="B36" s="81"/>
      <c r="C36" s="81"/>
      <c r="D36" s="81"/>
      <c r="E36" s="81"/>
      <c r="F36" s="81"/>
      <c r="G36" s="81"/>
      <c r="H36" s="81"/>
      <c r="I36" s="81"/>
    </row>
    <row r="37" spans="1:9" ht="69.95" customHeight="1" x14ac:dyDescent="0.2">
      <c r="A37" s="92" t="s">
        <v>98</v>
      </c>
      <c r="B37" s="92"/>
      <c r="C37" s="92"/>
      <c r="D37" s="92"/>
      <c r="E37" s="92"/>
      <c r="F37" s="92"/>
      <c r="G37" s="92"/>
      <c r="H37" s="92"/>
      <c r="I37" s="92"/>
    </row>
  </sheetData>
  <mergeCells count="10">
    <mergeCell ref="I3:I4"/>
    <mergeCell ref="B5:I5"/>
    <mergeCell ref="A36:I36"/>
    <mergeCell ref="A37:I37"/>
    <mergeCell ref="A1:H1"/>
    <mergeCell ref="A2:H2"/>
    <mergeCell ref="A3:A4"/>
    <mergeCell ref="B3:D3"/>
    <mergeCell ref="E3:G3"/>
    <mergeCell ref="H3:H4"/>
  </mergeCells>
  <phoneticPr fontId="0" type="noConversion"/>
  <pageMargins left="0.75" right="0.5" top="0.75" bottom="0.5" header="0.5" footer="0.25"/>
  <pageSetup orientation="landscape"/>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pageSetUpPr fitToPage="1"/>
  </sheetPr>
  <dimension ref="A1:J37"/>
  <sheetViews>
    <sheetView showGridLines="0" workbookViewId="0">
      <selection sqref="A1:I1"/>
    </sheetView>
  </sheetViews>
  <sheetFormatPr defaultRowHeight="12.75" x14ac:dyDescent="0.2"/>
  <cols>
    <col min="1" max="10" width="11.42578125" customWidth="1"/>
  </cols>
  <sheetData>
    <row r="1" spans="1:10" ht="12" customHeight="1" x14ac:dyDescent="0.2">
      <c r="A1" s="82" t="s">
        <v>422</v>
      </c>
      <c r="B1" s="82"/>
      <c r="C1" s="82"/>
      <c r="D1" s="82"/>
      <c r="E1" s="82"/>
      <c r="F1" s="82"/>
      <c r="G1" s="82"/>
      <c r="H1" s="82"/>
      <c r="I1" s="82"/>
      <c r="J1" s="76">
        <v>45303</v>
      </c>
    </row>
    <row r="2" spans="1:10" ht="12" customHeight="1" x14ac:dyDescent="0.2">
      <c r="A2" s="84" t="s">
        <v>99</v>
      </c>
      <c r="B2" s="84"/>
      <c r="C2" s="84"/>
      <c r="D2" s="84"/>
      <c r="E2" s="84"/>
      <c r="F2" s="84"/>
      <c r="G2" s="84"/>
      <c r="H2" s="84"/>
      <c r="I2" s="84"/>
      <c r="J2" s="1"/>
    </row>
    <row r="3" spans="1:10" ht="24" customHeight="1" x14ac:dyDescent="0.2">
      <c r="A3" s="86" t="s">
        <v>50</v>
      </c>
      <c r="B3" s="90" t="s">
        <v>217</v>
      </c>
      <c r="C3" s="90"/>
      <c r="D3" s="89"/>
      <c r="E3" s="90" t="s">
        <v>219</v>
      </c>
      <c r="F3" s="90"/>
      <c r="G3" s="89"/>
      <c r="H3" s="90" t="s">
        <v>55</v>
      </c>
      <c r="I3" s="90"/>
      <c r="J3" s="90"/>
    </row>
    <row r="4" spans="1:10" ht="24" customHeight="1" x14ac:dyDescent="0.2">
      <c r="A4" s="87"/>
      <c r="B4" s="10" t="s">
        <v>218</v>
      </c>
      <c r="C4" s="10" t="s">
        <v>100</v>
      </c>
      <c r="D4" s="10" t="s">
        <v>101</v>
      </c>
      <c r="E4" s="10" t="s">
        <v>102</v>
      </c>
      <c r="F4" s="10" t="s">
        <v>100</v>
      </c>
      <c r="G4" s="10" t="s">
        <v>101</v>
      </c>
      <c r="H4" s="10" t="s">
        <v>102</v>
      </c>
      <c r="I4" s="10" t="s">
        <v>100</v>
      </c>
      <c r="J4" s="9" t="s">
        <v>101</v>
      </c>
    </row>
    <row r="5" spans="1:10" ht="12" customHeight="1" x14ac:dyDescent="0.2">
      <c r="A5" s="1"/>
      <c r="B5" s="81" t="str">
        <f>REPT("-",101)&amp;" Number "&amp;REPT("-",101)</f>
        <v>----------------------------------------------------------------------------------------------------- Number -----------------------------------------------------------------------------------------------------</v>
      </c>
      <c r="C5" s="81"/>
      <c r="D5" s="81"/>
      <c r="E5" s="81"/>
      <c r="F5" s="81"/>
      <c r="G5" s="81"/>
      <c r="H5" s="81"/>
      <c r="I5" s="81"/>
      <c r="J5" s="81"/>
    </row>
    <row r="6" spans="1:10" ht="12" customHeight="1" x14ac:dyDescent="0.2">
      <c r="A6" s="3" t="s">
        <v>418</v>
      </c>
    </row>
    <row r="7" spans="1:10" ht="12" customHeight="1" x14ac:dyDescent="0.2">
      <c r="A7" s="2" t="str">
        <f>"Oct "&amp;RIGHT(A6,4)-1</f>
        <v>Oct 2022</v>
      </c>
      <c r="B7" s="11" t="s">
        <v>416</v>
      </c>
      <c r="C7" s="11" t="s">
        <v>416</v>
      </c>
      <c r="D7" s="11" t="s">
        <v>416</v>
      </c>
      <c r="E7" s="11" t="s">
        <v>416</v>
      </c>
      <c r="F7" s="11" t="s">
        <v>416</v>
      </c>
      <c r="G7" s="11" t="s">
        <v>416</v>
      </c>
      <c r="H7" s="11" t="s">
        <v>416</v>
      </c>
      <c r="I7" s="11" t="s">
        <v>416</v>
      </c>
      <c r="J7" s="11" t="s">
        <v>416</v>
      </c>
    </row>
    <row r="8" spans="1:10" ht="12" customHeight="1" x14ac:dyDescent="0.2">
      <c r="A8" s="2" t="str">
        <f>"Nov "&amp;RIGHT(A6,4)-1</f>
        <v>Nov 2022</v>
      </c>
      <c r="B8" s="11" t="s">
        <v>416</v>
      </c>
      <c r="C8" s="11" t="s">
        <v>416</v>
      </c>
      <c r="D8" s="11" t="s">
        <v>416</v>
      </c>
      <c r="E8" s="11" t="s">
        <v>416</v>
      </c>
      <c r="F8" s="11" t="s">
        <v>416</v>
      </c>
      <c r="G8" s="11" t="s">
        <v>416</v>
      </c>
      <c r="H8" s="11" t="s">
        <v>416</v>
      </c>
      <c r="I8" s="11" t="s">
        <v>416</v>
      </c>
      <c r="J8" s="11" t="s">
        <v>416</v>
      </c>
    </row>
    <row r="9" spans="1:10" ht="12" customHeight="1" x14ac:dyDescent="0.2">
      <c r="A9" s="2" t="str">
        <f>"Dec "&amp;RIGHT(A6,4)-1</f>
        <v>Dec 2022</v>
      </c>
      <c r="B9" s="11">
        <v>538</v>
      </c>
      <c r="C9" s="11">
        <v>72962</v>
      </c>
      <c r="D9" s="11">
        <v>627687</v>
      </c>
      <c r="E9" s="11">
        <v>17598</v>
      </c>
      <c r="F9" s="11">
        <v>69106</v>
      </c>
      <c r="G9" s="11">
        <v>4113138</v>
      </c>
      <c r="H9" s="11">
        <v>18136</v>
      </c>
      <c r="I9" s="11">
        <v>142068</v>
      </c>
      <c r="J9" s="11">
        <v>4740825</v>
      </c>
    </row>
    <row r="10" spans="1:10" ht="12" customHeight="1" x14ac:dyDescent="0.2">
      <c r="A10" s="2" t="str">
        <f>"Jan "&amp;RIGHT(A6,4)</f>
        <v>Jan 2023</v>
      </c>
      <c r="B10" s="11" t="s">
        <v>416</v>
      </c>
      <c r="C10" s="11" t="s">
        <v>416</v>
      </c>
      <c r="D10" s="11" t="s">
        <v>416</v>
      </c>
      <c r="E10" s="11" t="s">
        <v>416</v>
      </c>
      <c r="F10" s="11" t="s">
        <v>416</v>
      </c>
      <c r="G10" s="11" t="s">
        <v>416</v>
      </c>
      <c r="H10" s="11" t="s">
        <v>416</v>
      </c>
      <c r="I10" s="11" t="s">
        <v>416</v>
      </c>
      <c r="J10" s="11" t="s">
        <v>416</v>
      </c>
    </row>
    <row r="11" spans="1:10" ht="12" customHeight="1" x14ac:dyDescent="0.2">
      <c r="A11" s="2" t="str">
        <f>"Feb "&amp;RIGHT(A6,4)</f>
        <v>Feb 2023</v>
      </c>
      <c r="B11" s="11" t="s">
        <v>416</v>
      </c>
      <c r="C11" s="11" t="s">
        <v>416</v>
      </c>
      <c r="D11" s="11" t="s">
        <v>416</v>
      </c>
      <c r="E11" s="11" t="s">
        <v>416</v>
      </c>
      <c r="F11" s="11" t="s">
        <v>416</v>
      </c>
      <c r="G11" s="11" t="s">
        <v>416</v>
      </c>
      <c r="H11" s="11" t="s">
        <v>416</v>
      </c>
      <c r="I11" s="11" t="s">
        <v>416</v>
      </c>
      <c r="J11" s="11" t="s">
        <v>416</v>
      </c>
    </row>
    <row r="12" spans="1:10" ht="12" customHeight="1" x14ac:dyDescent="0.2">
      <c r="A12" s="2" t="str">
        <f>"Mar "&amp;RIGHT(A6,4)</f>
        <v>Mar 2023</v>
      </c>
      <c r="B12" s="11">
        <v>545</v>
      </c>
      <c r="C12" s="11">
        <v>73320</v>
      </c>
      <c r="D12" s="11">
        <v>686495</v>
      </c>
      <c r="E12" s="11">
        <v>17699</v>
      </c>
      <c r="F12" s="11">
        <v>70458</v>
      </c>
      <c r="G12" s="11">
        <v>5024820</v>
      </c>
      <c r="H12" s="11">
        <v>18244</v>
      </c>
      <c r="I12" s="11">
        <v>143778</v>
      </c>
      <c r="J12" s="11">
        <v>5711315</v>
      </c>
    </row>
    <row r="13" spans="1:10" ht="12" customHeight="1" x14ac:dyDescent="0.2">
      <c r="A13" s="2" t="str">
        <f>"Apr "&amp;RIGHT(A6,4)</f>
        <v>Apr 2023</v>
      </c>
      <c r="B13" s="11" t="s">
        <v>416</v>
      </c>
      <c r="C13" s="11" t="s">
        <v>416</v>
      </c>
      <c r="D13" s="11" t="s">
        <v>416</v>
      </c>
      <c r="E13" s="11" t="s">
        <v>416</v>
      </c>
      <c r="F13" s="11" t="s">
        <v>416</v>
      </c>
      <c r="G13" s="11" t="s">
        <v>416</v>
      </c>
      <c r="H13" s="11" t="s">
        <v>416</v>
      </c>
      <c r="I13" s="11" t="s">
        <v>416</v>
      </c>
      <c r="J13" s="11" t="s">
        <v>416</v>
      </c>
    </row>
    <row r="14" spans="1:10" ht="12" customHeight="1" x14ac:dyDescent="0.2">
      <c r="A14" s="2" t="str">
        <f>"May "&amp;RIGHT(A6,4)</f>
        <v>May 2023</v>
      </c>
      <c r="B14" s="11" t="s">
        <v>416</v>
      </c>
      <c r="C14" s="11" t="s">
        <v>416</v>
      </c>
      <c r="D14" s="11" t="s">
        <v>416</v>
      </c>
      <c r="E14" s="11" t="s">
        <v>416</v>
      </c>
      <c r="F14" s="11" t="s">
        <v>416</v>
      </c>
      <c r="G14" s="11" t="s">
        <v>416</v>
      </c>
      <c r="H14" s="11" t="s">
        <v>416</v>
      </c>
      <c r="I14" s="11" t="s">
        <v>416</v>
      </c>
      <c r="J14" s="11" t="s">
        <v>416</v>
      </c>
    </row>
    <row r="15" spans="1:10" ht="12" customHeight="1" x14ac:dyDescent="0.2">
      <c r="A15" s="2" t="str">
        <f>"Jun "&amp;RIGHT(A6,4)</f>
        <v>Jun 2023</v>
      </c>
      <c r="B15" s="11">
        <v>539</v>
      </c>
      <c r="C15" s="11">
        <v>72987</v>
      </c>
      <c r="D15" s="11">
        <v>677691</v>
      </c>
      <c r="E15" s="11">
        <v>15373</v>
      </c>
      <c r="F15" s="11">
        <v>48948</v>
      </c>
      <c r="G15" s="11">
        <v>2395107</v>
      </c>
      <c r="H15" s="11">
        <v>15912</v>
      </c>
      <c r="I15" s="11">
        <v>121935</v>
      </c>
      <c r="J15" s="11">
        <v>3072798</v>
      </c>
    </row>
    <row r="16" spans="1:10" ht="12" customHeight="1" x14ac:dyDescent="0.2">
      <c r="A16" s="2" t="str">
        <f>"Jul "&amp;RIGHT(A6,4)</f>
        <v>Jul 2023</v>
      </c>
      <c r="B16" s="11" t="s">
        <v>416</v>
      </c>
      <c r="C16" s="11" t="s">
        <v>416</v>
      </c>
      <c r="D16" s="11" t="s">
        <v>416</v>
      </c>
      <c r="E16" s="11" t="s">
        <v>416</v>
      </c>
      <c r="F16" s="11" t="s">
        <v>416</v>
      </c>
      <c r="G16" s="11" t="s">
        <v>416</v>
      </c>
      <c r="H16" s="11" t="s">
        <v>416</v>
      </c>
      <c r="I16" s="11" t="s">
        <v>416</v>
      </c>
      <c r="J16" s="11" t="s">
        <v>416</v>
      </c>
    </row>
    <row r="17" spans="1:10" ht="12" customHeight="1" x14ac:dyDescent="0.2">
      <c r="A17" s="2" t="str">
        <f>"Aug "&amp;RIGHT(A6,4)</f>
        <v>Aug 2023</v>
      </c>
      <c r="B17" s="11" t="s">
        <v>416</v>
      </c>
      <c r="C17" s="11" t="s">
        <v>416</v>
      </c>
      <c r="D17" s="11" t="s">
        <v>416</v>
      </c>
      <c r="E17" s="11" t="s">
        <v>416</v>
      </c>
      <c r="F17" s="11" t="s">
        <v>416</v>
      </c>
      <c r="G17" s="11" t="s">
        <v>416</v>
      </c>
      <c r="H17" s="11" t="s">
        <v>416</v>
      </c>
      <c r="I17" s="11" t="s">
        <v>416</v>
      </c>
      <c r="J17" s="11" t="s">
        <v>416</v>
      </c>
    </row>
    <row r="18" spans="1:10" ht="12" customHeight="1" x14ac:dyDescent="0.2">
      <c r="A18" s="2" t="str">
        <f>"Sep "&amp;RIGHT(A6,4)</f>
        <v>Sep 2023</v>
      </c>
      <c r="B18" s="11">
        <v>7186</v>
      </c>
      <c r="C18" s="11">
        <v>70872</v>
      </c>
      <c r="D18" s="11">
        <v>619126</v>
      </c>
      <c r="E18" s="11">
        <v>16480</v>
      </c>
      <c r="F18" s="11">
        <v>62590</v>
      </c>
      <c r="G18" s="11">
        <v>4180966</v>
      </c>
      <c r="H18" s="11">
        <v>23666</v>
      </c>
      <c r="I18" s="11">
        <v>133462</v>
      </c>
      <c r="J18" s="11">
        <v>4800092</v>
      </c>
    </row>
    <row r="19" spans="1:10" ht="12" customHeight="1" x14ac:dyDescent="0.2">
      <c r="A19" s="12" t="s">
        <v>55</v>
      </c>
      <c r="B19" s="13">
        <v>2202</v>
      </c>
      <c r="C19" s="13">
        <v>72535.25</v>
      </c>
      <c r="D19" s="13">
        <v>652749.75</v>
      </c>
      <c r="E19" s="13">
        <v>16787.5</v>
      </c>
      <c r="F19" s="13">
        <v>62775.5</v>
      </c>
      <c r="G19" s="13">
        <v>3928507.75</v>
      </c>
      <c r="H19" s="13">
        <v>18989.5</v>
      </c>
      <c r="I19" s="13">
        <v>135310.75</v>
      </c>
      <c r="J19" s="13">
        <v>4581257.5</v>
      </c>
    </row>
    <row r="20" spans="1:10" ht="12" customHeight="1" x14ac:dyDescent="0.2">
      <c r="A20" s="14" t="s">
        <v>419</v>
      </c>
      <c r="B20" s="15" t="s">
        <v>416</v>
      </c>
      <c r="C20" s="15" t="s">
        <v>416</v>
      </c>
      <c r="D20" s="15" t="s">
        <v>416</v>
      </c>
      <c r="E20" s="15" t="s">
        <v>416</v>
      </c>
      <c r="F20" s="15" t="s">
        <v>416</v>
      </c>
      <c r="G20" s="15" t="s">
        <v>416</v>
      </c>
      <c r="H20" s="15" t="s">
        <v>416</v>
      </c>
      <c r="I20" s="15" t="s">
        <v>416</v>
      </c>
      <c r="J20" s="15" t="s">
        <v>416</v>
      </c>
    </row>
    <row r="21" spans="1:10" ht="12" customHeight="1" x14ac:dyDescent="0.2">
      <c r="A21" s="3" t="str">
        <f>"FY "&amp;RIGHT(A6,4)+1</f>
        <v>FY 2024</v>
      </c>
    </row>
    <row r="22" spans="1:10" ht="12" customHeight="1" x14ac:dyDescent="0.2">
      <c r="A22" s="2" t="str">
        <f>"Oct "&amp;RIGHT(A6,4)</f>
        <v>Oct 2023</v>
      </c>
      <c r="B22" s="11" t="s">
        <v>416</v>
      </c>
      <c r="C22" s="11" t="s">
        <v>416</v>
      </c>
      <c r="D22" s="11" t="s">
        <v>416</v>
      </c>
      <c r="E22" s="11" t="s">
        <v>416</v>
      </c>
      <c r="F22" s="11" t="s">
        <v>416</v>
      </c>
      <c r="G22" s="11" t="s">
        <v>416</v>
      </c>
      <c r="H22" s="11" t="s">
        <v>416</v>
      </c>
      <c r="I22" s="11" t="s">
        <v>416</v>
      </c>
      <c r="J22" s="11" t="s">
        <v>416</v>
      </c>
    </row>
    <row r="23" spans="1:10" ht="12" customHeight="1" x14ac:dyDescent="0.2">
      <c r="A23" s="2" t="str">
        <f>"Nov "&amp;RIGHT(A6,4)</f>
        <v>Nov 2023</v>
      </c>
      <c r="B23" s="11" t="s">
        <v>416</v>
      </c>
      <c r="C23" s="11" t="s">
        <v>416</v>
      </c>
      <c r="D23" s="11" t="s">
        <v>416</v>
      </c>
      <c r="E23" s="11" t="s">
        <v>416</v>
      </c>
      <c r="F23" s="11" t="s">
        <v>416</v>
      </c>
      <c r="G23" s="11" t="s">
        <v>416</v>
      </c>
      <c r="H23" s="11" t="s">
        <v>416</v>
      </c>
      <c r="I23" s="11" t="s">
        <v>416</v>
      </c>
      <c r="J23" s="11" t="s">
        <v>416</v>
      </c>
    </row>
    <row r="24" spans="1:10" ht="12" customHeight="1" x14ac:dyDescent="0.2">
      <c r="A24" s="2" t="str">
        <f>"Dec "&amp;RIGHT(A6,4)</f>
        <v>Dec 2023</v>
      </c>
      <c r="B24" s="11" t="s">
        <v>416</v>
      </c>
      <c r="C24" s="11" t="s">
        <v>416</v>
      </c>
      <c r="D24" s="11" t="s">
        <v>416</v>
      </c>
      <c r="E24" s="11" t="s">
        <v>416</v>
      </c>
      <c r="F24" s="11" t="s">
        <v>416</v>
      </c>
      <c r="G24" s="11" t="s">
        <v>416</v>
      </c>
      <c r="H24" s="11" t="s">
        <v>416</v>
      </c>
      <c r="I24" s="11" t="s">
        <v>416</v>
      </c>
      <c r="J24" s="11" t="s">
        <v>416</v>
      </c>
    </row>
    <row r="25" spans="1:10" ht="12" customHeight="1" x14ac:dyDescent="0.2">
      <c r="A25" s="2" t="str">
        <f>"Jan "&amp;RIGHT(A6,4)+1</f>
        <v>Jan 2024</v>
      </c>
      <c r="B25" s="11" t="s">
        <v>416</v>
      </c>
      <c r="C25" s="11" t="s">
        <v>416</v>
      </c>
      <c r="D25" s="11" t="s">
        <v>416</v>
      </c>
      <c r="E25" s="11" t="s">
        <v>416</v>
      </c>
      <c r="F25" s="11" t="s">
        <v>416</v>
      </c>
      <c r="G25" s="11" t="s">
        <v>416</v>
      </c>
      <c r="H25" s="11" t="s">
        <v>416</v>
      </c>
      <c r="I25" s="11" t="s">
        <v>416</v>
      </c>
      <c r="J25" s="11" t="s">
        <v>416</v>
      </c>
    </row>
    <row r="26" spans="1:10" ht="12" customHeight="1" x14ac:dyDescent="0.2">
      <c r="A26" s="2" t="str">
        <f>"Feb "&amp;RIGHT(A6,4)+1</f>
        <v>Feb 2024</v>
      </c>
      <c r="B26" s="11" t="s">
        <v>416</v>
      </c>
      <c r="C26" s="11" t="s">
        <v>416</v>
      </c>
      <c r="D26" s="11" t="s">
        <v>416</v>
      </c>
      <c r="E26" s="11" t="s">
        <v>416</v>
      </c>
      <c r="F26" s="11" t="s">
        <v>416</v>
      </c>
      <c r="G26" s="11" t="s">
        <v>416</v>
      </c>
      <c r="H26" s="11" t="s">
        <v>416</v>
      </c>
      <c r="I26" s="11" t="s">
        <v>416</v>
      </c>
      <c r="J26" s="11" t="s">
        <v>416</v>
      </c>
    </row>
    <row r="27" spans="1:10" ht="12" customHeight="1" x14ac:dyDescent="0.2">
      <c r="A27" s="2" t="str">
        <f>"Mar "&amp;RIGHT(A6,4)+1</f>
        <v>Mar 2024</v>
      </c>
      <c r="B27" s="11" t="s">
        <v>416</v>
      </c>
      <c r="C27" s="11" t="s">
        <v>416</v>
      </c>
      <c r="D27" s="11" t="s">
        <v>416</v>
      </c>
      <c r="E27" s="11" t="s">
        <v>416</v>
      </c>
      <c r="F27" s="11" t="s">
        <v>416</v>
      </c>
      <c r="G27" s="11" t="s">
        <v>416</v>
      </c>
      <c r="H27" s="11" t="s">
        <v>416</v>
      </c>
      <c r="I27" s="11" t="s">
        <v>416</v>
      </c>
      <c r="J27" s="11" t="s">
        <v>416</v>
      </c>
    </row>
    <row r="28" spans="1:10" ht="12" customHeight="1" x14ac:dyDescent="0.2">
      <c r="A28" s="2" t="str">
        <f>"Apr "&amp;RIGHT(A6,4)+1</f>
        <v>Apr 2024</v>
      </c>
      <c r="B28" s="11" t="s">
        <v>416</v>
      </c>
      <c r="C28" s="11" t="s">
        <v>416</v>
      </c>
      <c r="D28" s="11" t="s">
        <v>416</v>
      </c>
      <c r="E28" s="11" t="s">
        <v>416</v>
      </c>
      <c r="F28" s="11" t="s">
        <v>416</v>
      </c>
      <c r="G28" s="11" t="s">
        <v>416</v>
      </c>
      <c r="H28" s="11" t="s">
        <v>416</v>
      </c>
      <c r="I28" s="11" t="s">
        <v>416</v>
      </c>
      <c r="J28" s="11" t="s">
        <v>416</v>
      </c>
    </row>
    <row r="29" spans="1:10" ht="12" customHeight="1" x14ac:dyDescent="0.2">
      <c r="A29" s="2" t="str">
        <f>"May "&amp;RIGHT(A6,4)+1</f>
        <v>May 2024</v>
      </c>
      <c r="B29" s="11" t="s">
        <v>416</v>
      </c>
      <c r="C29" s="11" t="s">
        <v>416</v>
      </c>
      <c r="D29" s="11" t="s">
        <v>416</v>
      </c>
      <c r="E29" s="11" t="s">
        <v>416</v>
      </c>
      <c r="F29" s="11" t="s">
        <v>416</v>
      </c>
      <c r="G29" s="11" t="s">
        <v>416</v>
      </c>
      <c r="H29" s="11" t="s">
        <v>416</v>
      </c>
      <c r="I29" s="11" t="s">
        <v>416</v>
      </c>
      <c r="J29" s="11" t="s">
        <v>416</v>
      </c>
    </row>
    <row r="30" spans="1:10" ht="12" customHeight="1" x14ac:dyDescent="0.2">
      <c r="A30" s="2" t="str">
        <f>"Jun "&amp;RIGHT(A6,4)+1</f>
        <v>Jun 2024</v>
      </c>
      <c r="B30" s="11" t="s">
        <v>416</v>
      </c>
      <c r="C30" s="11" t="s">
        <v>416</v>
      </c>
      <c r="D30" s="11" t="s">
        <v>416</v>
      </c>
      <c r="E30" s="11" t="s">
        <v>416</v>
      </c>
      <c r="F30" s="11" t="s">
        <v>416</v>
      </c>
      <c r="G30" s="11" t="s">
        <v>416</v>
      </c>
      <c r="H30" s="11" t="s">
        <v>416</v>
      </c>
      <c r="I30" s="11" t="s">
        <v>416</v>
      </c>
      <c r="J30" s="11" t="s">
        <v>416</v>
      </c>
    </row>
    <row r="31" spans="1:10" ht="12" customHeight="1" x14ac:dyDescent="0.2">
      <c r="A31" s="2" t="str">
        <f>"Jul "&amp;RIGHT(A6,4)+1</f>
        <v>Jul 2024</v>
      </c>
      <c r="B31" s="11" t="s">
        <v>416</v>
      </c>
      <c r="C31" s="11" t="s">
        <v>416</v>
      </c>
      <c r="D31" s="11" t="s">
        <v>416</v>
      </c>
      <c r="E31" s="11" t="s">
        <v>416</v>
      </c>
      <c r="F31" s="11" t="s">
        <v>416</v>
      </c>
      <c r="G31" s="11" t="s">
        <v>416</v>
      </c>
      <c r="H31" s="11" t="s">
        <v>416</v>
      </c>
      <c r="I31" s="11" t="s">
        <v>416</v>
      </c>
      <c r="J31" s="11" t="s">
        <v>416</v>
      </c>
    </row>
    <row r="32" spans="1:10" ht="12" customHeight="1" x14ac:dyDescent="0.2">
      <c r="A32" s="2" t="str">
        <f>"Aug "&amp;RIGHT(A6,4)+1</f>
        <v>Aug 2024</v>
      </c>
      <c r="B32" s="11" t="s">
        <v>416</v>
      </c>
      <c r="C32" s="11" t="s">
        <v>416</v>
      </c>
      <c r="D32" s="11" t="s">
        <v>416</v>
      </c>
      <c r="E32" s="11" t="s">
        <v>416</v>
      </c>
      <c r="F32" s="11" t="s">
        <v>416</v>
      </c>
      <c r="G32" s="11" t="s">
        <v>416</v>
      </c>
      <c r="H32" s="11" t="s">
        <v>416</v>
      </c>
      <c r="I32" s="11" t="s">
        <v>416</v>
      </c>
      <c r="J32" s="11" t="s">
        <v>416</v>
      </c>
    </row>
    <row r="33" spans="1:10" ht="12" customHeight="1" x14ac:dyDescent="0.2">
      <c r="A33" s="2" t="str">
        <f>"Sep "&amp;RIGHT(A6,4)+1</f>
        <v>Sep 2024</v>
      </c>
      <c r="B33" s="11" t="s">
        <v>416</v>
      </c>
      <c r="C33" s="11" t="s">
        <v>416</v>
      </c>
      <c r="D33" s="11" t="s">
        <v>416</v>
      </c>
      <c r="E33" s="11" t="s">
        <v>416</v>
      </c>
      <c r="F33" s="11" t="s">
        <v>416</v>
      </c>
      <c r="G33" s="11" t="s">
        <v>416</v>
      </c>
      <c r="H33" s="11" t="s">
        <v>416</v>
      </c>
      <c r="I33" s="11" t="s">
        <v>416</v>
      </c>
      <c r="J33" s="11" t="s">
        <v>416</v>
      </c>
    </row>
    <row r="34" spans="1:10" ht="12" customHeight="1" x14ac:dyDescent="0.2">
      <c r="A34" s="12" t="s">
        <v>55</v>
      </c>
      <c r="B34" s="13" t="s">
        <v>416</v>
      </c>
      <c r="C34" s="13" t="s">
        <v>416</v>
      </c>
      <c r="D34" s="13" t="s">
        <v>416</v>
      </c>
      <c r="E34" s="13" t="s">
        <v>416</v>
      </c>
      <c r="F34" s="13" t="s">
        <v>416</v>
      </c>
      <c r="G34" s="13" t="s">
        <v>416</v>
      </c>
      <c r="H34" s="13" t="s">
        <v>416</v>
      </c>
      <c r="I34" s="13" t="s">
        <v>416</v>
      </c>
      <c r="J34" s="13" t="s">
        <v>416</v>
      </c>
    </row>
    <row r="35" spans="1:10" ht="12" customHeight="1" x14ac:dyDescent="0.2">
      <c r="A35" s="14" t="str">
        <f>"Total "&amp;MID(A20,7,LEN(A20)-13)&amp;" Months"</f>
        <v>Total 1 Months</v>
      </c>
      <c r="B35" s="15" t="s">
        <v>416</v>
      </c>
      <c r="C35" s="15" t="s">
        <v>416</v>
      </c>
      <c r="D35" s="15" t="s">
        <v>416</v>
      </c>
      <c r="E35" s="15" t="s">
        <v>416</v>
      </c>
      <c r="F35" s="15" t="s">
        <v>416</v>
      </c>
      <c r="G35" s="15" t="s">
        <v>416</v>
      </c>
      <c r="H35" s="15" t="s">
        <v>416</v>
      </c>
      <c r="I35" s="15" t="s">
        <v>416</v>
      </c>
      <c r="J35" s="15" t="s">
        <v>416</v>
      </c>
    </row>
    <row r="36" spans="1:10" ht="12" customHeight="1" x14ac:dyDescent="0.2">
      <c r="A36" s="81"/>
      <c r="B36" s="81"/>
      <c r="C36" s="81"/>
      <c r="D36" s="81"/>
      <c r="E36" s="81"/>
      <c r="F36" s="81"/>
      <c r="G36" s="81"/>
      <c r="H36" s="81"/>
      <c r="I36" s="81"/>
      <c r="J36" s="81"/>
    </row>
    <row r="37" spans="1:10" ht="99.95" customHeight="1" x14ac:dyDescent="0.2">
      <c r="A37" s="92" t="s">
        <v>103</v>
      </c>
      <c r="B37" s="92"/>
      <c r="C37" s="92"/>
      <c r="D37" s="92"/>
      <c r="E37" s="92"/>
      <c r="F37" s="92"/>
      <c r="G37" s="92"/>
      <c r="H37" s="92"/>
      <c r="I37" s="92"/>
      <c r="J37" s="92"/>
    </row>
  </sheetData>
  <mergeCells count="9">
    <mergeCell ref="B5:J5"/>
    <mergeCell ref="A36:J36"/>
    <mergeCell ref="A37:J37"/>
    <mergeCell ref="A1:I1"/>
    <mergeCell ref="A2:I2"/>
    <mergeCell ref="A3:A4"/>
    <mergeCell ref="B3:D3"/>
    <mergeCell ref="E3:G3"/>
    <mergeCell ref="H3:J3"/>
  </mergeCells>
  <phoneticPr fontId="0" type="noConversion"/>
  <pageMargins left="0.75" right="0.5" top="0.75" bottom="0.5" header="0.5" footer="0.25"/>
  <pageSetup orientation="landscape"/>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6">
    <pageSetUpPr fitToPage="1"/>
  </sheetPr>
  <dimension ref="A1:J37"/>
  <sheetViews>
    <sheetView showGridLines="0" workbookViewId="0">
      <selection sqref="A1:I1"/>
    </sheetView>
  </sheetViews>
  <sheetFormatPr defaultRowHeight="12.75" x14ac:dyDescent="0.2"/>
  <cols>
    <col min="1" max="10" width="11.42578125" customWidth="1"/>
  </cols>
  <sheetData>
    <row r="1" spans="1:10" ht="12" customHeight="1" x14ac:dyDescent="0.2">
      <c r="A1" s="82" t="s">
        <v>421</v>
      </c>
      <c r="B1" s="82"/>
      <c r="C1" s="82"/>
      <c r="D1" s="82"/>
      <c r="E1" s="82"/>
      <c r="F1" s="82"/>
      <c r="G1" s="82"/>
      <c r="H1" s="82"/>
      <c r="I1" s="82"/>
      <c r="J1" s="76">
        <v>45303</v>
      </c>
    </row>
    <row r="2" spans="1:10" ht="12" customHeight="1" x14ac:dyDescent="0.2">
      <c r="A2" s="84" t="s">
        <v>221</v>
      </c>
      <c r="B2" s="84"/>
      <c r="C2" s="84"/>
      <c r="D2" s="84"/>
      <c r="E2" s="84"/>
      <c r="F2" s="84"/>
      <c r="G2" s="84"/>
      <c r="H2" s="84"/>
      <c r="I2" s="84"/>
      <c r="J2" s="1"/>
    </row>
    <row r="3" spans="1:10" ht="24" customHeight="1" x14ac:dyDescent="0.2">
      <c r="A3" s="86" t="s">
        <v>50</v>
      </c>
      <c r="B3" s="90" t="s">
        <v>220</v>
      </c>
      <c r="C3" s="90"/>
      <c r="D3" s="89"/>
      <c r="E3" s="90" t="s">
        <v>222</v>
      </c>
      <c r="F3" s="90"/>
      <c r="G3" s="89"/>
      <c r="H3" s="90" t="s">
        <v>223</v>
      </c>
      <c r="I3" s="90"/>
      <c r="J3" s="90"/>
    </row>
    <row r="4" spans="1:10" ht="24" customHeight="1" x14ac:dyDescent="0.2">
      <c r="A4" s="87"/>
      <c r="B4" s="10" t="s">
        <v>102</v>
      </c>
      <c r="C4" s="10" t="s">
        <v>100</v>
      </c>
      <c r="D4" s="10" t="s">
        <v>101</v>
      </c>
      <c r="E4" s="10" t="s">
        <v>102</v>
      </c>
      <c r="F4" s="10" t="s">
        <v>100</v>
      </c>
      <c r="G4" s="10" t="s">
        <v>101</v>
      </c>
      <c r="H4" s="10" t="s">
        <v>102</v>
      </c>
      <c r="I4" s="10" t="s">
        <v>100</v>
      </c>
      <c r="J4" s="9" t="s">
        <v>101</v>
      </c>
    </row>
    <row r="5" spans="1:10" ht="12" customHeight="1" x14ac:dyDescent="0.2">
      <c r="A5" s="1"/>
      <c r="B5" s="81" t="str">
        <f>REPT("-",101)&amp;" Number "&amp;REPT("-",101)</f>
        <v>----------------------------------------------------------------------------------------------------- Number -----------------------------------------------------------------------------------------------------</v>
      </c>
      <c r="C5" s="81"/>
      <c r="D5" s="81"/>
      <c r="E5" s="81"/>
      <c r="F5" s="81"/>
      <c r="G5" s="81"/>
      <c r="H5" s="81"/>
      <c r="I5" s="81"/>
      <c r="J5" s="81"/>
    </row>
    <row r="6" spans="1:10" ht="12" customHeight="1" x14ac:dyDescent="0.2">
      <c r="A6" s="3" t="s">
        <v>418</v>
      </c>
    </row>
    <row r="7" spans="1:10" ht="12" customHeight="1" x14ac:dyDescent="0.2">
      <c r="A7" s="2" t="str">
        <f>"Oct "&amp;RIGHT(A6,4)-1</f>
        <v>Oct 2022</v>
      </c>
      <c r="B7" s="11">
        <v>7145</v>
      </c>
      <c r="C7" s="11">
        <v>16133</v>
      </c>
      <c r="D7" s="11">
        <v>764731</v>
      </c>
      <c r="E7" s="11">
        <v>802</v>
      </c>
      <c r="F7" s="11">
        <v>1994</v>
      </c>
      <c r="G7" s="11">
        <v>61876</v>
      </c>
      <c r="H7" s="11">
        <v>1670</v>
      </c>
      <c r="I7" s="11">
        <v>10437</v>
      </c>
      <c r="J7" s="11">
        <v>297190</v>
      </c>
    </row>
    <row r="8" spans="1:10" ht="12" customHeight="1" x14ac:dyDescent="0.2">
      <c r="A8" s="2" t="str">
        <f>"Nov "&amp;RIGHT(A6,4)-1</f>
        <v>Nov 2022</v>
      </c>
      <c r="B8" s="11" t="s">
        <v>416</v>
      </c>
      <c r="C8" s="11" t="s">
        <v>416</v>
      </c>
      <c r="D8" s="11" t="s">
        <v>416</v>
      </c>
      <c r="E8" s="11" t="s">
        <v>416</v>
      </c>
      <c r="F8" s="11" t="s">
        <v>416</v>
      </c>
      <c r="G8" s="11" t="s">
        <v>416</v>
      </c>
      <c r="H8" s="11" t="s">
        <v>416</v>
      </c>
      <c r="I8" s="11" t="s">
        <v>416</v>
      </c>
      <c r="J8" s="11" t="s">
        <v>416</v>
      </c>
    </row>
    <row r="9" spans="1:10" ht="12" customHeight="1" x14ac:dyDescent="0.2">
      <c r="A9" s="2" t="str">
        <f>"Dec "&amp;RIGHT(A6,4)-1</f>
        <v>Dec 2022</v>
      </c>
      <c r="B9" s="11" t="s">
        <v>416</v>
      </c>
      <c r="C9" s="11" t="s">
        <v>416</v>
      </c>
      <c r="D9" s="11" t="s">
        <v>416</v>
      </c>
      <c r="E9" s="11" t="s">
        <v>416</v>
      </c>
      <c r="F9" s="11" t="s">
        <v>416</v>
      </c>
      <c r="G9" s="11" t="s">
        <v>416</v>
      </c>
      <c r="H9" s="11" t="s">
        <v>416</v>
      </c>
      <c r="I9" s="11" t="s">
        <v>416</v>
      </c>
      <c r="J9" s="11" t="s">
        <v>416</v>
      </c>
    </row>
    <row r="10" spans="1:10" ht="12" customHeight="1" x14ac:dyDescent="0.2">
      <c r="A10" s="2" t="str">
        <f>"Jan "&amp;RIGHT(A6,4)</f>
        <v>Jan 2023</v>
      </c>
      <c r="B10" s="11" t="s">
        <v>416</v>
      </c>
      <c r="C10" s="11" t="s">
        <v>416</v>
      </c>
      <c r="D10" s="11" t="s">
        <v>416</v>
      </c>
      <c r="E10" s="11" t="s">
        <v>416</v>
      </c>
      <c r="F10" s="11" t="s">
        <v>416</v>
      </c>
      <c r="G10" s="11" t="s">
        <v>416</v>
      </c>
      <c r="H10" s="11" t="s">
        <v>416</v>
      </c>
      <c r="I10" s="11" t="s">
        <v>416</v>
      </c>
      <c r="J10" s="11" t="s">
        <v>416</v>
      </c>
    </row>
    <row r="11" spans="1:10" ht="12" customHeight="1" x14ac:dyDescent="0.2">
      <c r="A11" s="2" t="str">
        <f>"Feb "&amp;RIGHT(A6,4)</f>
        <v>Feb 2023</v>
      </c>
      <c r="B11" s="11" t="s">
        <v>416</v>
      </c>
      <c r="C11" s="11" t="s">
        <v>416</v>
      </c>
      <c r="D11" s="11" t="s">
        <v>416</v>
      </c>
      <c r="E11" s="11" t="s">
        <v>416</v>
      </c>
      <c r="F11" s="11" t="s">
        <v>416</v>
      </c>
      <c r="G11" s="11" t="s">
        <v>416</v>
      </c>
      <c r="H11" s="11" t="s">
        <v>416</v>
      </c>
      <c r="I11" s="11" t="s">
        <v>416</v>
      </c>
      <c r="J11" s="11" t="s">
        <v>416</v>
      </c>
    </row>
    <row r="12" spans="1:10" ht="12" customHeight="1" x14ac:dyDescent="0.2">
      <c r="A12" s="2" t="str">
        <f>"Mar "&amp;RIGHT(A6,4)</f>
        <v>Mar 2023</v>
      </c>
      <c r="B12" s="11">
        <v>7589</v>
      </c>
      <c r="C12" s="11">
        <v>16780</v>
      </c>
      <c r="D12" s="11">
        <v>834728</v>
      </c>
      <c r="E12" s="11">
        <v>850</v>
      </c>
      <c r="F12" s="11">
        <v>2110</v>
      </c>
      <c r="G12" s="11">
        <v>66716</v>
      </c>
      <c r="H12" s="11">
        <v>1715</v>
      </c>
      <c r="I12" s="11">
        <v>10709</v>
      </c>
      <c r="J12" s="11">
        <v>322895</v>
      </c>
    </row>
    <row r="13" spans="1:10" ht="12" customHeight="1" x14ac:dyDescent="0.2">
      <c r="A13" s="2" t="str">
        <f>"Apr "&amp;RIGHT(A6,4)</f>
        <v>Apr 2023</v>
      </c>
      <c r="B13" s="11" t="s">
        <v>416</v>
      </c>
      <c r="C13" s="11" t="s">
        <v>416</v>
      </c>
      <c r="D13" s="11" t="s">
        <v>416</v>
      </c>
      <c r="E13" s="11" t="s">
        <v>416</v>
      </c>
      <c r="F13" s="11" t="s">
        <v>416</v>
      </c>
      <c r="G13" s="11" t="s">
        <v>416</v>
      </c>
      <c r="H13" s="11" t="s">
        <v>416</v>
      </c>
      <c r="I13" s="11" t="s">
        <v>416</v>
      </c>
      <c r="J13" s="11" t="s">
        <v>416</v>
      </c>
    </row>
    <row r="14" spans="1:10" ht="12" customHeight="1" x14ac:dyDescent="0.2">
      <c r="A14" s="2" t="str">
        <f>"May "&amp;RIGHT(A6,4)</f>
        <v>May 2023</v>
      </c>
      <c r="B14" s="11" t="s">
        <v>416</v>
      </c>
      <c r="C14" s="11" t="s">
        <v>416</v>
      </c>
      <c r="D14" s="11" t="s">
        <v>416</v>
      </c>
      <c r="E14" s="11" t="s">
        <v>416</v>
      </c>
      <c r="F14" s="11" t="s">
        <v>416</v>
      </c>
      <c r="G14" s="11" t="s">
        <v>416</v>
      </c>
      <c r="H14" s="11" t="s">
        <v>416</v>
      </c>
      <c r="I14" s="11" t="s">
        <v>416</v>
      </c>
      <c r="J14" s="11" t="s">
        <v>416</v>
      </c>
    </row>
    <row r="15" spans="1:10" ht="12" customHeight="1" x14ac:dyDescent="0.2">
      <c r="A15" s="2" t="str">
        <f>"Jun "&amp;RIGHT(A6,4)</f>
        <v>Jun 2023</v>
      </c>
      <c r="B15" s="11" t="s">
        <v>416</v>
      </c>
      <c r="C15" s="11" t="s">
        <v>416</v>
      </c>
      <c r="D15" s="11" t="s">
        <v>416</v>
      </c>
      <c r="E15" s="11" t="s">
        <v>416</v>
      </c>
      <c r="F15" s="11" t="s">
        <v>416</v>
      </c>
      <c r="G15" s="11" t="s">
        <v>416</v>
      </c>
      <c r="H15" s="11" t="s">
        <v>416</v>
      </c>
      <c r="I15" s="11" t="s">
        <v>416</v>
      </c>
      <c r="J15" s="11" t="s">
        <v>416</v>
      </c>
    </row>
    <row r="16" spans="1:10" ht="12" customHeight="1" x14ac:dyDescent="0.2">
      <c r="A16" s="2" t="str">
        <f>"Jul "&amp;RIGHT(A6,4)</f>
        <v>Jul 2023</v>
      </c>
      <c r="B16" s="11" t="s">
        <v>416</v>
      </c>
      <c r="C16" s="11" t="s">
        <v>416</v>
      </c>
      <c r="D16" s="11" t="s">
        <v>416</v>
      </c>
      <c r="E16" s="11" t="s">
        <v>416</v>
      </c>
      <c r="F16" s="11" t="s">
        <v>416</v>
      </c>
      <c r="G16" s="11" t="s">
        <v>416</v>
      </c>
      <c r="H16" s="11" t="s">
        <v>416</v>
      </c>
      <c r="I16" s="11" t="s">
        <v>416</v>
      </c>
      <c r="J16" s="11" t="s">
        <v>416</v>
      </c>
    </row>
    <row r="17" spans="1:10" ht="12" customHeight="1" x14ac:dyDescent="0.2">
      <c r="A17" s="2" t="str">
        <f>"Aug "&amp;RIGHT(A6,4)</f>
        <v>Aug 2023</v>
      </c>
      <c r="B17" s="11" t="s">
        <v>416</v>
      </c>
      <c r="C17" s="11" t="s">
        <v>416</v>
      </c>
      <c r="D17" s="11" t="s">
        <v>416</v>
      </c>
      <c r="E17" s="11" t="s">
        <v>416</v>
      </c>
      <c r="F17" s="11" t="s">
        <v>416</v>
      </c>
      <c r="G17" s="11" t="s">
        <v>416</v>
      </c>
      <c r="H17" s="11" t="s">
        <v>416</v>
      </c>
      <c r="I17" s="11" t="s">
        <v>416</v>
      </c>
      <c r="J17" s="11" t="s">
        <v>416</v>
      </c>
    </row>
    <row r="18" spans="1:10" ht="12" customHeight="1" x14ac:dyDescent="0.2">
      <c r="A18" s="2" t="str">
        <f>"Sep "&amp;RIGHT(A6,4)</f>
        <v>Sep 2023</v>
      </c>
      <c r="B18" s="11" t="s">
        <v>416</v>
      </c>
      <c r="C18" s="11" t="s">
        <v>416</v>
      </c>
      <c r="D18" s="11" t="s">
        <v>416</v>
      </c>
      <c r="E18" s="11" t="s">
        <v>416</v>
      </c>
      <c r="F18" s="11" t="s">
        <v>416</v>
      </c>
      <c r="G18" s="11" t="s">
        <v>416</v>
      </c>
      <c r="H18" s="11" t="s">
        <v>416</v>
      </c>
      <c r="I18" s="11" t="s">
        <v>416</v>
      </c>
      <c r="J18" s="11" t="s">
        <v>416</v>
      </c>
    </row>
    <row r="19" spans="1:10" ht="12" customHeight="1" x14ac:dyDescent="0.2">
      <c r="A19" s="12" t="s">
        <v>55</v>
      </c>
      <c r="B19" s="13">
        <v>7367</v>
      </c>
      <c r="C19" s="13">
        <v>16456.5</v>
      </c>
      <c r="D19" s="13">
        <v>799729.5</v>
      </c>
      <c r="E19" s="13">
        <v>826</v>
      </c>
      <c r="F19" s="13">
        <v>2052</v>
      </c>
      <c r="G19" s="13">
        <v>64296</v>
      </c>
      <c r="H19" s="13">
        <v>1692.5</v>
      </c>
      <c r="I19" s="13">
        <v>10573</v>
      </c>
      <c r="J19" s="13">
        <v>310042.5</v>
      </c>
    </row>
    <row r="20" spans="1:10" ht="12" customHeight="1" x14ac:dyDescent="0.2">
      <c r="A20" s="14" t="s">
        <v>419</v>
      </c>
      <c r="B20" s="15">
        <v>7145</v>
      </c>
      <c r="C20" s="15">
        <v>16133</v>
      </c>
      <c r="D20" s="15">
        <v>764731</v>
      </c>
      <c r="E20" s="15">
        <v>802</v>
      </c>
      <c r="F20" s="15">
        <v>1994</v>
      </c>
      <c r="G20" s="15">
        <v>61876</v>
      </c>
      <c r="H20" s="15">
        <v>1670</v>
      </c>
      <c r="I20" s="15">
        <v>10437</v>
      </c>
      <c r="J20" s="15">
        <v>297190</v>
      </c>
    </row>
    <row r="21" spans="1:10" ht="12" customHeight="1" x14ac:dyDescent="0.2">
      <c r="A21" s="3" t="str">
        <f>"FY "&amp;RIGHT(A6,4)+1</f>
        <v>FY 2024</v>
      </c>
    </row>
    <row r="22" spans="1:10" ht="12" customHeight="1" x14ac:dyDescent="0.2">
      <c r="A22" s="2" t="str">
        <f>"Oct "&amp;RIGHT(A6,4)</f>
        <v>Oct 2023</v>
      </c>
      <c r="B22" s="11">
        <v>6082</v>
      </c>
      <c r="C22" s="11">
        <v>12668</v>
      </c>
      <c r="D22" s="11">
        <v>589092</v>
      </c>
      <c r="E22" s="11">
        <v>711</v>
      </c>
      <c r="F22" s="11">
        <v>1516</v>
      </c>
      <c r="G22" s="11">
        <v>49329</v>
      </c>
      <c r="H22" s="11">
        <v>1328</v>
      </c>
      <c r="I22" s="11">
        <v>7654</v>
      </c>
      <c r="J22" s="11">
        <v>242462</v>
      </c>
    </row>
    <row r="23" spans="1:10" ht="12" customHeight="1" x14ac:dyDescent="0.2">
      <c r="A23" s="2" t="str">
        <f>"Nov "&amp;RIGHT(A6,4)</f>
        <v>Nov 2023</v>
      </c>
      <c r="B23" s="11" t="s">
        <v>416</v>
      </c>
      <c r="C23" s="11" t="s">
        <v>416</v>
      </c>
      <c r="D23" s="11" t="s">
        <v>416</v>
      </c>
      <c r="E23" s="11" t="s">
        <v>416</v>
      </c>
      <c r="F23" s="11" t="s">
        <v>416</v>
      </c>
      <c r="G23" s="11" t="s">
        <v>416</v>
      </c>
      <c r="H23" s="11" t="s">
        <v>416</v>
      </c>
      <c r="I23" s="11" t="s">
        <v>416</v>
      </c>
      <c r="J23" s="11" t="s">
        <v>416</v>
      </c>
    </row>
    <row r="24" spans="1:10" ht="12" customHeight="1" x14ac:dyDescent="0.2">
      <c r="A24" s="2" t="str">
        <f>"Dec "&amp;RIGHT(A6,4)</f>
        <v>Dec 2023</v>
      </c>
      <c r="B24" s="11" t="s">
        <v>416</v>
      </c>
      <c r="C24" s="11" t="s">
        <v>416</v>
      </c>
      <c r="D24" s="11" t="s">
        <v>416</v>
      </c>
      <c r="E24" s="11" t="s">
        <v>416</v>
      </c>
      <c r="F24" s="11" t="s">
        <v>416</v>
      </c>
      <c r="G24" s="11" t="s">
        <v>416</v>
      </c>
      <c r="H24" s="11" t="s">
        <v>416</v>
      </c>
      <c r="I24" s="11" t="s">
        <v>416</v>
      </c>
      <c r="J24" s="11" t="s">
        <v>416</v>
      </c>
    </row>
    <row r="25" spans="1:10" ht="12" customHeight="1" x14ac:dyDescent="0.2">
      <c r="A25" s="2" t="str">
        <f>"Jan "&amp;RIGHT(A6,4)+1</f>
        <v>Jan 2024</v>
      </c>
      <c r="B25" s="11" t="s">
        <v>416</v>
      </c>
      <c r="C25" s="11" t="s">
        <v>416</v>
      </c>
      <c r="D25" s="11" t="s">
        <v>416</v>
      </c>
      <c r="E25" s="11" t="s">
        <v>416</v>
      </c>
      <c r="F25" s="11" t="s">
        <v>416</v>
      </c>
      <c r="G25" s="11" t="s">
        <v>416</v>
      </c>
      <c r="H25" s="11" t="s">
        <v>416</v>
      </c>
      <c r="I25" s="11" t="s">
        <v>416</v>
      </c>
      <c r="J25" s="11" t="s">
        <v>416</v>
      </c>
    </row>
    <row r="26" spans="1:10" ht="12" customHeight="1" x14ac:dyDescent="0.2">
      <c r="A26" s="2" t="str">
        <f>"Feb "&amp;RIGHT(A6,4)+1</f>
        <v>Feb 2024</v>
      </c>
      <c r="B26" s="11" t="s">
        <v>416</v>
      </c>
      <c r="C26" s="11" t="s">
        <v>416</v>
      </c>
      <c r="D26" s="11" t="s">
        <v>416</v>
      </c>
      <c r="E26" s="11" t="s">
        <v>416</v>
      </c>
      <c r="F26" s="11" t="s">
        <v>416</v>
      </c>
      <c r="G26" s="11" t="s">
        <v>416</v>
      </c>
      <c r="H26" s="11" t="s">
        <v>416</v>
      </c>
      <c r="I26" s="11" t="s">
        <v>416</v>
      </c>
      <c r="J26" s="11" t="s">
        <v>416</v>
      </c>
    </row>
    <row r="27" spans="1:10" ht="12" customHeight="1" x14ac:dyDescent="0.2">
      <c r="A27" s="2" t="str">
        <f>"Mar "&amp;RIGHT(A6,4)+1</f>
        <v>Mar 2024</v>
      </c>
      <c r="B27" s="11" t="s">
        <v>416</v>
      </c>
      <c r="C27" s="11" t="s">
        <v>416</v>
      </c>
      <c r="D27" s="11" t="s">
        <v>416</v>
      </c>
      <c r="E27" s="11" t="s">
        <v>416</v>
      </c>
      <c r="F27" s="11" t="s">
        <v>416</v>
      </c>
      <c r="G27" s="11" t="s">
        <v>416</v>
      </c>
      <c r="H27" s="11" t="s">
        <v>416</v>
      </c>
      <c r="I27" s="11" t="s">
        <v>416</v>
      </c>
      <c r="J27" s="11" t="s">
        <v>416</v>
      </c>
    </row>
    <row r="28" spans="1:10" ht="12" customHeight="1" x14ac:dyDescent="0.2">
      <c r="A28" s="2" t="str">
        <f>"Apr "&amp;RIGHT(A6,4)+1</f>
        <v>Apr 2024</v>
      </c>
      <c r="B28" s="11" t="s">
        <v>416</v>
      </c>
      <c r="C28" s="11" t="s">
        <v>416</v>
      </c>
      <c r="D28" s="11" t="s">
        <v>416</v>
      </c>
      <c r="E28" s="11" t="s">
        <v>416</v>
      </c>
      <c r="F28" s="11" t="s">
        <v>416</v>
      </c>
      <c r="G28" s="11" t="s">
        <v>416</v>
      </c>
      <c r="H28" s="11" t="s">
        <v>416</v>
      </c>
      <c r="I28" s="11" t="s">
        <v>416</v>
      </c>
      <c r="J28" s="11" t="s">
        <v>416</v>
      </c>
    </row>
    <row r="29" spans="1:10" ht="12" customHeight="1" x14ac:dyDescent="0.2">
      <c r="A29" s="2" t="str">
        <f>"May "&amp;RIGHT(A6,4)+1</f>
        <v>May 2024</v>
      </c>
      <c r="B29" s="11" t="s">
        <v>416</v>
      </c>
      <c r="C29" s="11" t="s">
        <v>416</v>
      </c>
      <c r="D29" s="11" t="s">
        <v>416</v>
      </c>
      <c r="E29" s="11" t="s">
        <v>416</v>
      </c>
      <c r="F29" s="11" t="s">
        <v>416</v>
      </c>
      <c r="G29" s="11" t="s">
        <v>416</v>
      </c>
      <c r="H29" s="11" t="s">
        <v>416</v>
      </c>
      <c r="I29" s="11" t="s">
        <v>416</v>
      </c>
      <c r="J29" s="11" t="s">
        <v>416</v>
      </c>
    </row>
    <row r="30" spans="1:10" ht="12" customHeight="1" x14ac:dyDescent="0.2">
      <c r="A30" s="2" t="str">
        <f>"Jun "&amp;RIGHT(A6,4)+1</f>
        <v>Jun 2024</v>
      </c>
      <c r="B30" s="11" t="s">
        <v>416</v>
      </c>
      <c r="C30" s="11" t="s">
        <v>416</v>
      </c>
      <c r="D30" s="11" t="s">
        <v>416</v>
      </c>
      <c r="E30" s="11" t="s">
        <v>416</v>
      </c>
      <c r="F30" s="11" t="s">
        <v>416</v>
      </c>
      <c r="G30" s="11" t="s">
        <v>416</v>
      </c>
      <c r="H30" s="11" t="s">
        <v>416</v>
      </c>
      <c r="I30" s="11" t="s">
        <v>416</v>
      </c>
      <c r="J30" s="11" t="s">
        <v>416</v>
      </c>
    </row>
    <row r="31" spans="1:10" ht="12" customHeight="1" x14ac:dyDescent="0.2">
      <c r="A31" s="2" t="str">
        <f>"Jul "&amp;RIGHT(A6,4)+1</f>
        <v>Jul 2024</v>
      </c>
      <c r="B31" s="11" t="s">
        <v>416</v>
      </c>
      <c r="C31" s="11" t="s">
        <v>416</v>
      </c>
      <c r="D31" s="11" t="s">
        <v>416</v>
      </c>
      <c r="E31" s="11" t="s">
        <v>416</v>
      </c>
      <c r="F31" s="11" t="s">
        <v>416</v>
      </c>
      <c r="G31" s="11" t="s">
        <v>416</v>
      </c>
      <c r="H31" s="11" t="s">
        <v>416</v>
      </c>
      <c r="I31" s="11" t="s">
        <v>416</v>
      </c>
      <c r="J31" s="11" t="s">
        <v>416</v>
      </c>
    </row>
    <row r="32" spans="1:10" ht="12" customHeight="1" x14ac:dyDescent="0.2">
      <c r="A32" s="2" t="str">
        <f>"Aug "&amp;RIGHT(A6,4)+1</f>
        <v>Aug 2024</v>
      </c>
      <c r="B32" s="11" t="s">
        <v>416</v>
      </c>
      <c r="C32" s="11" t="s">
        <v>416</v>
      </c>
      <c r="D32" s="11" t="s">
        <v>416</v>
      </c>
      <c r="E32" s="11" t="s">
        <v>416</v>
      </c>
      <c r="F32" s="11" t="s">
        <v>416</v>
      </c>
      <c r="G32" s="11" t="s">
        <v>416</v>
      </c>
      <c r="H32" s="11" t="s">
        <v>416</v>
      </c>
      <c r="I32" s="11" t="s">
        <v>416</v>
      </c>
      <c r="J32" s="11" t="s">
        <v>416</v>
      </c>
    </row>
    <row r="33" spans="1:10" ht="12" customHeight="1" x14ac:dyDescent="0.2">
      <c r="A33" s="2" t="str">
        <f>"Sep "&amp;RIGHT(A6,4)+1</f>
        <v>Sep 2024</v>
      </c>
      <c r="B33" s="11" t="s">
        <v>416</v>
      </c>
      <c r="C33" s="11" t="s">
        <v>416</v>
      </c>
      <c r="D33" s="11" t="s">
        <v>416</v>
      </c>
      <c r="E33" s="11" t="s">
        <v>416</v>
      </c>
      <c r="F33" s="11" t="s">
        <v>416</v>
      </c>
      <c r="G33" s="11" t="s">
        <v>416</v>
      </c>
      <c r="H33" s="11" t="s">
        <v>416</v>
      </c>
      <c r="I33" s="11" t="s">
        <v>416</v>
      </c>
      <c r="J33" s="11" t="s">
        <v>416</v>
      </c>
    </row>
    <row r="34" spans="1:10" ht="12" customHeight="1" x14ac:dyDescent="0.2">
      <c r="A34" s="12" t="s">
        <v>55</v>
      </c>
      <c r="B34" s="13">
        <v>6082</v>
      </c>
      <c r="C34" s="13">
        <v>12668</v>
      </c>
      <c r="D34" s="13">
        <v>589092</v>
      </c>
      <c r="E34" s="13">
        <v>711</v>
      </c>
      <c r="F34" s="13">
        <v>1516</v>
      </c>
      <c r="G34" s="13">
        <v>49329</v>
      </c>
      <c r="H34" s="13">
        <v>1328</v>
      </c>
      <c r="I34" s="13">
        <v>7654</v>
      </c>
      <c r="J34" s="13">
        <v>242462</v>
      </c>
    </row>
    <row r="35" spans="1:10" ht="12" customHeight="1" x14ac:dyDescent="0.2">
      <c r="A35" s="14" t="str">
        <f>"Total "&amp;MID(A20,7,LEN(A20)-13)&amp;" Months"</f>
        <v>Total 1 Months</v>
      </c>
      <c r="B35" s="15">
        <v>6082</v>
      </c>
      <c r="C35" s="15">
        <v>12668</v>
      </c>
      <c r="D35" s="15">
        <v>589092</v>
      </c>
      <c r="E35" s="15">
        <v>711</v>
      </c>
      <c r="F35" s="15">
        <v>1516</v>
      </c>
      <c r="G35" s="15">
        <v>49329</v>
      </c>
      <c r="H35" s="15">
        <v>1328</v>
      </c>
      <c r="I35" s="15">
        <v>7654</v>
      </c>
      <c r="J35" s="15">
        <v>242462</v>
      </c>
    </row>
    <row r="36" spans="1:10" ht="12" customHeight="1" x14ac:dyDescent="0.2">
      <c r="A36" s="81"/>
      <c r="B36" s="81"/>
      <c r="C36" s="81"/>
      <c r="D36" s="81"/>
      <c r="E36" s="81"/>
      <c r="F36" s="81"/>
      <c r="G36" s="81"/>
      <c r="H36" s="81"/>
      <c r="I36" s="81"/>
      <c r="J36" s="81"/>
    </row>
    <row r="37" spans="1:10" ht="69.95" customHeight="1" x14ac:dyDescent="0.2">
      <c r="A37" s="92" t="s">
        <v>104</v>
      </c>
      <c r="B37" s="92"/>
      <c r="C37" s="92"/>
      <c r="D37" s="92"/>
      <c r="E37" s="92"/>
      <c r="F37" s="92"/>
      <c r="G37" s="92"/>
      <c r="H37" s="92"/>
      <c r="I37" s="92"/>
      <c r="J37" s="92"/>
    </row>
  </sheetData>
  <mergeCells count="9">
    <mergeCell ref="B5:J5"/>
    <mergeCell ref="A36:J36"/>
    <mergeCell ref="A37:J37"/>
    <mergeCell ref="A1:I1"/>
    <mergeCell ref="A2:I2"/>
    <mergeCell ref="A3:A4"/>
    <mergeCell ref="B3:D3"/>
    <mergeCell ref="E3:G3"/>
    <mergeCell ref="H3:J3"/>
  </mergeCells>
  <phoneticPr fontId="0" type="noConversion"/>
  <pageMargins left="0.75" right="0.5" top="0.75" bottom="0.5" header="0.5" footer="0.25"/>
  <pageSetup orientation="landscape"/>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7">
    <pageSetUpPr fitToPage="1"/>
  </sheetPr>
  <dimension ref="A1:K35"/>
  <sheetViews>
    <sheetView showGridLines="0" workbookViewId="0">
      <selection sqref="A1:J1"/>
    </sheetView>
  </sheetViews>
  <sheetFormatPr defaultRowHeight="12.75" x14ac:dyDescent="0.2"/>
  <cols>
    <col min="1" max="1" width="12.85546875" customWidth="1"/>
    <col min="2" max="11" width="11.42578125" customWidth="1"/>
  </cols>
  <sheetData>
    <row r="1" spans="1:11" ht="12" customHeight="1" x14ac:dyDescent="0.2">
      <c r="A1" s="82" t="s">
        <v>421</v>
      </c>
      <c r="B1" s="82"/>
      <c r="C1" s="82"/>
      <c r="D1" s="82"/>
      <c r="E1" s="82"/>
      <c r="F1" s="82"/>
      <c r="G1" s="82"/>
      <c r="H1" s="82"/>
      <c r="I1" s="82"/>
      <c r="J1" s="82"/>
      <c r="K1" s="76">
        <v>45303</v>
      </c>
    </row>
    <row r="2" spans="1:11" ht="12" customHeight="1" x14ac:dyDescent="0.2">
      <c r="A2" s="84" t="s">
        <v>105</v>
      </c>
      <c r="B2" s="84"/>
      <c r="C2" s="84"/>
      <c r="D2" s="84"/>
      <c r="E2" s="84"/>
      <c r="F2" s="84"/>
      <c r="G2" s="84"/>
      <c r="H2" s="84"/>
      <c r="I2" s="84"/>
      <c r="J2" s="84"/>
      <c r="K2" s="1"/>
    </row>
    <row r="3" spans="1:11" ht="24" customHeight="1" x14ac:dyDescent="0.2">
      <c r="A3" s="86" t="s">
        <v>50</v>
      </c>
      <c r="B3" s="90" t="s">
        <v>106</v>
      </c>
      <c r="C3" s="90"/>
      <c r="D3" s="90"/>
      <c r="E3" s="90"/>
      <c r="F3" s="89"/>
      <c r="G3" s="90" t="s">
        <v>107</v>
      </c>
      <c r="H3" s="90"/>
      <c r="I3" s="90"/>
      <c r="J3" s="90"/>
      <c r="K3" s="90"/>
    </row>
    <row r="4" spans="1:11" ht="24" customHeight="1" x14ac:dyDescent="0.2">
      <c r="A4" s="87"/>
      <c r="B4" s="10" t="s">
        <v>108</v>
      </c>
      <c r="C4" s="10" t="s">
        <v>109</v>
      </c>
      <c r="D4" s="10" t="s">
        <v>110</v>
      </c>
      <c r="E4" s="10" t="s">
        <v>111</v>
      </c>
      <c r="F4" s="10" t="s">
        <v>55</v>
      </c>
      <c r="G4" s="10" t="s">
        <v>108</v>
      </c>
      <c r="H4" s="10" t="s">
        <v>109</v>
      </c>
      <c r="I4" s="10" t="s">
        <v>110</v>
      </c>
      <c r="J4" s="10" t="s">
        <v>111</v>
      </c>
      <c r="K4" s="9" t="s">
        <v>55</v>
      </c>
    </row>
    <row r="5" spans="1:11" ht="12" customHeight="1" x14ac:dyDescent="0.2">
      <c r="A5" s="1"/>
      <c r="B5" s="81" t="str">
        <f>REPT("-",112)&amp;" Number "&amp;REPT("-",112)</f>
        <v>---------------------------------------------------------------------------------------------------------------- Number ----------------------------------------------------------------------------------------------------------------</v>
      </c>
      <c r="C5" s="81"/>
      <c r="D5" s="81"/>
      <c r="E5" s="81"/>
      <c r="F5" s="81"/>
      <c r="G5" s="81"/>
      <c r="H5" s="81"/>
      <c r="I5" s="81"/>
      <c r="J5" s="81"/>
      <c r="K5" s="81"/>
    </row>
    <row r="6" spans="1:11" ht="12" customHeight="1" x14ac:dyDescent="0.2">
      <c r="A6" s="3" t="s">
        <v>418</v>
      </c>
    </row>
    <row r="7" spans="1:11" ht="12" customHeight="1" x14ac:dyDescent="0.2">
      <c r="A7" s="2" t="str">
        <f>"Oct "&amp;RIGHT(A6,4)-1</f>
        <v>Oct 2022</v>
      </c>
      <c r="B7" s="11">
        <v>6286672</v>
      </c>
      <c r="C7" s="11">
        <v>7021006</v>
      </c>
      <c r="D7" s="11">
        <v>3828064</v>
      </c>
      <c r="E7" s="11">
        <v>9973848</v>
      </c>
      <c r="F7" s="11">
        <v>27109590</v>
      </c>
      <c r="G7" s="11">
        <v>24297062</v>
      </c>
      <c r="H7" s="11">
        <v>27428770</v>
      </c>
      <c r="I7" s="11">
        <v>24850868</v>
      </c>
      <c r="J7" s="11">
        <v>38566125</v>
      </c>
      <c r="K7" s="11">
        <v>115142825</v>
      </c>
    </row>
    <row r="8" spans="1:11" ht="12" customHeight="1" x14ac:dyDescent="0.2">
      <c r="A8" s="2" t="str">
        <f>"Nov "&amp;RIGHT(A6,4)-1</f>
        <v>Nov 2022</v>
      </c>
      <c r="B8" s="11">
        <v>5974181</v>
      </c>
      <c r="C8" s="11">
        <v>6838203</v>
      </c>
      <c r="D8" s="11">
        <v>3638119</v>
      </c>
      <c r="E8" s="11">
        <v>9535122</v>
      </c>
      <c r="F8" s="11">
        <v>25985625</v>
      </c>
      <c r="G8" s="11">
        <v>22739706</v>
      </c>
      <c r="H8" s="11">
        <v>25793628</v>
      </c>
      <c r="I8" s="11">
        <v>22210514</v>
      </c>
      <c r="J8" s="11">
        <v>35897504</v>
      </c>
      <c r="K8" s="11">
        <v>106641352</v>
      </c>
    </row>
    <row r="9" spans="1:11" ht="12" customHeight="1" x14ac:dyDescent="0.2">
      <c r="A9" s="2" t="str">
        <f>"Dec "&amp;RIGHT(A6,4)-1</f>
        <v>Dec 2022</v>
      </c>
      <c r="B9" s="11">
        <v>5661586</v>
      </c>
      <c r="C9" s="11">
        <v>6927667</v>
      </c>
      <c r="D9" s="11">
        <v>3649870</v>
      </c>
      <c r="E9" s="11">
        <v>9282429</v>
      </c>
      <c r="F9" s="11">
        <v>25521552</v>
      </c>
      <c r="G9" s="11">
        <v>20621896</v>
      </c>
      <c r="H9" s="11">
        <v>24185664</v>
      </c>
      <c r="I9" s="11">
        <v>17866160</v>
      </c>
      <c r="J9" s="11">
        <v>32390416</v>
      </c>
      <c r="K9" s="11">
        <v>95064136</v>
      </c>
    </row>
    <row r="10" spans="1:11" ht="12" customHeight="1" x14ac:dyDescent="0.2">
      <c r="A10" s="2" t="str">
        <f>"Jan "&amp;RIGHT(A6,4)</f>
        <v>Jan 2023</v>
      </c>
      <c r="B10" s="11">
        <v>6407573</v>
      </c>
      <c r="C10" s="11">
        <v>7345043</v>
      </c>
      <c r="D10" s="11">
        <v>3805611</v>
      </c>
      <c r="E10" s="11">
        <v>10180165</v>
      </c>
      <c r="F10" s="11">
        <v>27738392</v>
      </c>
      <c r="G10" s="11">
        <v>24731332</v>
      </c>
      <c r="H10" s="11">
        <v>28365993</v>
      </c>
      <c r="I10" s="11">
        <v>23271474</v>
      </c>
      <c r="J10" s="11">
        <v>39364025</v>
      </c>
      <c r="K10" s="11">
        <v>115732824</v>
      </c>
    </row>
    <row r="11" spans="1:11" ht="12" customHeight="1" x14ac:dyDescent="0.2">
      <c r="A11" s="2" t="str">
        <f>"Feb "&amp;RIGHT(A6,4)</f>
        <v>Feb 2023</v>
      </c>
      <c r="B11" s="11">
        <v>6044636</v>
      </c>
      <c r="C11" s="11">
        <v>6970071</v>
      </c>
      <c r="D11" s="11">
        <v>3596575</v>
      </c>
      <c r="E11" s="11">
        <v>9606456</v>
      </c>
      <c r="F11" s="11">
        <v>26217738</v>
      </c>
      <c r="G11" s="11">
        <v>24029072</v>
      </c>
      <c r="H11" s="11">
        <v>27528379</v>
      </c>
      <c r="I11" s="11">
        <v>24105342</v>
      </c>
      <c r="J11" s="11">
        <v>38400767</v>
      </c>
      <c r="K11" s="11">
        <v>114063560</v>
      </c>
    </row>
    <row r="12" spans="1:11" ht="12" customHeight="1" x14ac:dyDescent="0.2">
      <c r="A12" s="2" t="str">
        <f>"Mar "&amp;RIGHT(A6,4)</f>
        <v>Mar 2023</v>
      </c>
      <c r="B12" s="11">
        <v>7166885</v>
      </c>
      <c r="C12" s="11">
        <v>8270430</v>
      </c>
      <c r="D12" s="11">
        <v>4254838</v>
      </c>
      <c r="E12" s="11">
        <v>11361607</v>
      </c>
      <c r="F12" s="11">
        <v>31053760</v>
      </c>
      <c r="G12" s="11">
        <v>28590826</v>
      </c>
      <c r="H12" s="11">
        <v>33213482</v>
      </c>
      <c r="I12" s="11">
        <v>26615676</v>
      </c>
      <c r="J12" s="11">
        <v>45093212</v>
      </c>
      <c r="K12" s="11">
        <v>133513196</v>
      </c>
    </row>
    <row r="13" spans="1:11" ht="12" customHeight="1" x14ac:dyDescent="0.2">
      <c r="A13" s="2" t="str">
        <f>"Apr "&amp;RIGHT(A6,4)</f>
        <v>Apr 2023</v>
      </c>
      <c r="B13" s="11">
        <v>6191331</v>
      </c>
      <c r="C13" s="11">
        <v>7373506</v>
      </c>
      <c r="D13" s="11">
        <v>3659644</v>
      </c>
      <c r="E13" s="11">
        <v>9894383</v>
      </c>
      <c r="F13" s="11">
        <v>27118864</v>
      </c>
      <c r="G13" s="11">
        <v>24716324</v>
      </c>
      <c r="H13" s="11">
        <v>28429461</v>
      </c>
      <c r="I13" s="11">
        <v>22701077</v>
      </c>
      <c r="J13" s="11">
        <v>38745478</v>
      </c>
      <c r="K13" s="11">
        <v>114592340</v>
      </c>
    </row>
    <row r="14" spans="1:11" ht="12" customHeight="1" x14ac:dyDescent="0.2">
      <c r="A14" s="2" t="str">
        <f>"May "&amp;RIGHT(A6,4)</f>
        <v>May 2023</v>
      </c>
      <c r="B14" s="11">
        <v>7154548</v>
      </c>
      <c r="C14" s="11">
        <v>8297380</v>
      </c>
      <c r="D14" s="11">
        <v>4171530</v>
      </c>
      <c r="E14" s="11">
        <v>11286864</v>
      </c>
      <c r="F14" s="11">
        <v>30910322</v>
      </c>
      <c r="G14" s="11">
        <v>28557885</v>
      </c>
      <c r="H14" s="11">
        <v>32786210</v>
      </c>
      <c r="I14" s="11">
        <v>24189423</v>
      </c>
      <c r="J14" s="11">
        <v>44097925</v>
      </c>
      <c r="K14" s="11">
        <v>129631443</v>
      </c>
    </row>
    <row r="15" spans="1:11" ht="12" customHeight="1" x14ac:dyDescent="0.2">
      <c r="A15" s="2" t="str">
        <f>"Jun "&amp;RIGHT(A6,4)</f>
        <v>Jun 2023</v>
      </c>
      <c r="B15" s="11">
        <v>6490270</v>
      </c>
      <c r="C15" s="11">
        <v>9253475</v>
      </c>
      <c r="D15" s="11">
        <v>3899808</v>
      </c>
      <c r="E15" s="11">
        <v>10739396</v>
      </c>
      <c r="F15" s="11">
        <v>30382949</v>
      </c>
      <c r="G15" s="11">
        <v>23499141</v>
      </c>
      <c r="H15" s="11">
        <v>29852641</v>
      </c>
      <c r="I15" s="11">
        <v>6035227</v>
      </c>
      <c r="J15" s="11">
        <v>31900594</v>
      </c>
      <c r="K15" s="11">
        <v>91287603</v>
      </c>
    </row>
    <row r="16" spans="1:11" ht="12" customHeight="1" x14ac:dyDescent="0.2">
      <c r="A16" s="2" t="str">
        <f>"Jul "&amp;RIGHT(A6,4)</f>
        <v>Jul 2023</v>
      </c>
      <c r="B16" s="11">
        <v>5581801</v>
      </c>
      <c r="C16" s="11">
        <v>8573121</v>
      </c>
      <c r="D16" s="11">
        <v>3516206</v>
      </c>
      <c r="E16" s="11">
        <v>9516192</v>
      </c>
      <c r="F16" s="11">
        <v>27187320</v>
      </c>
      <c r="G16" s="11">
        <v>19655606</v>
      </c>
      <c r="H16" s="11">
        <v>25647055</v>
      </c>
      <c r="I16" s="11">
        <v>2633345</v>
      </c>
      <c r="J16" s="11">
        <v>26167992</v>
      </c>
      <c r="K16" s="11">
        <v>74103998</v>
      </c>
    </row>
    <row r="17" spans="1:11" ht="12" customHeight="1" x14ac:dyDescent="0.2">
      <c r="A17" s="2" t="str">
        <f>"Aug "&amp;RIGHT(A6,4)</f>
        <v>Aug 2023</v>
      </c>
      <c r="B17" s="11">
        <v>6868992</v>
      </c>
      <c r="C17" s="11">
        <v>9031133</v>
      </c>
      <c r="D17" s="11">
        <v>4095972</v>
      </c>
      <c r="E17" s="11">
        <v>10906925</v>
      </c>
      <c r="F17" s="11">
        <v>30903022</v>
      </c>
      <c r="G17" s="11">
        <v>23926614</v>
      </c>
      <c r="H17" s="11">
        <v>28606365</v>
      </c>
      <c r="I17" s="11">
        <v>13439265</v>
      </c>
      <c r="J17" s="11">
        <v>34377860</v>
      </c>
      <c r="K17" s="11">
        <v>100350104</v>
      </c>
    </row>
    <row r="18" spans="1:11" ht="12" customHeight="1" x14ac:dyDescent="0.2">
      <c r="A18" s="2" t="str">
        <f>"Sep "&amp;RIGHT(A6,4)</f>
        <v>Sep 2023</v>
      </c>
      <c r="B18" s="11">
        <v>6153035.9069999997</v>
      </c>
      <c r="C18" s="11">
        <v>6821242.1326000001</v>
      </c>
      <c r="D18" s="11">
        <v>3699991.3355</v>
      </c>
      <c r="E18" s="11">
        <v>9643477.2261999995</v>
      </c>
      <c r="F18" s="11">
        <v>26317746.601300001</v>
      </c>
      <c r="G18" s="11">
        <v>24119728.427200001</v>
      </c>
      <c r="H18" s="11">
        <v>26810084.861299999</v>
      </c>
      <c r="I18" s="11">
        <v>22864870.373500001</v>
      </c>
      <c r="J18" s="11">
        <v>36887083.756700002</v>
      </c>
      <c r="K18" s="11">
        <v>110681767.41869999</v>
      </c>
    </row>
    <row r="19" spans="1:11" ht="12" customHeight="1" x14ac:dyDescent="0.2">
      <c r="A19" s="12" t="s">
        <v>55</v>
      </c>
      <c r="B19" s="13">
        <v>75981510.907000005</v>
      </c>
      <c r="C19" s="13">
        <v>92722277.132599995</v>
      </c>
      <c r="D19" s="13">
        <v>45816228.335500002</v>
      </c>
      <c r="E19" s="13">
        <v>121926864.2262</v>
      </c>
      <c r="F19" s="13">
        <v>336446880.6013</v>
      </c>
      <c r="G19" s="13">
        <v>289485192.42720002</v>
      </c>
      <c r="H19" s="13">
        <v>338647732.86129999</v>
      </c>
      <c r="I19" s="13">
        <v>230783241.37349999</v>
      </c>
      <c r="J19" s="13">
        <v>441888981.75669998</v>
      </c>
      <c r="K19" s="13">
        <v>1300805148.4187</v>
      </c>
    </row>
    <row r="20" spans="1:11" ht="12" customHeight="1" x14ac:dyDescent="0.2">
      <c r="A20" s="14" t="s">
        <v>419</v>
      </c>
      <c r="B20" s="15">
        <v>6286672</v>
      </c>
      <c r="C20" s="15">
        <v>7021006</v>
      </c>
      <c r="D20" s="15">
        <v>3828064</v>
      </c>
      <c r="E20" s="15">
        <v>9973848</v>
      </c>
      <c r="F20" s="15">
        <v>27109590</v>
      </c>
      <c r="G20" s="15">
        <v>24297062</v>
      </c>
      <c r="H20" s="15">
        <v>27428770</v>
      </c>
      <c r="I20" s="15">
        <v>24850868</v>
      </c>
      <c r="J20" s="15">
        <v>38566125</v>
      </c>
      <c r="K20" s="15">
        <v>115142825</v>
      </c>
    </row>
    <row r="21" spans="1:11" ht="12" customHeight="1" x14ac:dyDescent="0.2">
      <c r="A21" s="3" t="str">
        <f>"FY "&amp;RIGHT(A6,4)+1</f>
        <v>FY 2024</v>
      </c>
    </row>
    <row r="22" spans="1:11" ht="12" customHeight="1" x14ac:dyDescent="0.2">
      <c r="A22" s="2" t="str">
        <f>"Oct "&amp;RIGHT(A6,4)</f>
        <v>Oct 2023</v>
      </c>
      <c r="B22" s="11">
        <v>6730963</v>
      </c>
      <c r="C22" s="11">
        <v>7555044</v>
      </c>
      <c r="D22" s="11">
        <v>3911353</v>
      </c>
      <c r="E22" s="11">
        <v>10564521</v>
      </c>
      <c r="F22" s="11">
        <v>28761881</v>
      </c>
      <c r="G22" s="11">
        <v>23640548</v>
      </c>
      <c r="H22" s="11">
        <v>26744916</v>
      </c>
      <c r="I22" s="11">
        <v>23709711</v>
      </c>
      <c r="J22" s="11">
        <v>36878217</v>
      </c>
      <c r="K22" s="11">
        <v>110973392</v>
      </c>
    </row>
    <row r="23" spans="1:11" ht="12" customHeight="1" x14ac:dyDescent="0.2">
      <c r="A23" s="2" t="str">
        <f>"Nov "&amp;RIGHT(A6,4)</f>
        <v>Nov 2023</v>
      </c>
      <c r="B23" s="11" t="s">
        <v>416</v>
      </c>
      <c r="C23" s="11" t="s">
        <v>416</v>
      </c>
      <c r="D23" s="11" t="s">
        <v>416</v>
      </c>
      <c r="E23" s="11" t="s">
        <v>416</v>
      </c>
      <c r="F23" s="11" t="s">
        <v>416</v>
      </c>
      <c r="G23" s="11" t="s">
        <v>416</v>
      </c>
      <c r="H23" s="11" t="s">
        <v>416</v>
      </c>
      <c r="I23" s="11" t="s">
        <v>416</v>
      </c>
      <c r="J23" s="11" t="s">
        <v>416</v>
      </c>
      <c r="K23" s="11" t="s">
        <v>416</v>
      </c>
    </row>
    <row r="24" spans="1:11" ht="12" customHeight="1" x14ac:dyDescent="0.2">
      <c r="A24" s="2" t="str">
        <f>"Dec "&amp;RIGHT(A6,4)</f>
        <v>Dec 2023</v>
      </c>
      <c r="B24" s="11" t="s">
        <v>416</v>
      </c>
      <c r="C24" s="11" t="s">
        <v>416</v>
      </c>
      <c r="D24" s="11" t="s">
        <v>416</v>
      </c>
      <c r="E24" s="11" t="s">
        <v>416</v>
      </c>
      <c r="F24" s="11" t="s">
        <v>416</v>
      </c>
      <c r="G24" s="11" t="s">
        <v>416</v>
      </c>
      <c r="H24" s="11" t="s">
        <v>416</v>
      </c>
      <c r="I24" s="11" t="s">
        <v>416</v>
      </c>
      <c r="J24" s="11" t="s">
        <v>416</v>
      </c>
      <c r="K24" s="11" t="s">
        <v>416</v>
      </c>
    </row>
    <row r="25" spans="1:11" ht="12" customHeight="1" x14ac:dyDescent="0.2">
      <c r="A25" s="2" t="str">
        <f>"Jan "&amp;RIGHT(A6,4)+1</f>
        <v>Jan 2024</v>
      </c>
      <c r="B25" s="11" t="s">
        <v>416</v>
      </c>
      <c r="C25" s="11" t="s">
        <v>416</v>
      </c>
      <c r="D25" s="11" t="s">
        <v>416</v>
      </c>
      <c r="E25" s="11" t="s">
        <v>416</v>
      </c>
      <c r="F25" s="11" t="s">
        <v>416</v>
      </c>
      <c r="G25" s="11" t="s">
        <v>416</v>
      </c>
      <c r="H25" s="11" t="s">
        <v>416</v>
      </c>
      <c r="I25" s="11" t="s">
        <v>416</v>
      </c>
      <c r="J25" s="11" t="s">
        <v>416</v>
      </c>
      <c r="K25" s="11" t="s">
        <v>416</v>
      </c>
    </row>
    <row r="26" spans="1:11" ht="12" customHeight="1" x14ac:dyDescent="0.2">
      <c r="A26" s="2" t="str">
        <f>"Feb "&amp;RIGHT(A6,4)+1</f>
        <v>Feb 2024</v>
      </c>
      <c r="B26" s="11" t="s">
        <v>416</v>
      </c>
      <c r="C26" s="11" t="s">
        <v>416</v>
      </c>
      <c r="D26" s="11" t="s">
        <v>416</v>
      </c>
      <c r="E26" s="11" t="s">
        <v>416</v>
      </c>
      <c r="F26" s="11" t="s">
        <v>416</v>
      </c>
      <c r="G26" s="11" t="s">
        <v>416</v>
      </c>
      <c r="H26" s="11" t="s">
        <v>416</v>
      </c>
      <c r="I26" s="11" t="s">
        <v>416</v>
      </c>
      <c r="J26" s="11" t="s">
        <v>416</v>
      </c>
      <c r="K26" s="11" t="s">
        <v>416</v>
      </c>
    </row>
    <row r="27" spans="1:11" ht="12" customHeight="1" x14ac:dyDescent="0.2">
      <c r="A27" s="2" t="str">
        <f>"Mar "&amp;RIGHT(A6,4)+1</f>
        <v>Mar 2024</v>
      </c>
      <c r="B27" s="11" t="s">
        <v>416</v>
      </c>
      <c r="C27" s="11" t="s">
        <v>416</v>
      </c>
      <c r="D27" s="11" t="s">
        <v>416</v>
      </c>
      <c r="E27" s="11" t="s">
        <v>416</v>
      </c>
      <c r="F27" s="11" t="s">
        <v>416</v>
      </c>
      <c r="G27" s="11" t="s">
        <v>416</v>
      </c>
      <c r="H27" s="11" t="s">
        <v>416</v>
      </c>
      <c r="I27" s="11" t="s">
        <v>416</v>
      </c>
      <c r="J27" s="11" t="s">
        <v>416</v>
      </c>
      <c r="K27" s="11" t="s">
        <v>416</v>
      </c>
    </row>
    <row r="28" spans="1:11" ht="12" customHeight="1" x14ac:dyDescent="0.2">
      <c r="A28" s="2" t="str">
        <f>"Apr "&amp;RIGHT(A6,4)+1</f>
        <v>Apr 2024</v>
      </c>
      <c r="B28" s="11" t="s">
        <v>416</v>
      </c>
      <c r="C28" s="11" t="s">
        <v>416</v>
      </c>
      <c r="D28" s="11" t="s">
        <v>416</v>
      </c>
      <c r="E28" s="11" t="s">
        <v>416</v>
      </c>
      <c r="F28" s="11" t="s">
        <v>416</v>
      </c>
      <c r="G28" s="11" t="s">
        <v>416</v>
      </c>
      <c r="H28" s="11" t="s">
        <v>416</v>
      </c>
      <c r="I28" s="11" t="s">
        <v>416</v>
      </c>
      <c r="J28" s="11" t="s">
        <v>416</v>
      </c>
      <c r="K28" s="11" t="s">
        <v>416</v>
      </c>
    </row>
    <row r="29" spans="1:11" ht="12" customHeight="1" x14ac:dyDescent="0.2">
      <c r="A29" s="2" t="str">
        <f>"May "&amp;RIGHT(A6,4)+1</f>
        <v>May 2024</v>
      </c>
      <c r="B29" s="11" t="s">
        <v>416</v>
      </c>
      <c r="C29" s="11" t="s">
        <v>416</v>
      </c>
      <c r="D29" s="11" t="s">
        <v>416</v>
      </c>
      <c r="E29" s="11" t="s">
        <v>416</v>
      </c>
      <c r="F29" s="11" t="s">
        <v>416</v>
      </c>
      <c r="G29" s="11" t="s">
        <v>416</v>
      </c>
      <c r="H29" s="11" t="s">
        <v>416</v>
      </c>
      <c r="I29" s="11" t="s">
        <v>416</v>
      </c>
      <c r="J29" s="11" t="s">
        <v>416</v>
      </c>
      <c r="K29" s="11" t="s">
        <v>416</v>
      </c>
    </row>
    <row r="30" spans="1:11" ht="12" customHeight="1" x14ac:dyDescent="0.2">
      <c r="A30" s="2" t="str">
        <f>"Jun "&amp;RIGHT(A6,4)+1</f>
        <v>Jun 2024</v>
      </c>
      <c r="B30" s="11" t="s">
        <v>416</v>
      </c>
      <c r="C30" s="11" t="s">
        <v>416</v>
      </c>
      <c r="D30" s="11" t="s">
        <v>416</v>
      </c>
      <c r="E30" s="11" t="s">
        <v>416</v>
      </c>
      <c r="F30" s="11" t="s">
        <v>416</v>
      </c>
      <c r="G30" s="11" t="s">
        <v>416</v>
      </c>
      <c r="H30" s="11" t="s">
        <v>416</v>
      </c>
      <c r="I30" s="11" t="s">
        <v>416</v>
      </c>
      <c r="J30" s="11" t="s">
        <v>416</v>
      </c>
      <c r="K30" s="11" t="s">
        <v>416</v>
      </c>
    </row>
    <row r="31" spans="1:11" ht="12" customHeight="1" x14ac:dyDescent="0.2">
      <c r="A31" s="2" t="str">
        <f>"Jul "&amp;RIGHT(A6,4)+1</f>
        <v>Jul 2024</v>
      </c>
      <c r="B31" s="11" t="s">
        <v>416</v>
      </c>
      <c r="C31" s="11" t="s">
        <v>416</v>
      </c>
      <c r="D31" s="11" t="s">
        <v>416</v>
      </c>
      <c r="E31" s="11" t="s">
        <v>416</v>
      </c>
      <c r="F31" s="11" t="s">
        <v>416</v>
      </c>
      <c r="G31" s="11" t="s">
        <v>416</v>
      </c>
      <c r="H31" s="11" t="s">
        <v>416</v>
      </c>
      <c r="I31" s="11" t="s">
        <v>416</v>
      </c>
      <c r="J31" s="11" t="s">
        <v>416</v>
      </c>
      <c r="K31" s="11" t="s">
        <v>416</v>
      </c>
    </row>
    <row r="32" spans="1:11" ht="12" customHeight="1" x14ac:dyDescent="0.2">
      <c r="A32" s="2" t="str">
        <f>"Aug "&amp;RIGHT(A6,4)+1</f>
        <v>Aug 2024</v>
      </c>
      <c r="B32" s="11" t="s">
        <v>416</v>
      </c>
      <c r="C32" s="11" t="s">
        <v>416</v>
      </c>
      <c r="D32" s="11" t="s">
        <v>416</v>
      </c>
      <c r="E32" s="11" t="s">
        <v>416</v>
      </c>
      <c r="F32" s="11" t="s">
        <v>416</v>
      </c>
      <c r="G32" s="11" t="s">
        <v>416</v>
      </c>
      <c r="H32" s="11" t="s">
        <v>416</v>
      </c>
      <c r="I32" s="11" t="s">
        <v>416</v>
      </c>
      <c r="J32" s="11" t="s">
        <v>416</v>
      </c>
      <c r="K32" s="11" t="s">
        <v>416</v>
      </c>
    </row>
    <row r="33" spans="1:11" ht="12" customHeight="1" x14ac:dyDescent="0.2">
      <c r="A33" s="2" t="str">
        <f>"Sep "&amp;RIGHT(A6,4)+1</f>
        <v>Sep 2024</v>
      </c>
      <c r="B33" s="11" t="s">
        <v>416</v>
      </c>
      <c r="C33" s="11" t="s">
        <v>416</v>
      </c>
      <c r="D33" s="11" t="s">
        <v>416</v>
      </c>
      <c r="E33" s="11" t="s">
        <v>416</v>
      </c>
      <c r="F33" s="11" t="s">
        <v>416</v>
      </c>
      <c r="G33" s="11" t="s">
        <v>416</v>
      </c>
      <c r="H33" s="11" t="s">
        <v>416</v>
      </c>
      <c r="I33" s="11" t="s">
        <v>416</v>
      </c>
      <c r="J33" s="11" t="s">
        <v>416</v>
      </c>
      <c r="K33" s="11" t="s">
        <v>416</v>
      </c>
    </row>
    <row r="34" spans="1:11" ht="12" customHeight="1" x14ac:dyDescent="0.2">
      <c r="A34" s="12" t="s">
        <v>55</v>
      </c>
      <c r="B34" s="13">
        <v>6730963</v>
      </c>
      <c r="C34" s="13">
        <v>7555044</v>
      </c>
      <c r="D34" s="13">
        <v>3911353</v>
      </c>
      <c r="E34" s="13">
        <v>10564521</v>
      </c>
      <c r="F34" s="13">
        <v>28761881</v>
      </c>
      <c r="G34" s="13">
        <v>23640548</v>
      </c>
      <c r="H34" s="13">
        <v>26744916</v>
      </c>
      <c r="I34" s="13">
        <v>23709711</v>
      </c>
      <c r="J34" s="13">
        <v>36878217</v>
      </c>
      <c r="K34" s="13">
        <v>110973392</v>
      </c>
    </row>
    <row r="35" spans="1:11" ht="12" customHeight="1" x14ac:dyDescent="0.2">
      <c r="A35" s="14" t="str">
        <f>"Total "&amp;MID(A20,7,LEN(A20)-13)&amp;" Months"</f>
        <v>Total 1 Months</v>
      </c>
      <c r="B35" s="15">
        <v>6730963</v>
      </c>
      <c r="C35" s="15">
        <v>7555044</v>
      </c>
      <c r="D35" s="15">
        <v>3911353</v>
      </c>
      <c r="E35" s="15">
        <v>10564521</v>
      </c>
      <c r="F35" s="15">
        <v>28761881</v>
      </c>
      <c r="G35" s="15">
        <v>23640548</v>
      </c>
      <c r="H35" s="15">
        <v>26744916</v>
      </c>
      <c r="I35" s="15">
        <v>23709711</v>
      </c>
      <c r="J35" s="15">
        <v>36878217</v>
      </c>
      <c r="K35" s="15">
        <v>110973392</v>
      </c>
    </row>
  </sheetData>
  <mergeCells count="6">
    <mergeCell ref="B5:K5"/>
    <mergeCell ref="A1:J1"/>
    <mergeCell ref="A2:J2"/>
    <mergeCell ref="A3:A4"/>
    <mergeCell ref="B3:F3"/>
    <mergeCell ref="G3:K3"/>
  </mergeCells>
  <phoneticPr fontId="0" type="noConversion"/>
  <pageMargins left="0.75" right="0.5" top="0.75" bottom="0.5" header="0.5" footer="0.25"/>
  <pageSetup orientation="landscape"/>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8">
    <pageSetUpPr fitToPage="1"/>
  </sheetPr>
  <dimension ref="A1:I35"/>
  <sheetViews>
    <sheetView showGridLines="0" workbookViewId="0">
      <selection sqref="A1:H1"/>
    </sheetView>
  </sheetViews>
  <sheetFormatPr defaultRowHeight="12.75" x14ac:dyDescent="0.2"/>
  <cols>
    <col min="1" max="1" width="12.85546875" customWidth="1"/>
    <col min="2" max="9" width="11.42578125" customWidth="1"/>
  </cols>
  <sheetData>
    <row r="1" spans="1:9" ht="12" customHeight="1" x14ac:dyDescent="0.2">
      <c r="A1" s="82" t="s">
        <v>421</v>
      </c>
      <c r="B1" s="82"/>
      <c r="C1" s="82"/>
      <c r="D1" s="82"/>
      <c r="E1" s="82"/>
      <c r="F1" s="82"/>
      <c r="G1" s="82"/>
      <c r="H1" s="82"/>
      <c r="I1" s="76">
        <v>45303</v>
      </c>
    </row>
    <row r="2" spans="1:9" ht="12" customHeight="1" x14ac:dyDescent="0.2">
      <c r="A2" s="84" t="s">
        <v>334</v>
      </c>
      <c r="B2" s="84"/>
      <c r="C2" s="84"/>
      <c r="D2" s="84"/>
      <c r="E2" s="84"/>
      <c r="F2" s="84"/>
      <c r="G2" s="84"/>
      <c r="H2" s="84"/>
      <c r="I2" s="1"/>
    </row>
    <row r="3" spans="1:9" ht="24" customHeight="1" x14ac:dyDescent="0.2">
      <c r="A3" s="86" t="s">
        <v>50</v>
      </c>
      <c r="B3" s="90" t="s">
        <v>108</v>
      </c>
      <c r="C3" s="90"/>
      <c r="D3" s="90"/>
      <c r="E3" s="89"/>
      <c r="F3" s="90" t="s">
        <v>109</v>
      </c>
      <c r="G3" s="90"/>
      <c r="H3" s="90"/>
      <c r="I3" s="90"/>
    </row>
    <row r="4" spans="1:9" ht="24" customHeight="1" x14ac:dyDescent="0.2">
      <c r="A4" s="87"/>
      <c r="B4" s="10" t="s">
        <v>78</v>
      </c>
      <c r="C4" s="10" t="s">
        <v>79</v>
      </c>
      <c r="D4" s="10" t="s">
        <v>80</v>
      </c>
      <c r="E4" s="10" t="s">
        <v>55</v>
      </c>
      <c r="F4" s="10" t="s">
        <v>78</v>
      </c>
      <c r="G4" s="10" t="s">
        <v>79</v>
      </c>
      <c r="H4" s="10" t="s">
        <v>80</v>
      </c>
      <c r="I4" s="9" t="s">
        <v>55</v>
      </c>
    </row>
    <row r="5" spans="1:9" ht="12" customHeight="1" x14ac:dyDescent="0.2">
      <c r="A5" s="1"/>
      <c r="B5" s="81" t="str">
        <f>REPT("-",89)&amp;" Number "&amp;REPT("-",89)</f>
        <v>----------------------------------------------------------------------------------------- Number -----------------------------------------------------------------------------------------</v>
      </c>
      <c r="C5" s="81"/>
      <c r="D5" s="81"/>
      <c r="E5" s="81"/>
      <c r="F5" s="81"/>
      <c r="G5" s="81"/>
      <c r="H5" s="81"/>
      <c r="I5" s="81"/>
    </row>
    <row r="6" spans="1:9" ht="12" customHeight="1" x14ac:dyDescent="0.2">
      <c r="A6" s="3" t="s">
        <v>418</v>
      </c>
    </row>
    <row r="7" spans="1:9" ht="12" customHeight="1" x14ac:dyDescent="0.2">
      <c r="A7" s="2" t="str">
        <f>"Oct "&amp;RIGHT(A6,4)-1</f>
        <v>Oct 2022</v>
      </c>
      <c r="B7" s="11">
        <v>21411700</v>
      </c>
      <c r="C7" s="11">
        <v>1708188</v>
      </c>
      <c r="D7" s="11">
        <v>7463846</v>
      </c>
      <c r="E7" s="11">
        <v>30583734</v>
      </c>
      <c r="F7" s="11">
        <v>23852842</v>
      </c>
      <c r="G7" s="11">
        <v>1980849</v>
      </c>
      <c r="H7" s="11">
        <v>8616085</v>
      </c>
      <c r="I7" s="11">
        <v>34449776</v>
      </c>
    </row>
    <row r="8" spans="1:9" ht="12" customHeight="1" x14ac:dyDescent="0.2">
      <c r="A8" s="2" t="str">
        <f>"Nov "&amp;RIGHT(A6,4)-1</f>
        <v>Nov 2022</v>
      </c>
      <c r="B8" s="11">
        <v>20004269</v>
      </c>
      <c r="C8" s="11">
        <v>1615388</v>
      </c>
      <c r="D8" s="11">
        <v>7094230</v>
      </c>
      <c r="E8" s="11">
        <v>28713887</v>
      </c>
      <c r="F8" s="11">
        <v>22547509</v>
      </c>
      <c r="G8" s="11">
        <v>1883613</v>
      </c>
      <c r="H8" s="11">
        <v>8200709</v>
      </c>
      <c r="I8" s="11">
        <v>32631831</v>
      </c>
    </row>
    <row r="9" spans="1:9" ht="12" customHeight="1" x14ac:dyDescent="0.2">
      <c r="A9" s="2" t="str">
        <f>"Dec "&amp;RIGHT(A6,4)-1</f>
        <v>Dec 2022</v>
      </c>
      <c r="B9" s="11">
        <v>18209921</v>
      </c>
      <c r="C9" s="11">
        <v>1533099</v>
      </c>
      <c r="D9" s="11">
        <v>6540462</v>
      </c>
      <c r="E9" s="11">
        <v>26283482</v>
      </c>
      <c r="F9" s="11">
        <v>21467288</v>
      </c>
      <c r="G9" s="11">
        <v>1844289</v>
      </c>
      <c r="H9" s="11">
        <v>7801754</v>
      </c>
      <c r="I9" s="11">
        <v>31113331</v>
      </c>
    </row>
    <row r="10" spans="1:9" ht="12" customHeight="1" x14ac:dyDescent="0.2">
      <c r="A10" s="2" t="str">
        <f>"Jan "&amp;RIGHT(A6,4)</f>
        <v>Jan 2023</v>
      </c>
      <c r="B10" s="11">
        <v>21623636</v>
      </c>
      <c r="C10" s="11">
        <v>1773031</v>
      </c>
      <c r="D10" s="11">
        <v>7742238</v>
      </c>
      <c r="E10" s="11">
        <v>31138905</v>
      </c>
      <c r="F10" s="11">
        <v>24539803</v>
      </c>
      <c r="G10" s="11">
        <v>2083564</v>
      </c>
      <c r="H10" s="11">
        <v>9087669</v>
      </c>
      <c r="I10" s="11">
        <v>35711036</v>
      </c>
    </row>
    <row r="11" spans="1:9" ht="12" customHeight="1" x14ac:dyDescent="0.2">
      <c r="A11" s="2" t="str">
        <f>"Feb "&amp;RIGHT(A6,4)</f>
        <v>Feb 2023</v>
      </c>
      <c r="B11" s="11">
        <v>20888278</v>
      </c>
      <c r="C11" s="11">
        <v>1708661</v>
      </c>
      <c r="D11" s="11">
        <v>7476769</v>
      </c>
      <c r="E11" s="11">
        <v>30073708</v>
      </c>
      <c r="F11" s="11">
        <v>23720449</v>
      </c>
      <c r="G11" s="11">
        <v>2010708</v>
      </c>
      <c r="H11" s="11">
        <v>8767293</v>
      </c>
      <c r="I11" s="11">
        <v>34498450</v>
      </c>
    </row>
    <row r="12" spans="1:9" ht="12" customHeight="1" x14ac:dyDescent="0.2">
      <c r="A12" s="2" t="str">
        <f>"Mar "&amp;RIGHT(A6,4)</f>
        <v>Mar 2023</v>
      </c>
      <c r="B12" s="11">
        <v>24744854</v>
      </c>
      <c r="C12" s="11">
        <v>2052733</v>
      </c>
      <c r="D12" s="11">
        <v>8960124</v>
      </c>
      <c r="E12" s="11">
        <v>35757711</v>
      </c>
      <c r="F12" s="11">
        <v>28426140</v>
      </c>
      <c r="G12" s="11">
        <v>2451718</v>
      </c>
      <c r="H12" s="11">
        <v>10606054</v>
      </c>
      <c r="I12" s="11">
        <v>41483912</v>
      </c>
    </row>
    <row r="13" spans="1:9" ht="12" customHeight="1" x14ac:dyDescent="0.2">
      <c r="A13" s="2" t="str">
        <f>"Apr "&amp;RIGHT(A6,4)</f>
        <v>Apr 2023</v>
      </c>
      <c r="B13" s="11">
        <v>21332945</v>
      </c>
      <c r="C13" s="11">
        <v>1771216</v>
      </c>
      <c r="D13" s="11">
        <v>7803494</v>
      </c>
      <c r="E13" s="11">
        <v>30907655</v>
      </c>
      <c r="F13" s="11">
        <v>24543570</v>
      </c>
      <c r="G13" s="11">
        <v>2091538</v>
      </c>
      <c r="H13" s="11">
        <v>9167859</v>
      </c>
      <c r="I13" s="11">
        <v>35802967</v>
      </c>
    </row>
    <row r="14" spans="1:9" ht="12" customHeight="1" x14ac:dyDescent="0.2">
      <c r="A14" s="2" t="str">
        <f>"May "&amp;RIGHT(A6,4)</f>
        <v>May 2023</v>
      </c>
      <c r="B14" s="11">
        <v>24600083</v>
      </c>
      <c r="C14" s="11">
        <v>2060522</v>
      </c>
      <c r="D14" s="11">
        <v>9051828</v>
      </c>
      <c r="E14" s="11">
        <v>35712433</v>
      </c>
      <c r="F14" s="11">
        <v>28042312</v>
      </c>
      <c r="G14" s="11">
        <v>2439850</v>
      </c>
      <c r="H14" s="11">
        <v>10601428</v>
      </c>
      <c r="I14" s="11">
        <v>41083590</v>
      </c>
    </row>
    <row r="15" spans="1:9" ht="12" customHeight="1" x14ac:dyDescent="0.2">
      <c r="A15" s="2" t="str">
        <f>"Jun "&amp;RIGHT(A6,4)</f>
        <v>Jun 2023</v>
      </c>
      <c r="B15" s="11">
        <v>19761400</v>
      </c>
      <c r="C15" s="11">
        <v>1866767</v>
      </c>
      <c r="D15" s="11">
        <v>8361244</v>
      </c>
      <c r="E15" s="11">
        <v>29989411</v>
      </c>
      <c r="F15" s="11">
        <v>26106815</v>
      </c>
      <c r="G15" s="11">
        <v>2435556</v>
      </c>
      <c r="H15" s="11">
        <v>10563745</v>
      </c>
      <c r="I15" s="11">
        <v>39106116</v>
      </c>
    </row>
    <row r="16" spans="1:9" ht="12" customHeight="1" x14ac:dyDescent="0.2">
      <c r="A16" s="2" t="str">
        <f>"Jul "&amp;RIGHT(A6,4)</f>
        <v>Jul 2023</v>
      </c>
      <c r="B16" s="11">
        <v>16404507</v>
      </c>
      <c r="C16" s="11">
        <v>1595839</v>
      </c>
      <c r="D16" s="11">
        <v>7237061</v>
      </c>
      <c r="E16" s="11">
        <v>25237407</v>
      </c>
      <c r="F16" s="11">
        <v>22808567</v>
      </c>
      <c r="G16" s="11">
        <v>2117756</v>
      </c>
      <c r="H16" s="11">
        <v>9293853</v>
      </c>
      <c r="I16" s="11">
        <v>34220176</v>
      </c>
    </row>
    <row r="17" spans="1:9" ht="12" customHeight="1" x14ac:dyDescent="0.2">
      <c r="A17" s="2" t="str">
        <f>"Aug "&amp;RIGHT(A6,4)</f>
        <v>Aug 2023</v>
      </c>
      <c r="B17" s="11">
        <v>20663919</v>
      </c>
      <c r="C17" s="11">
        <v>1807650</v>
      </c>
      <c r="D17" s="11">
        <v>8324037</v>
      </c>
      <c r="E17" s="11">
        <v>30795606</v>
      </c>
      <c r="F17" s="11">
        <v>25401839</v>
      </c>
      <c r="G17" s="11">
        <v>2207277</v>
      </c>
      <c r="H17" s="11">
        <v>10028382</v>
      </c>
      <c r="I17" s="11">
        <v>37637498</v>
      </c>
    </row>
    <row r="18" spans="1:9" ht="12" customHeight="1" x14ac:dyDescent="0.2">
      <c r="A18" s="2" t="str">
        <f>"Sep "&amp;RIGHT(A6,4)</f>
        <v>Sep 2023</v>
      </c>
      <c r="B18" s="11">
        <v>21182710.278499998</v>
      </c>
      <c r="C18" s="11">
        <v>1667412.9856</v>
      </c>
      <c r="D18" s="11">
        <v>7422641.0701000001</v>
      </c>
      <c r="E18" s="11">
        <v>30272764.334199999</v>
      </c>
      <c r="F18" s="11">
        <v>23303408.357900001</v>
      </c>
      <c r="G18" s="11">
        <v>1895627.2803</v>
      </c>
      <c r="H18" s="11">
        <v>8432291.3556999993</v>
      </c>
      <c r="I18" s="11">
        <v>33631326.993900001</v>
      </c>
    </row>
    <row r="19" spans="1:9" ht="12" customHeight="1" x14ac:dyDescent="0.2">
      <c r="A19" s="12" t="s">
        <v>55</v>
      </c>
      <c r="B19" s="13">
        <v>250828222.27849999</v>
      </c>
      <c r="C19" s="13">
        <v>21160506.985599998</v>
      </c>
      <c r="D19" s="13">
        <v>93477974.070099995</v>
      </c>
      <c r="E19" s="13">
        <v>365466703.33420002</v>
      </c>
      <c r="F19" s="13">
        <v>294760542.35790002</v>
      </c>
      <c r="G19" s="13">
        <v>25442345.280299999</v>
      </c>
      <c r="H19" s="13">
        <v>111167122.3557</v>
      </c>
      <c r="I19" s="13">
        <v>431370009.9939</v>
      </c>
    </row>
    <row r="20" spans="1:9" ht="12" customHeight="1" x14ac:dyDescent="0.2">
      <c r="A20" s="14" t="s">
        <v>419</v>
      </c>
      <c r="B20" s="15">
        <v>21411700</v>
      </c>
      <c r="C20" s="15">
        <v>1708188</v>
      </c>
      <c r="D20" s="15">
        <v>7463846</v>
      </c>
      <c r="E20" s="15">
        <v>30583734</v>
      </c>
      <c r="F20" s="15">
        <v>23852842</v>
      </c>
      <c r="G20" s="15">
        <v>1980849</v>
      </c>
      <c r="H20" s="15">
        <v>8616085</v>
      </c>
      <c r="I20" s="15">
        <v>34449776</v>
      </c>
    </row>
    <row r="21" spans="1:9" ht="12" customHeight="1" x14ac:dyDescent="0.2">
      <c r="A21" s="3" t="str">
        <f>"FY "&amp;RIGHT(A6,4)+1</f>
        <v>FY 2024</v>
      </c>
    </row>
    <row r="22" spans="1:9" ht="12" customHeight="1" x14ac:dyDescent="0.2">
      <c r="A22" s="2" t="str">
        <f>"Oct "&amp;RIGHT(A6,4)</f>
        <v>Oct 2023</v>
      </c>
      <c r="B22" s="11">
        <v>21421936</v>
      </c>
      <c r="C22" s="11">
        <v>1622243</v>
      </c>
      <c r="D22" s="11">
        <v>7327332</v>
      </c>
      <c r="E22" s="11">
        <v>30371511</v>
      </c>
      <c r="F22" s="11">
        <v>24030007</v>
      </c>
      <c r="G22" s="11">
        <v>1887281</v>
      </c>
      <c r="H22" s="11">
        <v>8382672</v>
      </c>
      <c r="I22" s="11">
        <v>34299960</v>
      </c>
    </row>
    <row r="23" spans="1:9" ht="12" customHeight="1" x14ac:dyDescent="0.2">
      <c r="A23" s="2" t="str">
        <f>"Nov "&amp;RIGHT(A6,4)</f>
        <v>Nov 2023</v>
      </c>
      <c r="B23" s="11" t="s">
        <v>416</v>
      </c>
      <c r="C23" s="11" t="s">
        <v>416</v>
      </c>
      <c r="D23" s="11" t="s">
        <v>416</v>
      </c>
      <c r="E23" s="11" t="s">
        <v>416</v>
      </c>
      <c r="F23" s="11" t="s">
        <v>416</v>
      </c>
      <c r="G23" s="11" t="s">
        <v>416</v>
      </c>
      <c r="H23" s="11" t="s">
        <v>416</v>
      </c>
      <c r="I23" s="11" t="s">
        <v>416</v>
      </c>
    </row>
    <row r="24" spans="1:9" ht="12" customHeight="1" x14ac:dyDescent="0.2">
      <c r="A24" s="2" t="str">
        <f>"Dec "&amp;RIGHT(A6,4)</f>
        <v>Dec 2023</v>
      </c>
      <c r="B24" s="11" t="s">
        <v>416</v>
      </c>
      <c r="C24" s="11" t="s">
        <v>416</v>
      </c>
      <c r="D24" s="11" t="s">
        <v>416</v>
      </c>
      <c r="E24" s="11" t="s">
        <v>416</v>
      </c>
      <c r="F24" s="11" t="s">
        <v>416</v>
      </c>
      <c r="G24" s="11" t="s">
        <v>416</v>
      </c>
      <c r="H24" s="11" t="s">
        <v>416</v>
      </c>
      <c r="I24" s="11" t="s">
        <v>416</v>
      </c>
    </row>
    <row r="25" spans="1:9" ht="12" customHeight="1" x14ac:dyDescent="0.2">
      <c r="A25" s="2" t="str">
        <f>"Jan "&amp;RIGHT(A6,4)+1</f>
        <v>Jan 2024</v>
      </c>
      <c r="B25" s="11" t="s">
        <v>416</v>
      </c>
      <c r="C25" s="11" t="s">
        <v>416</v>
      </c>
      <c r="D25" s="11" t="s">
        <v>416</v>
      </c>
      <c r="E25" s="11" t="s">
        <v>416</v>
      </c>
      <c r="F25" s="11" t="s">
        <v>416</v>
      </c>
      <c r="G25" s="11" t="s">
        <v>416</v>
      </c>
      <c r="H25" s="11" t="s">
        <v>416</v>
      </c>
      <c r="I25" s="11" t="s">
        <v>416</v>
      </c>
    </row>
    <row r="26" spans="1:9" ht="12" customHeight="1" x14ac:dyDescent="0.2">
      <c r="A26" s="2" t="str">
        <f>"Feb "&amp;RIGHT(A6,4)+1</f>
        <v>Feb 2024</v>
      </c>
      <c r="B26" s="11" t="s">
        <v>416</v>
      </c>
      <c r="C26" s="11" t="s">
        <v>416</v>
      </c>
      <c r="D26" s="11" t="s">
        <v>416</v>
      </c>
      <c r="E26" s="11" t="s">
        <v>416</v>
      </c>
      <c r="F26" s="11" t="s">
        <v>416</v>
      </c>
      <c r="G26" s="11" t="s">
        <v>416</v>
      </c>
      <c r="H26" s="11" t="s">
        <v>416</v>
      </c>
      <c r="I26" s="11" t="s">
        <v>416</v>
      </c>
    </row>
    <row r="27" spans="1:9" ht="12" customHeight="1" x14ac:dyDescent="0.2">
      <c r="A27" s="2" t="str">
        <f>"Mar "&amp;RIGHT(A6,4)+1</f>
        <v>Mar 2024</v>
      </c>
      <c r="B27" s="11" t="s">
        <v>416</v>
      </c>
      <c r="C27" s="11" t="s">
        <v>416</v>
      </c>
      <c r="D27" s="11" t="s">
        <v>416</v>
      </c>
      <c r="E27" s="11" t="s">
        <v>416</v>
      </c>
      <c r="F27" s="11" t="s">
        <v>416</v>
      </c>
      <c r="G27" s="11" t="s">
        <v>416</v>
      </c>
      <c r="H27" s="11" t="s">
        <v>416</v>
      </c>
      <c r="I27" s="11" t="s">
        <v>416</v>
      </c>
    </row>
    <row r="28" spans="1:9" ht="12" customHeight="1" x14ac:dyDescent="0.2">
      <c r="A28" s="2" t="str">
        <f>"Apr "&amp;RIGHT(A6,4)+1</f>
        <v>Apr 2024</v>
      </c>
      <c r="B28" s="11" t="s">
        <v>416</v>
      </c>
      <c r="C28" s="11" t="s">
        <v>416</v>
      </c>
      <c r="D28" s="11" t="s">
        <v>416</v>
      </c>
      <c r="E28" s="11" t="s">
        <v>416</v>
      </c>
      <c r="F28" s="11" t="s">
        <v>416</v>
      </c>
      <c r="G28" s="11" t="s">
        <v>416</v>
      </c>
      <c r="H28" s="11" t="s">
        <v>416</v>
      </c>
      <c r="I28" s="11" t="s">
        <v>416</v>
      </c>
    </row>
    <row r="29" spans="1:9" ht="12" customHeight="1" x14ac:dyDescent="0.2">
      <c r="A29" s="2" t="str">
        <f>"May "&amp;RIGHT(A6,4)+1</f>
        <v>May 2024</v>
      </c>
      <c r="B29" s="11" t="s">
        <v>416</v>
      </c>
      <c r="C29" s="11" t="s">
        <v>416</v>
      </c>
      <c r="D29" s="11" t="s">
        <v>416</v>
      </c>
      <c r="E29" s="11" t="s">
        <v>416</v>
      </c>
      <c r="F29" s="11" t="s">
        <v>416</v>
      </c>
      <c r="G29" s="11" t="s">
        <v>416</v>
      </c>
      <c r="H29" s="11" t="s">
        <v>416</v>
      </c>
      <c r="I29" s="11" t="s">
        <v>416</v>
      </c>
    </row>
    <row r="30" spans="1:9" ht="12" customHeight="1" x14ac:dyDescent="0.2">
      <c r="A30" s="2" t="str">
        <f>"Jun "&amp;RIGHT(A6,4)+1</f>
        <v>Jun 2024</v>
      </c>
      <c r="B30" s="11" t="s">
        <v>416</v>
      </c>
      <c r="C30" s="11" t="s">
        <v>416</v>
      </c>
      <c r="D30" s="11" t="s">
        <v>416</v>
      </c>
      <c r="E30" s="11" t="s">
        <v>416</v>
      </c>
      <c r="F30" s="11" t="s">
        <v>416</v>
      </c>
      <c r="G30" s="11" t="s">
        <v>416</v>
      </c>
      <c r="H30" s="11" t="s">
        <v>416</v>
      </c>
      <c r="I30" s="11" t="s">
        <v>416</v>
      </c>
    </row>
    <row r="31" spans="1:9" ht="12" customHeight="1" x14ac:dyDescent="0.2">
      <c r="A31" s="2" t="str">
        <f>"Jul "&amp;RIGHT(A6,4)+1</f>
        <v>Jul 2024</v>
      </c>
      <c r="B31" s="11" t="s">
        <v>416</v>
      </c>
      <c r="C31" s="11" t="s">
        <v>416</v>
      </c>
      <c r="D31" s="11" t="s">
        <v>416</v>
      </c>
      <c r="E31" s="11" t="s">
        <v>416</v>
      </c>
      <c r="F31" s="11" t="s">
        <v>416</v>
      </c>
      <c r="G31" s="11" t="s">
        <v>416</v>
      </c>
      <c r="H31" s="11" t="s">
        <v>416</v>
      </c>
      <c r="I31" s="11" t="s">
        <v>416</v>
      </c>
    </row>
    <row r="32" spans="1:9" ht="12" customHeight="1" x14ac:dyDescent="0.2">
      <c r="A32" s="2" t="str">
        <f>"Aug "&amp;RIGHT(A6,4)+1</f>
        <v>Aug 2024</v>
      </c>
      <c r="B32" s="11" t="s">
        <v>416</v>
      </c>
      <c r="C32" s="11" t="s">
        <v>416</v>
      </c>
      <c r="D32" s="11" t="s">
        <v>416</v>
      </c>
      <c r="E32" s="11" t="s">
        <v>416</v>
      </c>
      <c r="F32" s="11" t="s">
        <v>416</v>
      </c>
      <c r="G32" s="11" t="s">
        <v>416</v>
      </c>
      <c r="H32" s="11" t="s">
        <v>416</v>
      </c>
      <c r="I32" s="11" t="s">
        <v>416</v>
      </c>
    </row>
    <row r="33" spans="1:9" ht="12" customHeight="1" x14ac:dyDescent="0.2">
      <c r="A33" s="2" t="str">
        <f>"Sep "&amp;RIGHT(A6,4)+1</f>
        <v>Sep 2024</v>
      </c>
      <c r="B33" s="11" t="s">
        <v>416</v>
      </c>
      <c r="C33" s="11" t="s">
        <v>416</v>
      </c>
      <c r="D33" s="11" t="s">
        <v>416</v>
      </c>
      <c r="E33" s="11" t="s">
        <v>416</v>
      </c>
      <c r="F33" s="11" t="s">
        <v>416</v>
      </c>
      <c r="G33" s="11" t="s">
        <v>416</v>
      </c>
      <c r="H33" s="11" t="s">
        <v>416</v>
      </c>
      <c r="I33" s="11" t="s">
        <v>416</v>
      </c>
    </row>
    <row r="34" spans="1:9" ht="12" customHeight="1" x14ac:dyDescent="0.2">
      <c r="A34" s="12" t="s">
        <v>55</v>
      </c>
      <c r="B34" s="13">
        <v>21421936</v>
      </c>
      <c r="C34" s="13">
        <v>1622243</v>
      </c>
      <c r="D34" s="13">
        <v>7327332</v>
      </c>
      <c r="E34" s="13">
        <v>30371511</v>
      </c>
      <c r="F34" s="13">
        <v>24030007</v>
      </c>
      <c r="G34" s="13">
        <v>1887281</v>
      </c>
      <c r="H34" s="13">
        <v>8382672</v>
      </c>
      <c r="I34" s="13">
        <v>34299960</v>
      </c>
    </row>
    <row r="35" spans="1:9" ht="12" customHeight="1" x14ac:dyDescent="0.2">
      <c r="A35" s="14" t="str">
        <f>"Total "&amp;MID(A20,7,LEN(A20)-13)&amp;" Months"</f>
        <v>Total 1 Months</v>
      </c>
      <c r="B35" s="15">
        <v>21421936</v>
      </c>
      <c r="C35" s="15">
        <v>1622243</v>
      </c>
      <c r="D35" s="15">
        <v>7327332</v>
      </c>
      <c r="E35" s="15">
        <v>30371511</v>
      </c>
      <c r="F35" s="15">
        <v>24030007</v>
      </c>
      <c r="G35" s="15">
        <v>1887281</v>
      </c>
      <c r="H35" s="15">
        <v>8382672</v>
      </c>
      <c r="I35" s="15">
        <v>34299960</v>
      </c>
    </row>
  </sheetData>
  <mergeCells count="6">
    <mergeCell ref="B5:I5"/>
    <mergeCell ref="A1:H1"/>
    <mergeCell ref="A2:H2"/>
    <mergeCell ref="A3:A4"/>
    <mergeCell ref="B3:E3"/>
    <mergeCell ref="F3:I3"/>
  </mergeCells>
  <phoneticPr fontId="0" type="noConversion"/>
  <pageMargins left="0.75" right="0.5" top="0.75" bottom="0.5" header="0.5" footer="0.25"/>
  <pageSetup orientation="landscape"/>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9">
    <pageSetUpPr fitToPage="1"/>
  </sheetPr>
  <dimension ref="A1:I35"/>
  <sheetViews>
    <sheetView showGridLines="0" workbookViewId="0">
      <selection sqref="A1:H1"/>
    </sheetView>
  </sheetViews>
  <sheetFormatPr defaultRowHeight="12.75" x14ac:dyDescent="0.2"/>
  <cols>
    <col min="1" max="1" width="12.85546875" customWidth="1"/>
    <col min="2" max="9" width="11.42578125" customWidth="1"/>
  </cols>
  <sheetData>
    <row r="1" spans="1:9" ht="12" customHeight="1" x14ac:dyDescent="0.2">
      <c r="A1" s="82" t="s">
        <v>421</v>
      </c>
      <c r="B1" s="82"/>
      <c r="C1" s="82"/>
      <c r="D1" s="82"/>
      <c r="E1" s="82"/>
      <c r="F1" s="82"/>
      <c r="G1" s="82"/>
      <c r="H1" s="82"/>
      <c r="I1" s="76">
        <v>45303</v>
      </c>
    </row>
    <row r="2" spans="1:9" ht="12" customHeight="1" x14ac:dyDescent="0.2">
      <c r="A2" s="84" t="s">
        <v>112</v>
      </c>
      <c r="B2" s="84"/>
      <c r="C2" s="84"/>
      <c r="D2" s="84"/>
      <c r="E2" s="84"/>
      <c r="F2" s="84"/>
      <c r="G2" s="84"/>
      <c r="H2" s="84"/>
      <c r="I2" s="1"/>
    </row>
    <row r="3" spans="1:9" ht="24" customHeight="1" x14ac:dyDescent="0.2">
      <c r="A3" s="86" t="s">
        <v>50</v>
      </c>
      <c r="B3" s="90" t="s">
        <v>110</v>
      </c>
      <c r="C3" s="90"/>
      <c r="D3" s="90"/>
      <c r="E3" s="89"/>
      <c r="F3" s="90" t="s">
        <v>111</v>
      </c>
      <c r="G3" s="90"/>
      <c r="H3" s="90"/>
      <c r="I3" s="90"/>
    </row>
    <row r="4" spans="1:9" ht="24" customHeight="1" x14ac:dyDescent="0.2">
      <c r="A4" s="87"/>
      <c r="B4" s="10" t="s">
        <v>78</v>
      </c>
      <c r="C4" s="10" t="s">
        <v>79</v>
      </c>
      <c r="D4" s="10" t="s">
        <v>80</v>
      </c>
      <c r="E4" s="10" t="s">
        <v>55</v>
      </c>
      <c r="F4" s="10" t="s">
        <v>78</v>
      </c>
      <c r="G4" s="10" t="s">
        <v>79</v>
      </c>
      <c r="H4" s="10" t="s">
        <v>80</v>
      </c>
      <c r="I4" s="9" t="s">
        <v>55</v>
      </c>
    </row>
    <row r="5" spans="1:9" ht="12" customHeight="1" x14ac:dyDescent="0.2">
      <c r="A5" s="1"/>
      <c r="B5" s="81" t="str">
        <f>REPT("-",89)&amp;" Number "&amp;REPT("-",89)</f>
        <v>----------------------------------------------------------------------------------------- Number -----------------------------------------------------------------------------------------</v>
      </c>
      <c r="C5" s="81"/>
      <c r="D5" s="81"/>
      <c r="E5" s="81"/>
      <c r="F5" s="81"/>
      <c r="G5" s="81"/>
      <c r="H5" s="81"/>
      <c r="I5" s="81"/>
    </row>
    <row r="6" spans="1:9" ht="12" customHeight="1" x14ac:dyDescent="0.2">
      <c r="A6" s="3" t="s">
        <v>418</v>
      </c>
    </row>
    <row r="7" spans="1:9" ht="12" customHeight="1" x14ac:dyDescent="0.2">
      <c r="A7" s="2" t="str">
        <f>"Oct "&amp;RIGHT(A6,4)-1</f>
        <v>Oct 2022</v>
      </c>
      <c r="B7" s="11">
        <v>28056990</v>
      </c>
      <c r="C7" s="11">
        <v>222310</v>
      </c>
      <c r="D7" s="11">
        <v>399632</v>
      </c>
      <c r="E7" s="11">
        <v>28678932</v>
      </c>
      <c r="F7" s="11">
        <v>35480182</v>
      </c>
      <c r="G7" s="11">
        <v>2411194</v>
      </c>
      <c r="H7" s="11">
        <v>10648597</v>
      </c>
      <c r="I7" s="11">
        <v>48539973</v>
      </c>
    </row>
    <row r="8" spans="1:9" ht="12" customHeight="1" x14ac:dyDescent="0.2">
      <c r="A8" s="2" t="str">
        <f>"Nov "&amp;RIGHT(A6,4)-1</f>
        <v>Nov 2022</v>
      </c>
      <c r="B8" s="11">
        <v>25277317</v>
      </c>
      <c r="C8" s="11">
        <v>205373</v>
      </c>
      <c r="D8" s="11">
        <v>365943</v>
      </c>
      <c r="E8" s="11">
        <v>25848633</v>
      </c>
      <c r="F8" s="11">
        <v>33186176</v>
      </c>
      <c r="G8" s="11">
        <v>2253691</v>
      </c>
      <c r="H8" s="11">
        <v>9992759</v>
      </c>
      <c r="I8" s="11">
        <v>45432626</v>
      </c>
    </row>
    <row r="9" spans="1:9" ht="12" customHeight="1" x14ac:dyDescent="0.2">
      <c r="A9" s="2" t="str">
        <f>"Dec "&amp;RIGHT(A6,4)-1</f>
        <v>Dec 2022</v>
      </c>
      <c r="B9" s="11">
        <v>20968246</v>
      </c>
      <c r="C9" s="11">
        <v>200707</v>
      </c>
      <c r="D9" s="11">
        <v>347077</v>
      </c>
      <c r="E9" s="11">
        <v>21516030</v>
      </c>
      <c r="F9" s="11">
        <v>30352526</v>
      </c>
      <c r="G9" s="11">
        <v>2137067</v>
      </c>
      <c r="H9" s="11">
        <v>9183252</v>
      </c>
      <c r="I9" s="11">
        <v>41672845</v>
      </c>
    </row>
    <row r="10" spans="1:9" ht="12" customHeight="1" x14ac:dyDescent="0.2">
      <c r="A10" s="2" t="str">
        <f>"Jan "&amp;RIGHT(A6,4)</f>
        <v>Jan 2023</v>
      </c>
      <c r="B10" s="11">
        <v>26455064</v>
      </c>
      <c r="C10" s="11">
        <v>221889</v>
      </c>
      <c r="D10" s="11">
        <v>400132</v>
      </c>
      <c r="E10" s="11">
        <v>27077085</v>
      </c>
      <c r="F10" s="11">
        <v>35918866</v>
      </c>
      <c r="G10" s="11">
        <v>2491283</v>
      </c>
      <c r="H10" s="11">
        <v>11134041</v>
      </c>
      <c r="I10" s="11">
        <v>49544190</v>
      </c>
    </row>
    <row r="11" spans="1:9" ht="12" customHeight="1" x14ac:dyDescent="0.2">
      <c r="A11" s="2" t="str">
        <f>"Feb "&amp;RIGHT(A6,4)</f>
        <v>Feb 2023</v>
      </c>
      <c r="B11" s="11">
        <v>27096204</v>
      </c>
      <c r="C11" s="11">
        <v>215637</v>
      </c>
      <c r="D11" s="11">
        <v>390076</v>
      </c>
      <c r="E11" s="11">
        <v>27701917</v>
      </c>
      <c r="F11" s="11">
        <v>34940775</v>
      </c>
      <c r="G11" s="11">
        <v>2413415</v>
      </c>
      <c r="H11" s="11">
        <v>10653033</v>
      </c>
      <c r="I11" s="11">
        <v>48007223</v>
      </c>
    </row>
    <row r="12" spans="1:9" ht="12" customHeight="1" x14ac:dyDescent="0.2">
      <c r="A12" s="2" t="str">
        <f>"Mar "&amp;RIGHT(A6,4)</f>
        <v>Mar 2023</v>
      </c>
      <c r="B12" s="11">
        <v>30149916</v>
      </c>
      <c r="C12" s="11">
        <v>255447</v>
      </c>
      <c r="D12" s="11">
        <v>465151</v>
      </c>
      <c r="E12" s="11">
        <v>30870514</v>
      </c>
      <c r="F12" s="11">
        <v>40882484</v>
      </c>
      <c r="G12" s="11">
        <v>2874654</v>
      </c>
      <c r="H12" s="11">
        <v>12697681</v>
      </c>
      <c r="I12" s="11">
        <v>56454819</v>
      </c>
    </row>
    <row r="13" spans="1:9" ht="12" customHeight="1" x14ac:dyDescent="0.2">
      <c r="A13" s="2" t="str">
        <f>"Apr "&amp;RIGHT(A6,4)</f>
        <v>Apr 2023</v>
      </c>
      <c r="B13" s="11">
        <v>25742710</v>
      </c>
      <c r="C13" s="11">
        <v>218618</v>
      </c>
      <c r="D13" s="11">
        <v>399393</v>
      </c>
      <c r="E13" s="11">
        <v>26360721</v>
      </c>
      <c r="F13" s="11">
        <v>35162671</v>
      </c>
      <c r="G13" s="11">
        <v>2482279</v>
      </c>
      <c r="H13" s="11">
        <v>10994911</v>
      </c>
      <c r="I13" s="11">
        <v>48639861</v>
      </c>
    </row>
    <row r="14" spans="1:9" ht="12" customHeight="1" x14ac:dyDescent="0.2">
      <c r="A14" s="2" t="str">
        <f>"May "&amp;RIGHT(A6,4)</f>
        <v>May 2023</v>
      </c>
      <c r="B14" s="11">
        <v>27642680</v>
      </c>
      <c r="C14" s="11">
        <v>251159</v>
      </c>
      <c r="D14" s="11">
        <v>467114</v>
      </c>
      <c r="E14" s="11">
        <v>28360953</v>
      </c>
      <c r="F14" s="11">
        <v>39829067</v>
      </c>
      <c r="G14" s="11">
        <v>2866065</v>
      </c>
      <c r="H14" s="11">
        <v>12689657</v>
      </c>
      <c r="I14" s="11">
        <v>55384789</v>
      </c>
    </row>
    <row r="15" spans="1:9" ht="12" customHeight="1" x14ac:dyDescent="0.2">
      <c r="A15" s="2" t="str">
        <f>"Jun "&amp;RIGHT(A6,4)</f>
        <v>Jun 2023</v>
      </c>
      <c r="B15" s="11">
        <v>9282460</v>
      </c>
      <c r="C15" s="11">
        <v>225720</v>
      </c>
      <c r="D15" s="11">
        <v>426855</v>
      </c>
      <c r="E15" s="11">
        <v>9935035</v>
      </c>
      <c r="F15" s="11">
        <v>28987388</v>
      </c>
      <c r="G15" s="11">
        <v>2487936</v>
      </c>
      <c r="H15" s="11">
        <v>11164666</v>
      </c>
      <c r="I15" s="11">
        <v>42639990</v>
      </c>
    </row>
    <row r="16" spans="1:9" ht="12" customHeight="1" x14ac:dyDescent="0.2">
      <c r="A16" s="2" t="str">
        <f>"Jul "&amp;RIGHT(A6,4)</f>
        <v>Jul 2023</v>
      </c>
      <c r="B16" s="11">
        <v>5594391</v>
      </c>
      <c r="C16" s="11">
        <v>192128</v>
      </c>
      <c r="D16" s="11">
        <v>363032</v>
      </c>
      <c r="E16" s="11">
        <v>6149551</v>
      </c>
      <c r="F16" s="11">
        <v>23890016</v>
      </c>
      <c r="G16" s="11">
        <v>2133711</v>
      </c>
      <c r="H16" s="11">
        <v>9660457</v>
      </c>
      <c r="I16" s="11">
        <v>35684184</v>
      </c>
    </row>
    <row r="17" spans="1:9" ht="12" customHeight="1" x14ac:dyDescent="0.2">
      <c r="A17" s="2" t="str">
        <f>"Aug "&amp;RIGHT(A6,4)</f>
        <v>Aug 2023</v>
      </c>
      <c r="B17" s="11">
        <v>16874129</v>
      </c>
      <c r="C17" s="11">
        <v>228217</v>
      </c>
      <c r="D17" s="11">
        <v>432891</v>
      </c>
      <c r="E17" s="11">
        <v>17535237</v>
      </c>
      <c r="F17" s="11">
        <v>31709956</v>
      </c>
      <c r="G17" s="11">
        <v>2477926</v>
      </c>
      <c r="H17" s="11">
        <v>11096903</v>
      </c>
      <c r="I17" s="11">
        <v>45284785</v>
      </c>
    </row>
    <row r="18" spans="1:9" ht="12" customHeight="1" x14ac:dyDescent="0.2">
      <c r="A18" s="2" t="str">
        <f>"Sep "&amp;RIGHT(A6,4)</f>
        <v>Sep 2023</v>
      </c>
      <c r="B18" s="11">
        <v>25962820.708999999</v>
      </c>
      <c r="C18" s="11">
        <v>210289</v>
      </c>
      <c r="D18" s="11">
        <v>391752</v>
      </c>
      <c r="E18" s="11">
        <v>26564861.708999999</v>
      </c>
      <c r="F18" s="11">
        <v>33780538.077100001</v>
      </c>
      <c r="G18" s="11">
        <v>2329252.0203</v>
      </c>
      <c r="H18" s="11">
        <v>10420770.885500001</v>
      </c>
      <c r="I18" s="11">
        <v>46530560.982900001</v>
      </c>
    </row>
    <row r="19" spans="1:9" ht="12" customHeight="1" x14ac:dyDescent="0.2">
      <c r="A19" s="12" t="s">
        <v>55</v>
      </c>
      <c r="B19" s="13">
        <v>269102927.70899999</v>
      </c>
      <c r="C19" s="13">
        <v>2647494</v>
      </c>
      <c r="D19" s="13">
        <v>4849048</v>
      </c>
      <c r="E19" s="13">
        <v>276599469.70899999</v>
      </c>
      <c r="F19" s="13">
        <v>404120645.07709998</v>
      </c>
      <c r="G19" s="13">
        <v>29358473.020300001</v>
      </c>
      <c r="H19" s="13">
        <v>130336727.8855</v>
      </c>
      <c r="I19" s="13">
        <v>563815845.98290002</v>
      </c>
    </row>
    <row r="20" spans="1:9" ht="12" customHeight="1" x14ac:dyDescent="0.2">
      <c r="A20" s="14" t="s">
        <v>419</v>
      </c>
      <c r="B20" s="15">
        <v>28056990</v>
      </c>
      <c r="C20" s="15">
        <v>222310</v>
      </c>
      <c r="D20" s="15">
        <v>399632</v>
      </c>
      <c r="E20" s="15">
        <v>28678932</v>
      </c>
      <c r="F20" s="15">
        <v>35480182</v>
      </c>
      <c r="G20" s="15">
        <v>2411194</v>
      </c>
      <c r="H20" s="15">
        <v>10648597</v>
      </c>
      <c r="I20" s="15">
        <v>48539973</v>
      </c>
    </row>
    <row r="21" spans="1:9" ht="12" customHeight="1" x14ac:dyDescent="0.2">
      <c r="A21" s="3" t="str">
        <f>"FY "&amp;RIGHT(A6,4)+1</f>
        <v>FY 2024</v>
      </c>
    </row>
    <row r="22" spans="1:9" ht="12" customHeight="1" x14ac:dyDescent="0.2">
      <c r="A22" s="2" t="str">
        <f>"Oct "&amp;RIGHT(A6,4)</f>
        <v>Oct 2023</v>
      </c>
      <c r="B22" s="11">
        <v>27054269</v>
      </c>
      <c r="C22" s="11">
        <v>203784</v>
      </c>
      <c r="D22" s="11">
        <v>363011</v>
      </c>
      <c r="E22" s="11">
        <v>27621064</v>
      </c>
      <c r="F22" s="11">
        <v>34990766</v>
      </c>
      <c r="G22" s="11">
        <v>2251765</v>
      </c>
      <c r="H22" s="11">
        <v>10200207</v>
      </c>
      <c r="I22" s="11">
        <v>47442738</v>
      </c>
    </row>
    <row r="23" spans="1:9" ht="12" customHeight="1" x14ac:dyDescent="0.2">
      <c r="A23" s="2" t="str">
        <f>"Nov "&amp;RIGHT(A6,4)</f>
        <v>Nov 2023</v>
      </c>
      <c r="B23" s="11" t="s">
        <v>416</v>
      </c>
      <c r="C23" s="11" t="s">
        <v>416</v>
      </c>
      <c r="D23" s="11" t="s">
        <v>416</v>
      </c>
      <c r="E23" s="11" t="s">
        <v>416</v>
      </c>
      <c r="F23" s="11" t="s">
        <v>416</v>
      </c>
      <c r="G23" s="11" t="s">
        <v>416</v>
      </c>
      <c r="H23" s="11" t="s">
        <v>416</v>
      </c>
      <c r="I23" s="11" t="s">
        <v>416</v>
      </c>
    </row>
    <row r="24" spans="1:9" ht="12" customHeight="1" x14ac:dyDescent="0.2">
      <c r="A24" s="2" t="str">
        <f>"Dec "&amp;RIGHT(A6,4)</f>
        <v>Dec 2023</v>
      </c>
      <c r="B24" s="11" t="s">
        <v>416</v>
      </c>
      <c r="C24" s="11" t="s">
        <v>416</v>
      </c>
      <c r="D24" s="11" t="s">
        <v>416</v>
      </c>
      <c r="E24" s="11" t="s">
        <v>416</v>
      </c>
      <c r="F24" s="11" t="s">
        <v>416</v>
      </c>
      <c r="G24" s="11" t="s">
        <v>416</v>
      </c>
      <c r="H24" s="11" t="s">
        <v>416</v>
      </c>
      <c r="I24" s="11" t="s">
        <v>416</v>
      </c>
    </row>
    <row r="25" spans="1:9" ht="12" customHeight="1" x14ac:dyDescent="0.2">
      <c r="A25" s="2" t="str">
        <f>"Jan "&amp;RIGHT(A6,4)+1</f>
        <v>Jan 2024</v>
      </c>
      <c r="B25" s="11" t="s">
        <v>416</v>
      </c>
      <c r="C25" s="11" t="s">
        <v>416</v>
      </c>
      <c r="D25" s="11" t="s">
        <v>416</v>
      </c>
      <c r="E25" s="11" t="s">
        <v>416</v>
      </c>
      <c r="F25" s="11" t="s">
        <v>416</v>
      </c>
      <c r="G25" s="11" t="s">
        <v>416</v>
      </c>
      <c r="H25" s="11" t="s">
        <v>416</v>
      </c>
      <c r="I25" s="11" t="s">
        <v>416</v>
      </c>
    </row>
    <row r="26" spans="1:9" ht="12" customHeight="1" x14ac:dyDescent="0.2">
      <c r="A26" s="2" t="str">
        <f>"Feb "&amp;RIGHT(A6,4)+1</f>
        <v>Feb 2024</v>
      </c>
      <c r="B26" s="11" t="s">
        <v>416</v>
      </c>
      <c r="C26" s="11" t="s">
        <v>416</v>
      </c>
      <c r="D26" s="11" t="s">
        <v>416</v>
      </c>
      <c r="E26" s="11" t="s">
        <v>416</v>
      </c>
      <c r="F26" s="11" t="s">
        <v>416</v>
      </c>
      <c r="G26" s="11" t="s">
        <v>416</v>
      </c>
      <c r="H26" s="11" t="s">
        <v>416</v>
      </c>
      <c r="I26" s="11" t="s">
        <v>416</v>
      </c>
    </row>
    <row r="27" spans="1:9" ht="12" customHeight="1" x14ac:dyDescent="0.2">
      <c r="A27" s="2" t="str">
        <f>"Mar "&amp;RIGHT(A6,4)+1</f>
        <v>Mar 2024</v>
      </c>
      <c r="B27" s="11" t="s">
        <v>416</v>
      </c>
      <c r="C27" s="11" t="s">
        <v>416</v>
      </c>
      <c r="D27" s="11" t="s">
        <v>416</v>
      </c>
      <c r="E27" s="11" t="s">
        <v>416</v>
      </c>
      <c r="F27" s="11" t="s">
        <v>416</v>
      </c>
      <c r="G27" s="11" t="s">
        <v>416</v>
      </c>
      <c r="H27" s="11" t="s">
        <v>416</v>
      </c>
      <c r="I27" s="11" t="s">
        <v>416</v>
      </c>
    </row>
    <row r="28" spans="1:9" ht="12" customHeight="1" x14ac:dyDescent="0.2">
      <c r="A28" s="2" t="str">
        <f>"Apr "&amp;RIGHT(A6,4)+1</f>
        <v>Apr 2024</v>
      </c>
      <c r="B28" s="11" t="s">
        <v>416</v>
      </c>
      <c r="C28" s="11" t="s">
        <v>416</v>
      </c>
      <c r="D28" s="11" t="s">
        <v>416</v>
      </c>
      <c r="E28" s="11" t="s">
        <v>416</v>
      </c>
      <c r="F28" s="11" t="s">
        <v>416</v>
      </c>
      <c r="G28" s="11" t="s">
        <v>416</v>
      </c>
      <c r="H28" s="11" t="s">
        <v>416</v>
      </c>
      <c r="I28" s="11" t="s">
        <v>416</v>
      </c>
    </row>
    <row r="29" spans="1:9" ht="12" customHeight="1" x14ac:dyDescent="0.2">
      <c r="A29" s="2" t="str">
        <f>"May "&amp;RIGHT(A6,4)+1</f>
        <v>May 2024</v>
      </c>
      <c r="B29" s="11" t="s">
        <v>416</v>
      </c>
      <c r="C29" s="11" t="s">
        <v>416</v>
      </c>
      <c r="D29" s="11" t="s">
        <v>416</v>
      </c>
      <c r="E29" s="11" t="s">
        <v>416</v>
      </c>
      <c r="F29" s="11" t="s">
        <v>416</v>
      </c>
      <c r="G29" s="11" t="s">
        <v>416</v>
      </c>
      <c r="H29" s="11" t="s">
        <v>416</v>
      </c>
      <c r="I29" s="11" t="s">
        <v>416</v>
      </c>
    </row>
    <row r="30" spans="1:9" ht="12" customHeight="1" x14ac:dyDescent="0.2">
      <c r="A30" s="2" t="str">
        <f>"Jun "&amp;RIGHT(A6,4)+1</f>
        <v>Jun 2024</v>
      </c>
      <c r="B30" s="11" t="s">
        <v>416</v>
      </c>
      <c r="C30" s="11" t="s">
        <v>416</v>
      </c>
      <c r="D30" s="11" t="s">
        <v>416</v>
      </c>
      <c r="E30" s="11" t="s">
        <v>416</v>
      </c>
      <c r="F30" s="11" t="s">
        <v>416</v>
      </c>
      <c r="G30" s="11" t="s">
        <v>416</v>
      </c>
      <c r="H30" s="11" t="s">
        <v>416</v>
      </c>
      <c r="I30" s="11" t="s">
        <v>416</v>
      </c>
    </row>
    <row r="31" spans="1:9" ht="12" customHeight="1" x14ac:dyDescent="0.2">
      <c r="A31" s="2" t="str">
        <f>"Jul "&amp;RIGHT(A6,4)+1</f>
        <v>Jul 2024</v>
      </c>
      <c r="B31" s="11" t="s">
        <v>416</v>
      </c>
      <c r="C31" s="11" t="s">
        <v>416</v>
      </c>
      <c r="D31" s="11" t="s">
        <v>416</v>
      </c>
      <c r="E31" s="11" t="s">
        <v>416</v>
      </c>
      <c r="F31" s="11" t="s">
        <v>416</v>
      </c>
      <c r="G31" s="11" t="s">
        <v>416</v>
      </c>
      <c r="H31" s="11" t="s">
        <v>416</v>
      </c>
      <c r="I31" s="11" t="s">
        <v>416</v>
      </c>
    </row>
    <row r="32" spans="1:9" ht="12" customHeight="1" x14ac:dyDescent="0.2">
      <c r="A32" s="2" t="str">
        <f>"Aug "&amp;RIGHT(A6,4)+1</f>
        <v>Aug 2024</v>
      </c>
      <c r="B32" s="11" t="s">
        <v>416</v>
      </c>
      <c r="C32" s="11" t="s">
        <v>416</v>
      </c>
      <c r="D32" s="11" t="s">
        <v>416</v>
      </c>
      <c r="E32" s="11" t="s">
        <v>416</v>
      </c>
      <c r="F32" s="11" t="s">
        <v>416</v>
      </c>
      <c r="G32" s="11" t="s">
        <v>416</v>
      </c>
      <c r="H32" s="11" t="s">
        <v>416</v>
      </c>
      <c r="I32" s="11" t="s">
        <v>416</v>
      </c>
    </row>
    <row r="33" spans="1:9" ht="12" customHeight="1" x14ac:dyDescent="0.2">
      <c r="A33" s="2" t="str">
        <f>"Sep "&amp;RIGHT(A6,4)+1</f>
        <v>Sep 2024</v>
      </c>
      <c r="B33" s="11" t="s">
        <v>416</v>
      </c>
      <c r="C33" s="11" t="s">
        <v>416</v>
      </c>
      <c r="D33" s="11" t="s">
        <v>416</v>
      </c>
      <c r="E33" s="11" t="s">
        <v>416</v>
      </c>
      <c r="F33" s="11" t="s">
        <v>416</v>
      </c>
      <c r="G33" s="11" t="s">
        <v>416</v>
      </c>
      <c r="H33" s="11" t="s">
        <v>416</v>
      </c>
      <c r="I33" s="11" t="s">
        <v>416</v>
      </c>
    </row>
    <row r="34" spans="1:9" ht="12" customHeight="1" x14ac:dyDescent="0.2">
      <c r="A34" s="12" t="s">
        <v>55</v>
      </c>
      <c r="B34" s="13">
        <v>27054269</v>
      </c>
      <c r="C34" s="13">
        <v>203784</v>
      </c>
      <c r="D34" s="13">
        <v>363011</v>
      </c>
      <c r="E34" s="13">
        <v>27621064</v>
      </c>
      <c r="F34" s="13">
        <v>34990766</v>
      </c>
      <c r="G34" s="13">
        <v>2251765</v>
      </c>
      <c r="H34" s="13">
        <v>10200207</v>
      </c>
      <c r="I34" s="13">
        <v>47442738</v>
      </c>
    </row>
    <row r="35" spans="1:9" ht="12" customHeight="1" x14ac:dyDescent="0.2">
      <c r="A35" s="14" t="str">
        <f>"Total "&amp;MID(A20,7,LEN(A20)-13)&amp;" Months"</f>
        <v>Total 1 Months</v>
      </c>
      <c r="B35" s="15">
        <v>27054269</v>
      </c>
      <c r="C35" s="15">
        <v>203784</v>
      </c>
      <c r="D35" s="15">
        <v>363011</v>
      </c>
      <c r="E35" s="15">
        <v>27621064</v>
      </c>
      <c r="F35" s="15">
        <v>34990766</v>
      </c>
      <c r="G35" s="15">
        <v>2251765</v>
      </c>
      <c r="H35" s="15">
        <v>10200207</v>
      </c>
      <c r="I35" s="15">
        <v>47442738</v>
      </c>
    </row>
  </sheetData>
  <mergeCells count="6">
    <mergeCell ref="B5:I5"/>
    <mergeCell ref="A1:H1"/>
    <mergeCell ref="A2:H2"/>
    <mergeCell ref="A3:A4"/>
    <mergeCell ref="B3:E3"/>
    <mergeCell ref="F3:I3"/>
  </mergeCells>
  <phoneticPr fontId="0" type="noConversion"/>
  <pageMargins left="0.75" right="0.5" top="0.75" bottom="0.5" header="0.5" footer="0.25"/>
  <pageSetup orientation="landscape"/>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4">
    <pageSetUpPr fitToPage="1"/>
  </sheetPr>
  <dimension ref="A1:C47"/>
  <sheetViews>
    <sheetView showGridLines="0" workbookViewId="0">
      <selection activeCell="B1" sqref="B1"/>
    </sheetView>
  </sheetViews>
  <sheetFormatPr defaultRowHeight="12.75" x14ac:dyDescent="0.2"/>
  <cols>
    <col min="1" max="1" width="18.42578125" customWidth="1"/>
    <col min="2" max="2" width="85.7109375" customWidth="1"/>
  </cols>
  <sheetData>
    <row r="1" spans="1:3" ht="12" customHeight="1" x14ac:dyDescent="0.2">
      <c r="A1" s="3"/>
      <c r="B1" s="5" t="s">
        <v>11</v>
      </c>
    </row>
    <row r="2" spans="1:3" ht="12" customHeight="1" x14ac:dyDescent="0.2">
      <c r="A2" s="6" t="s">
        <v>12</v>
      </c>
      <c r="B2" s="7" t="s">
        <v>13</v>
      </c>
    </row>
    <row r="3" spans="1:3" ht="12" customHeight="1" x14ac:dyDescent="0.2">
      <c r="A3" s="3" t="s">
        <v>277</v>
      </c>
      <c r="B3" s="1" t="s">
        <v>14</v>
      </c>
    </row>
    <row r="4" spans="1:3" ht="12" customHeight="1" x14ac:dyDescent="0.2">
      <c r="A4" s="3" t="s">
        <v>332</v>
      </c>
      <c r="B4" s="1" t="s">
        <v>333</v>
      </c>
    </row>
    <row r="5" spans="1:3" ht="12" customHeight="1" x14ac:dyDescent="0.2">
      <c r="A5" s="3" t="s">
        <v>373</v>
      </c>
      <c r="B5" s="1" t="s">
        <v>374</v>
      </c>
    </row>
    <row r="6" spans="1:3" ht="12" customHeight="1" x14ac:dyDescent="0.2">
      <c r="A6" s="3" t="s">
        <v>402</v>
      </c>
      <c r="B6" s="1" t="s">
        <v>403</v>
      </c>
    </row>
    <row r="7" spans="1:3" ht="12" customHeight="1" x14ac:dyDescent="0.2">
      <c r="A7" s="3" t="s">
        <v>390</v>
      </c>
      <c r="B7" s="1" t="s">
        <v>391</v>
      </c>
    </row>
    <row r="8" spans="1:3" ht="12" customHeight="1" x14ac:dyDescent="0.2">
      <c r="A8" s="3" t="s">
        <v>278</v>
      </c>
      <c r="B8" s="1" t="s">
        <v>15</v>
      </c>
    </row>
    <row r="9" spans="1:3" ht="12" customHeight="1" x14ac:dyDescent="0.2">
      <c r="A9" s="3" t="s">
        <v>279</v>
      </c>
      <c r="B9" s="1" t="s">
        <v>16</v>
      </c>
      <c r="C9" t="s">
        <v>315</v>
      </c>
    </row>
    <row r="10" spans="1:3" ht="12" customHeight="1" x14ac:dyDescent="0.2">
      <c r="A10" s="3" t="s">
        <v>280</v>
      </c>
      <c r="B10" s="1" t="s">
        <v>17</v>
      </c>
      <c r="C10" t="s">
        <v>316</v>
      </c>
    </row>
    <row r="11" spans="1:3" ht="12" customHeight="1" x14ac:dyDescent="0.2">
      <c r="A11" s="3" t="s">
        <v>281</v>
      </c>
      <c r="B11" s="1" t="s">
        <v>18</v>
      </c>
      <c r="C11" t="s">
        <v>317</v>
      </c>
    </row>
    <row r="12" spans="1:3" ht="12" customHeight="1" x14ac:dyDescent="0.2">
      <c r="A12" s="3" t="s">
        <v>282</v>
      </c>
      <c r="B12" s="1" t="s">
        <v>357</v>
      </c>
      <c r="C12" t="s">
        <v>318</v>
      </c>
    </row>
    <row r="13" spans="1:3" ht="12" customHeight="1" x14ac:dyDescent="0.2">
      <c r="A13" s="3" t="s">
        <v>283</v>
      </c>
      <c r="B13" s="1" t="s">
        <v>20</v>
      </c>
      <c r="C13" t="s">
        <v>319</v>
      </c>
    </row>
    <row r="14" spans="1:3" ht="12" customHeight="1" x14ac:dyDescent="0.2">
      <c r="A14" s="3" t="s">
        <v>284</v>
      </c>
      <c r="B14" s="1" t="s">
        <v>21</v>
      </c>
      <c r="C14" t="s">
        <v>320</v>
      </c>
    </row>
    <row r="15" spans="1:3" ht="12" customHeight="1" x14ac:dyDescent="0.2">
      <c r="A15" s="3" t="s">
        <v>285</v>
      </c>
      <c r="B15" s="1" t="s">
        <v>22</v>
      </c>
      <c r="C15" t="s">
        <v>321</v>
      </c>
    </row>
    <row r="16" spans="1:3" ht="12" customHeight="1" x14ac:dyDescent="0.2">
      <c r="A16" s="3" t="s">
        <v>286</v>
      </c>
      <c r="B16" s="1" t="s">
        <v>23</v>
      </c>
      <c r="C16" t="s">
        <v>322</v>
      </c>
    </row>
    <row r="17" spans="1:3" ht="12" customHeight="1" x14ac:dyDescent="0.2">
      <c r="A17" s="3" t="s">
        <v>287</v>
      </c>
      <c r="B17" s="1" t="s">
        <v>24</v>
      </c>
      <c r="C17" t="s">
        <v>323</v>
      </c>
    </row>
    <row r="18" spans="1:3" ht="12" customHeight="1" x14ac:dyDescent="0.2">
      <c r="A18" s="3" t="s">
        <v>288</v>
      </c>
      <c r="B18" s="1" t="s">
        <v>25</v>
      </c>
      <c r="C18" t="s">
        <v>324</v>
      </c>
    </row>
    <row r="19" spans="1:3" ht="12" customHeight="1" x14ac:dyDescent="0.2">
      <c r="A19" s="3" t="s">
        <v>289</v>
      </c>
      <c r="B19" s="1" t="s">
        <v>26</v>
      </c>
      <c r="C19" t="s">
        <v>325</v>
      </c>
    </row>
    <row r="20" spans="1:3" ht="12" customHeight="1" x14ac:dyDescent="0.2">
      <c r="A20" s="3" t="s">
        <v>290</v>
      </c>
      <c r="B20" s="1" t="s">
        <v>27</v>
      </c>
    </row>
    <row r="21" spans="1:3" ht="12" customHeight="1" x14ac:dyDescent="0.2">
      <c r="A21" s="3" t="s">
        <v>291</v>
      </c>
      <c r="B21" s="1" t="s">
        <v>28</v>
      </c>
    </row>
    <row r="22" spans="1:3" ht="12" customHeight="1" x14ac:dyDescent="0.2">
      <c r="A22" s="3" t="s">
        <v>292</v>
      </c>
      <c r="B22" s="1" t="s">
        <v>29</v>
      </c>
    </row>
    <row r="23" spans="1:3" ht="12" customHeight="1" x14ac:dyDescent="0.2">
      <c r="A23" s="3" t="s">
        <v>293</v>
      </c>
      <c r="B23" s="1" t="s">
        <v>30</v>
      </c>
    </row>
    <row r="24" spans="1:3" ht="12" customHeight="1" x14ac:dyDescent="0.2">
      <c r="A24" s="3" t="s">
        <v>294</v>
      </c>
      <c r="B24" s="1" t="s">
        <v>31</v>
      </c>
    </row>
    <row r="25" spans="1:3" ht="12" customHeight="1" x14ac:dyDescent="0.2">
      <c r="A25" s="3" t="s">
        <v>295</v>
      </c>
      <c r="B25" s="1" t="s">
        <v>32</v>
      </c>
    </row>
    <row r="26" spans="1:3" ht="12" customHeight="1" x14ac:dyDescent="0.2">
      <c r="A26" s="3" t="s">
        <v>296</v>
      </c>
      <c r="B26" s="1" t="s">
        <v>33</v>
      </c>
    </row>
    <row r="27" spans="1:3" ht="12" customHeight="1" x14ac:dyDescent="0.2">
      <c r="A27" s="3" t="s">
        <v>297</v>
      </c>
      <c r="B27" s="1" t="s">
        <v>34</v>
      </c>
    </row>
    <row r="28" spans="1:3" ht="12" customHeight="1" x14ac:dyDescent="0.2">
      <c r="A28" s="3" t="s">
        <v>298</v>
      </c>
      <c r="B28" s="1" t="s">
        <v>35</v>
      </c>
    </row>
    <row r="29" spans="1:3" ht="18" customHeight="1" x14ac:dyDescent="0.2">
      <c r="A29" s="3" t="s">
        <v>299</v>
      </c>
      <c r="B29" s="1" t="s">
        <v>36</v>
      </c>
    </row>
    <row r="30" spans="1:3" ht="12" customHeight="1" x14ac:dyDescent="0.2">
      <c r="A30" s="3" t="s">
        <v>300</v>
      </c>
      <c r="B30" s="1" t="s">
        <v>37</v>
      </c>
    </row>
    <row r="31" spans="1:3" ht="18" customHeight="1" x14ac:dyDescent="0.2">
      <c r="A31" s="3" t="s">
        <v>301</v>
      </c>
      <c r="B31" s="1" t="s">
        <v>38</v>
      </c>
    </row>
    <row r="32" spans="1:3" ht="12" customHeight="1" x14ac:dyDescent="0.2">
      <c r="A32" s="3" t="s">
        <v>302</v>
      </c>
      <c r="B32" s="1" t="s">
        <v>39</v>
      </c>
    </row>
    <row r="33" spans="1:2" ht="18" customHeight="1" x14ac:dyDescent="0.2">
      <c r="A33" s="3" t="s">
        <v>313</v>
      </c>
      <c r="B33" s="1" t="s">
        <v>40</v>
      </c>
    </row>
    <row r="34" spans="1:2" ht="12" customHeight="1" x14ac:dyDescent="0.2">
      <c r="A34" s="3" t="s">
        <v>312</v>
      </c>
      <c r="B34" s="1" t="s">
        <v>41</v>
      </c>
    </row>
    <row r="35" spans="1:2" ht="18" customHeight="1" x14ac:dyDescent="0.2">
      <c r="A35" s="3" t="s">
        <v>314</v>
      </c>
      <c r="B35" s="1" t="s">
        <v>42</v>
      </c>
    </row>
    <row r="36" spans="1:2" ht="12" customHeight="1" x14ac:dyDescent="0.2">
      <c r="A36" s="3"/>
      <c r="B36" s="1"/>
    </row>
    <row r="37" spans="1:2" ht="18" customHeight="1" x14ac:dyDescent="0.2">
      <c r="A37" s="3" t="s">
        <v>303</v>
      </c>
      <c r="B37" s="1" t="s">
        <v>43</v>
      </c>
    </row>
    <row r="38" spans="1:2" ht="12" customHeight="1" x14ac:dyDescent="0.2">
      <c r="A38" s="3" t="s">
        <v>304</v>
      </c>
      <c r="B38" s="1" t="s">
        <v>43</v>
      </c>
    </row>
    <row r="39" spans="1:2" ht="12" customHeight="1" x14ac:dyDescent="0.2">
      <c r="A39" s="3" t="s">
        <v>305</v>
      </c>
      <c r="B39" s="1" t="s">
        <v>44</v>
      </c>
    </row>
    <row r="40" spans="1:2" ht="18" customHeight="1" x14ac:dyDescent="0.2">
      <c r="A40" s="3" t="s">
        <v>306</v>
      </c>
      <c r="B40" s="1" t="s">
        <v>45</v>
      </c>
    </row>
    <row r="41" spans="1:2" ht="12" customHeight="1" x14ac:dyDescent="0.2">
      <c r="A41" s="3" t="s">
        <v>307</v>
      </c>
      <c r="B41" s="1" t="s">
        <v>46</v>
      </c>
    </row>
    <row r="42" spans="1:2" ht="12" customHeight="1" x14ac:dyDescent="0.2">
      <c r="A42" s="3" t="s">
        <v>308</v>
      </c>
      <c r="B42" s="1" t="s">
        <v>47</v>
      </c>
    </row>
    <row r="43" spans="1:2" ht="18" customHeight="1" x14ac:dyDescent="0.2">
      <c r="A43" s="3" t="s">
        <v>309</v>
      </c>
      <c r="B43" s="1" t="s">
        <v>48</v>
      </c>
    </row>
    <row r="44" spans="1:2" ht="12" customHeight="1" x14ac:dyDescent="0.2">
      <c r="A44" s="3" t="s">
        <v>310</v>
      </c>
      <c r="B44" s="1" t="s">
        <v>49</v>
      </c>
    </row>
    <row r="45" spans="1:2" ht="12" customHeight="1" x14ac:dyDescent="0.2">
      <c r="A45" s="3" t="s">
        <v>311</v>
      </c>
      <c r="B45" s="1" t="s">
        <v>49</v>
      </c>
    </row>
    <row r="46" spans="1:2" ht="12" customHeight="1" x14ac:dyDescent="0.2">
      <c r="A46" s="8"/>
      <c r="B46" s="4"/>
    </row>
    <row r="47" spans="1:2" ht="12" customHeight="1" x14ac:dyDescent="0.2">
      <c r="A47" s="81" t="s">
        <v>356</v>
      </c>
      <c r="B47" s="81"/>
    </row>
  </sheetData>
  <mergeCells count="1">
    <mergeCell ref="A47:B47"/>
  </mergeCells>
  <phoneticPr fontId="0" type="noConversion"/>
  <pageMargins left="0.75" right="0.5" top="0.5" bottom="0.3" header="0.5" footer="0.25"/>
  <pageSetup orientation="landscape" r:id="rId1"/>
  <headerFooter alignWithMargins="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0">
    <pageSetUpPr fitToPage="1"/>
  </sheetPr>
  <dimension ref="A1:E37"/>
  <sheetViews>
    <sheetView showGridLines="0" workbookViewId="0">
      <selection sqref="A1:D1"/>
    </sheetView>
  </sheetViews>
  <sheetFormatPr defaultRowHeight="12.75" x14ac:dyDescent="0.2"/>
  <cols>
    <col min="1" max="1" width="14.28515625" customWidth="1"/>
    <col min="2" max="5" width="18.5703125" customWidth="1"/>
  </cols>
  <sheetData>
    <row r="1" spans="1:5" ht="12" customHeight="1" x14ac:dyDescent="0.2">
      <c r="A1" s="82" t="s">
        <v>421</v>
      </c>
      <c r="B1" s="82"/>
      <c r="C1" s="82"/>
      <c r="D1" s="82"/>
      <c r="E1" s="76">
        <v>45303</v>
      </c>
    </row>
    <row r="2" spans="1:5" ht="12" customHeight="1" x14ac:dyDescent="0.2">
      <c r="A2" s="84" t="s">
        <v>113</v>
      </c>
      <c r="B2" s="84"/>
      <c r="C2" s="84"/>
      <c r="D2" s="84"/>
      <c r="E2" s="1"/>
    </row>
    <row r="3" spans="1:5" ht="24" customHeight="1" x14ac:dyDescent="0.2">
      <c r="A3" s="86" t="s">
        <v>50</v>
      </c>
      <c r="B3" s="90" t="s">
        <v>114</v>
      </c>
      <c r="C3" s="90"/>
      <c r="D3" s="90"/>
      <c r="E3" s="90"/>
    </row>
    <row r="4" spans="1:5" ht="24" customHeight="1" x14ac:dyDescent="0.2">
      <c r="A4" s="87"/>
      <c r="B4" s="10" t="s">
        <v>78</v>
      </c>
      <c r="C4" s="10" t="s">
        <v>79</v>
      </c>
      <c r="D4" s="10" t="s">
        <v>80</v>
      </c>
      <c r="E4" s="9" t="s">
        <v>224</v>
      </c>
    </row>
    <row r="5" spans="1:5" ht="12" customHeight="1" x14ac:dyDescent="0.2">
      <c r="A5" s="1"/>
      <c r="B5" s="81" t="str">
        <f>REPT("-",71)&amp;" Number "&amp;REPT("-",71)</f>
        <v>----------------------------------------------------------------------- Number -----------------------------------------------------------------------</v>
      </c>
      <c r="C5" s="81"/>
      <c r="D5" s="81"/>
      <c r="E5" s="81"/>
    </row>
    <row r="6" spans="1:5" ht="12" customHeight="1" x14ac:dyDescent="0.2">
      <c r="A6" s="3" t="s">
        <v>418</v>
      </c>
    </row>
    <row r="7" spans="1:5" ht="12" customHeight="1" x14ac:dyDescent="0.2">
      <c r="A7" s="2" t="str">
        <f>"Oct "&amp;RIGHT(A6,4)-1</f>
        <v>Oct 2022</v>
      </c>
      <c r="B7" s="11">
        <v>108801714</v>
      </c>
      <c r="C7" s="11">
        <v>6322541</v>
      </c>
      <c r="D7" s="11">
        <v>27128160</v>
      </c>
      <c r="E7" s="11">
        <v>142252415</v>
      </c>
    </row>
    <row r="8" spans="1:5" ht="12" customHeight="1" x14ac:dyDescent="0.2">
      <c r="A8" s="2" t="str">
        <f>"Nov "&amp;RIGHT(A6,4)-1</f>
        <v>Nov 2022</v>
      </c>
      <c r="B8" s="11">
        <v>101015271</v>
      </c>
      <c r="C8" s="11">
        <v>5958065</v>
      </c>
      <c r="D8" s="11">
        <v>25653641</v>
      </c>
      <c r="E8" s="11">
        <v>132626977</v>
      </c>
    </row>
    <row r="9" spans="1:5" ht="12" customHeight="1" x14ac:dyDescent="0.2">
      <c r="A9" s="2" t="str">
        <f>"Dec "&amp;RIGHT(A6,4)-1</f>
        <v>Dec 2022</v>
      </c>
      <c r="B9" s="11">
        <v>90997981</v>
      </c>
      <c r="C9" s="11">
        <v>5715162</v>
      </c>
      <c r="D9" s="11">
        <v>23872545</v>
      </c>
      <c r="E9" s="11">
        <v>120585688</v>
      </c>
    </row>
    <row r="10" spans="1:5" ht="12" customHeight="1" x14ac:dyDescent="0.2">
      <c r="A10" s="2" t="str">
        <f>"Jan "&amp;RIGHT(A6,4)</f>
        <v>Jan 2023</v>
      </c>
      <c r="B10" s="11">
        <v>108537369</v>
      </c>
      <c r="C10" s="11">
        <v>6569767</v>
      </c>
      <c r="D10" s="11">
        <v>28364080</v>
      </c>
      <c r="E10" s="11">
        <v>143471216</v>
      </c>
    </row>
    <row r="11" spans="1:5" ht="12" customHeight="1" x14ac:dyDescent="0.2">
      <c r="A11" s="2" t="str">
        <f>"Feb "&amp;RIGHT(A6,4)</f>
        <v>Feb 2023</v>
      </c>
      <c r="B11" s="11">
        <v>106645706</v>
      </c>
      <c r="C11" s="11">
        <v>6348421</v>
      </c>
      <c r="D11" s="11">
        <v>27287171</v>
      </c>
      <c r="E11" s="11">
        <v>140281298</v>
      </c>
    </row>
    <row r="12" spans="1:5" ht="12" customHeight="1" x14ac:dyDescent="0.2">
      <c r="A12" s="2" t="str">
        <f>"Mar "&amp;RIGHT(A6,4)</f>
        <v>Mar 2023</v>
      </c>
      <c r="B12" s="11">
        <v>124203394</v>
      </c>
      <c r="C12" s="11">
        <v>7634552</v>
      </c>
      <c r="D12" s="11">
        <v>32729010</v>
      </c>
      <c r="E12" s="11">
        <v>164566956</v>
      </c>
    </row>
    <row r="13" spans="1:5" ht="12" customHeight="1" x14ac:dyDescent="0.2">
      <c r="A13" s="2" t="str">
        <f>"Apr "&amp;RIGHT(A6,4)</f>
        <v>Apr 2023</v>
      </c>
      <c r="B13" s="11">
        <v>106781896</v>
      </c>
      <c r="C13" s="11">
        <v>6563651</v>
      </c>
      <c r="D13" s="11">
        <v>28365657</v>
      </c>
      <c r="E13" s="11">
        <v>141711204</v>
      </c>
    </row>
    <row r="14" spans="1:5" ht="12" customHeight="1" x14ac:dyDescent="0.2">
      <c r="A14" s="2" t="str">
        <f>"May "&amp;RIGHT(A6,4)</f>
        <v>May 2023</v>
      </c>
      <c r="B14" s="11">
        <v>120114142</v>
      </c>
      <c r="C14" s="11">
        <v>7617596</v>
      </c>
      <c r="D14" s="11">
        <v>32810027</v>
      </c>
      <c r="E14" s="11">
        <v>160541765</v>
      </c>
    </row>
    <row r="15" spans="1:5" ht="12" customHeight="1" x14ac:dyDescent="0.2">
      <c r="A15" s="2" t="str">
        <f>"Jun "&amp;RIGHT(A6,4)</f>
        <v>Jun 2023</v>
      </c>
      <c r="B15" s="11">
        <v>84138063</v>
      </c>
      <c r="C15" s="11">
        <v>7015979</v>
      </c>
      <c r="D15" s="11">
        <v>30516510</v>
      </c>
      <c r="E15" s="11">
        <v>121670552</v>
      </c>
    </row>
    <row r="16" spans="1:5" ht="12" customHeight="1" x14ac:dyDescent="0.2">
      <c r="A16" s="2" t="str">
        <f>"Jul "&amp;RIGHT(A6,4)</f>
        <v>Jul 2023</v>
      </c>
      <c r="B16" s="11">
        <v>68697481</v>
      </c>
      <c r="C16" s="11">
        <v>6039434</v>
      </c>
      <c r="D16" s="11">
        <v>26554403</v>
      </c>
      <c r="E16" s="11">
        <v>101291318</v>
      </c>
    </row>
    <row r="17" spans="1:5" ht="12" customHeight="1" x14ac:dyDescent="0.2">
      <c r="A17" s="2" t="str">
        <f>"Aug "&amp;RIGHT(A6,4)</f>
        <v>Aug 2023</v>
      </c>
      <c r="B17" s="11">
        <v>94649843</v>
      </c>
      <c r="C17" s="11">
        <v>6721070</v>
      </c>
      <c r="D17" s="11">
        <v>29882213</v>
      </c>
      <c r="E17" s="11">
        <v>131253126</v>
      </c>
    </row>
    <row r="18" spans="1:5" ht="12" customHeight="1" x14ac:dyDescent="0.2">
      <c r="A18" s="2" t="str">
        <f>"Sep "&amp;RIGHT(A6,4)</f>
        <v>Sep 2023</v>
      </c>
      <c r="B18" s="11">
        <v>104229477.4225</v>
      </c>
      <c r="C18" s="11">
        <v>6102581.2862</v>
      </c>
      <c r="D18" s="11">
        <v>26667455.311299998</v>
      </c>
      <c r="E18" s="11">
        <v>136999514.02000001</v>
      </c>
    </row>
    <row r="19" spans="1:5" ht="12" customHeight="1" x14ac:dyDescent="0.2">
      <c r="A19" s="12" t="s">
        <v>55</v>
      </c>
      <c r="B19" s="13">
        <v>1218812337.4224999</v>
      </c>
      <c r="C19" s="13">
        <v>78608819.286200002</v>
      </c>
      <c r="D19" s="13">
        <v>339830872.31129998</v>
      </c>
      <c r="E19" s="13">
        <v>1637252029.02</v>
      </c>
    </row>
    <row r="20" spans="1:5" ht="12" customHeight="1" x14ac:dyDescent="0.2">
      <c r="A20" s="14" t="s">
        <v>419</v>
      </c>
      <c r="B20" s="15">
        <v>108801714</v>
      </c>
      <c r="C20" s="15">
        <v>6322541</v>
      </c>
      <c r="D20" s="15">
        <v>27128160</v>
      </c>
      <c r="E20" s="15">
        <v>142252415</v>
      </c>
    </row>
    <row r="21" spans="1:5" ht="12" customHeight="1" x14ac:dyDescent="0.2">
      <c r="A21" s="3" t="str">
        <f>"FY "&amp;RIGHT(A6,4)+1</f>
        <v>FY 2024</v>
      </c>
    </row>
    <row r="22" spans="1:5" ht="12" customHeight="1" x14ac:dyDescent="0.2">
      <c r="A22" s="2" t="str">
        <f>"Oct "&amp;RIGHT(A6,4)</f>
        <v>Oct 2023</v>
      </c>
      <c r="B22" s="11">
        <v>107496978</v>
      </c>
      <c r="C22" s="11">
        <v>5965073</v>
      </c>
      <c r="D22" s="11">
        <v>26273222</v>
      </c>
      <c r="E22" s="11">
        <v>139735273</v>
      </c>
    </row>
    <row r="23" spans="1:5" ht="12" customHeight="1" x14ac:dyDescent="0.2">
      <c r="A23" s="2" t="str">
        <f>"Nov "&amp;RIGHT(A6,4)</f>
        <v>Nov 2023</v>
      </c>
      <c r="B23" s="11" t="s">
        <v>416</v>
      </c>
      <c r="C23" s="11" t="s">
        <v>416</v>
      </c>
      <c r="D23" s="11" t="s">
        <v>416</v>
      </c>
      <c r="E23" s="11" t="s">
        <v>416</v>
      </c>
    </row>
    <row r="24" spans="1:5" ht="12" customHeight="1" x14ac:dyDescent="0.2">
      <c r="A24" s="2" t="str">
        <f>"Dec "&amp;RIGHT(A6,4)</f>
        <v>Dec 2023</v>
      </c>
      <c r="B24" s="11" t="s">
        <v>416</v>
      </c>
      <c r="C24" s="11" t="s">
        <v>416</v>
      </c>
      <c r="D24" s="11" t="s">
        <v>416</v>
      </c>
      <c r="E24" s="11" t="s">
        <v>416</v>
      </c>
    </row>
    <row r="25" spans="1:5" ht="12" customHeight="1" x14ac:dyDescent="0.2">
      <c r="A25" s="2" t="str">
        <f>"Jan "&amp;RIGHT(A6,4)+1</f>
        <v>Jan 2024</v>
      </c>
      <c r="B25" s="11" t="s">
        <v>416</v>
      </c>
      <c r="C25" s="11" t="s">
        <v>416</v>
      </c>
      <c r="D25" s="11" t="s">
        <v>416</v>
      </c>
      <c r="E25" s="11" t="s">
        <v>416</v>
      </c>
    </row>
    <row r="26" spans="1:5" ht="12" customHeight="1" x14ac:dyDescent="0.2">
      <c r="A26" s="2" t="str">
        <f>"Feb "&amp;RIGHT(A6,4)+1</f>
        <v>Feb 2024</v>
      </c>
      <c r="B26" s="11" t="s">
        <v>416</v>
      </c>
      <c r="C26" s="11" t="s">
        <v>416</v>
      </c>
      <c r="D26" s="11" t="s">
        <v>416</v>
      </c>
      <c r="E26" s="11" t="s">
        <v>416</v>
      </c>
    </row>
    <row r="27" spans="1:5" ht="12" customHeight="1" x14ac:dyDescent="0.2">
      <c r="A27" s="2" t="str">
        <f>"Mar "&amp;RIGHT(A6,4)+1</f>
        <v>Mar 2024</v>
      </c>
      <c r="B27" s="11" t="s">
        <v>416</v>
      </c>
      <c r="C27" s="11" t="s">
        <v>416</v>
      </c>
      <c r="D27" s="11" t="s">
        <v>416</v>
      </c>
      <c r="E27" s="11" t="s">
        <v>416</v>
      </c>
    </row>
    <row r="28" spans="1:5" ht="12" customHeight="1" x14ac:dyDescent="0.2">
      <c r="A28" s="2" t="str">
        <f>"Apr "&amp;RIGHT(A6,4)+1</f>
        <v>Apr 2024</v>
      </c>
      <c r="B28" s="11" t="s">
        <v>416</v>
      </c>
      <c r="C28" s="11" t="s">
        <v>416</v>
      </c>
      <c r="D28" s="11" t="s">
        <v>416</v>
      </c>
      <c r="E28" s="11" t="s">
        <v>416</v>
      </c>
    </row>
    <row r="29" spans="1:5" ht="12" customHeight="1" x14ac:dyDescent="0.2">
      <c r="A29" s="2" t="str">
        <f>"May "&amp;RIGHT(A6,4)+1</f>
        <v>May 2024</v>
      </c>
      <c r="B29" s="11" t="s">
        <v>416</v>
      </c>
      <c r="C29" s="11" t="s">
        <v>416</v>
      </c>
      <c r="D29" s="11" t="s">
        <v>416</v>
      </c>
      <c r="E29" s="11" t="s">
        <v>416</v>
      </c>
    </row>
    <row r="30" spans="1:5" ht="12" customHeight="1" x14ac:dyDescent="0.2">
      <c r="A30" s="2" t="str">
        <f>"Jun "&amp;RIGHT(A6,4)+1</f>
        <v>Jun 2024</v>
      </c>
      <c r="B30" s="11" t="s">
        <v>416</v>
      </c>
      <c r="C30" s="11" t="s">
        <v>416</v>
      </c>
      <c r="D30" s="11" t="s">
        <v>416</v>
      </c>
      <c r="E30" s="11" t="s">
        <v>416</v>
      </c>
    </row>
    <row r="31" spans="1:5" ht="12" customHeight="1" x14ac:dyDescent="0.2">
      <c r="A31" s="2" t="str">
        <f>"Jul "&amp;RIGHT(A6,4)+1</f>
        <v>Jul 2024</v>
      </c>
      <c r="B31" s="11" t="s">
        <v>416</v>
      </c>
      <c r="C31" s="11" t="s">
        <v>416</v>
      </c>
      <c r="D31" s="11" t="s">
        <v>416</v>
      </c>
      <c r="E31" s="11" t="s">
        <v>416</v>
      </c>
    </row>
    <row r="32" spans="1:5" ht="12" customHeight="1" x14ac:dyDescent="0.2">
      <c r="A32" s="2" t="str">
        <f>"Aug "&amp;RIGHT(A6,4)+1</f>
        <v>Aug 2024</v>
      </c>
      <c r="B32" s="11" t="s">
        <v>416</v>
      </c>
      <c r="C32" s="11" t="s">
        <v>416</v>
      </c>
      <c r="D32" s="11" t="s">
        <v>416</v>
      </c>
      <c r="E32" s="11" t="s">
        <v>416</v>
      </c>
    </row>
    <row r="33" spans="1:5" ht="12" customHeight="1" x14ac:dyDescent="0.2">
      <c r="A33" s="2" t="str">
        <f>"Sep "&amp;RIGHT(A6,4)+1</f>
        <v>Sep 2024</v>
      </c>
      <c r="B33" s="11" t="s">
        <v>416</v>
      </c>
      <c r="C33" s="11" t="s">
        <v>416</v>
      </c>
      <c r="D33" s="11" t="s">
        <v>416</v>
      </c>
      <c r="E33" s="11" t="s">
        <v>416</v>
      </c>
    </row>
    <row r="34" spans="1:5" ht="12" customHeight="1" x14ac:dyDescent="0.2">
      <c r="A34" s="12" t="s">
        <v>55</v>
      </c>
      <c r="B34" s="13">
        <v>107496978</v>
      </c>
      <c r="C34" s="13">
        <v>5965073</v>
      </c>
      <c r="D34" s="13">
        <v>26273222</v>
      </c>
      <c r="E34" s="13">
        <v>139735273</v>
      </c>
    </row>
    <row r="35" spans="1:5" ht="12" customHeight="1" x14ac:dyDescent="0.2">
      <c r="A35" s="14" t="str">
        <f>"Total "&amp;MID(A20,7,LEN(A20)-13)&amp;" Months"</f>
        <v>Total 1 Months</v>
      </c>
      <c r="B35" s="15">
        <v>107496978</v>
      </c>
      <c r="C35" s="15">
        <v>5965073</v>
      </c>
      <c r="D35" s="15">
        <v>26273222</v>
      </c>
      <c r="E35" s="15">
        <v>139735273</v>
      </c>
    </row>
    <row r="36" spans="1:5" ht="12" customHeight="1" x14ac:dyDescent="0.2">
      <c r="A36" s="81"/>
      <c r="B36" s="81"/>
      <c r="C36" s="81"/>
      <c r="D36" s="81"/>
      <c r="E36" s="81"/>
    </row>
    <row r="37" spans="1:5" ht="69.95" customHeight="1" x14ac:dyDescent="0.2">
      <c r="A37" s="92" t="s">
        <v>115</v>
      </c>
      <c r="B37" s="92"/>
      <c r="C37" s="92"/>
      <c r="D37" s="92"/>
      <c r="E37" s="92"/>
    </row>
  </sheetData>
  <mergeCells count="7">
    <mergeCell ref="B5:E5"/>
    <mergeCell ref="A36:E36"/>
    <mergeCell ref="A37:E37"/>
    <mergeCell ref="A1:D1"/>
    <mergeCell ref="A2:D2"/>
    <mergeCell ref="A3:A4"/>
    <mergeCell ref="B3:E3"/>
  </mergeCells>
  <phoneticPr fontId="0" type="noConversion"/>
  <pageMargins left="0.75" right="0.5" top="0.75" bottom="0.5" header="0.5" footer="0.25"/>
  <pageSetup orientation="landscape"/>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1">
    <pageSetUpPr fitToPage="1"/>
  </sheetPr>
  <dimension ref="A1:K35"/>
  <sheetViews>
    <sheetView showGridLines="0" workbookViewId="0">
      <selection sqref="A1:J1"/>
    </sheetView>
  </sheetViews>
  <sheetFormatPr defaultRowHeight="12.75" x14ac:dyDescent="0.2"/>
  <cols>
    <col min="1" max="1" width="12.85546875" customWidth="1"/>
    <col min="2" max="11" width="11.42578125" customWidth="1"/>
  </cols>
  <sheetData>
    <row r="1" spans="1:11" ht="12" customHeight="1" x14ac:dyDescent="0.2">
      <c r="A1" s="82" t="s">
        <v>421</v>
      </c>
      <c r="B1" s="82"/>
      <c r="C1" s="82"/>
      <c r="D1" s="82"/>
      <c r="E1" s="82"/>
      <c r="F1" s="82"/>
      <c r="G1" s="82"/>
      <c r="H1" s="82"/>
      <c r="I1" s="82"/>
      <c r="J1" s="82"/>
      <c r="K1" s="76">
        <v>45303</v>
      </c>
    </row>
    <row r="2" spans="1:11" ht="12" customHeight="1" x14ac:dyDescent="0.2">
      <c r="A2" s="84" t="s">
        <v>116</v>
      </c>
      <c r="B2" s="84"/>
      <c r="C2" s="84"/>
      <c r="D2" s="84"/>
      <c r="E2" s="84"/>
      <c r="F2" s="84"/>
      <c r="G2" s="84"/>
      <c r="H2" s="84"/>
      <c r="I2" s="84"/>
      <c r="J2" s="84"/>
      <c r="K2" s="1"/>
    </row>
    <row r="3" spans="1:11" ht="24" customHeight="1" x14ac:dyDescent="0.2">
      <c r="A3" s="86" t="s">
        <v>50</v>
      </c>
      <c r="B3" s="88" t="s">
        <v>117</v>
      </c>
      <c r="C3" s="90" t="s">
        <v>107</v>
      </c>
      <c r="D3" s="90"/>
      <c r="E3" s="90"/>
      <c r="F3" s="89"/>
      <c r="G3" s="90" t="s">
        <v>107</v>
      </c>
      <c r="H3" s="90"/>
      <c r="I3" s="89"/>
      <c r="J3" s="90" t="s">
        <v>118</v>
      </c>
      <c r="K3" s="90"/>
    </row>
    <row r="4" spans="1:11" ht="24" customHeight="1" x14ac:dyDescent="0.2">
      <c r="A4" s="87"/>
      <c r="B4" s="89"/>
      <c r="C4" s="10" t="s">
        <v>78</v>
      </c>
      <c r="D4" s="10" t="s">
        <v>79</v>
      </c>
      <c r="E4" s="10" t="s">
        <v>80</v>
      </c>
      <c r="F4" s="10" t="s">
        <v>55</v>
      </c>
      <c r="G4" s="10" t="s">
        <v>78</v>
      </c>
      <c r="H4" s="10" t="s">
        <v>79</v>
      </c>
      <c r="I4" s="10" t="s">
        <v>80</v>
      </c>
      <c r="J4" s="10" t="s">
        <v>119</v>
      </c>
      <c r="K4" s="9" t="s">
        <v>120</v>
      </c>
    </row>
    <row r="5" spans="1:11" ht="12" customHeight="1" x14ac:dyDescent="0.2">
      <c r="A5" s="1"/>
      <c r="B5" s="81" t="str">
        <f>REPT("-",52)&amp;" Number "&amp;REPT("-",52)</f>
        <v>---------------------------------------------------- Number ----------------------------------------------------</v>
      </c>
      <c r="C5" s="81"/>
      <c r="D5" s="81"/>
      <c r="E5" s="81"/>
      <c r="F5" s="81"/>
      <c r="G5" s="81" t="str">
        <f>REPT("-",53)&amp;" Percent "&amp;REPT("-",54)</f>
        <v>----------------------------------------------------- Percent ------------------------------------------------------</v>
      </c>
      <c r="H5" s="81"/>
      <c r="I5" s="81"/>
      <c r="J5" s="81"/>
      <c r="K5" s="81"/>
    </row>
    <row r="6" spans="1:11" ht="12" customHeight="1" x14ac:dyDescent="0.2">
      <c r="A6" s="3" t="s">
        <v>418</v>
      </c>
    </row>
    <row r="7" spans="1:11" ht="12" customHeight="1" x14ac:dyDescent="0.2">
      <c r="A7" s="2" t="str">
        <f>"Oct "&amp;RIGHT(A6,4)-1</f>
        <v>Oct 2022</v>
      </c>
      <c r="B7" s="11">
        <v>27109590</v>
      </c>
      <c r="C7" s="11">
        <v>81692124</v>
      </c>
      <c r="D7" s="11">
        <v>6322541</v>
      </c>
      <c r="E7" s="11">
        <v>27128160</v>
      </c>
      <c r="F7" s="11">
        <v>115142825</v>
      </c>
      <c r="G7" s="19">
        <v>0.70950000000000002</v>
      </c>
      <c r="H7" s="19">
        <v>5.4899999999999997E-2</v>
      </c>
      <c r="I7" s="19">
        <v>0.2356</v>
      </c>
      <c r="J7" s="19">
        <v>0.19059999999999999</v>
      </c>
      <c r="K7" s="19">
        <v>0.57430000000000003</v>
      </c>
    </row>
    <row r="8" spans="1:11" ht="12" customHeight="1" x14ac:dyDescent="0.2">
      <c r="A8" s="2" t="str">
        <f>"Nov "&amp;RIGHT(A6,4)-1</f>
        <v>Nov 2022</v>
      </c>
      <c r="B8" s="11">
        <v>25985625</v>
      </c>
      <c r="C8" s="11">
        <v>75029646</v>
      </c>
      <c r="D8" s="11">
        <v>5958065</v>
      </c>
      <c r="E8" s="11">
        <v>25653641</v>
      </c>
      <c r="F8" s="11">
        <v>106641352</v>
      </c>
      <c r="G8" s="19">
        <v>0.7036</v>
      </c>
      <c r="H8" s="19">
        <v>5.5899999999999998E-2</v>
      </c>
      <c r="I8" s="19">
        <v>0.24060000000000001</v>
      </c>
      <c r="J8" s="19">
        <v>0.19589999999999999</v>
      </c>
      <c r="K8" s="19">
        <v>0.56569999999999998</v>
      </c>
    </row>
    <row r="9" spans="1:11" ht="12" customHeight="1" x14ac:dyDescent="0.2">
      <c r="A9" s="2" t="str">
        <f>"Dec "&amp;RIGHT(A6,4)-1</f>
        <v>Dec 2022</v>
      </c>
      <c r="B9" s="11">
        <v>25521552</v>
      </c>
      <c r="C9" s="11">
        <v>65476429</v>
      </c>
      <c r="D9" s="11">
        <v>5715162</v>
      </c>
      <c r="E9" s="11">
        <v>23872545</v>
      </c>
      <c r="F9" s="11">
        <v>95064136</v>
      </c>
      <c r="G9" s="19">
        <v>0.68879999999999997</v>
      </c>
      <c r="H9" s="19">
        <v>6.0100000000000001E-2</v>
      </c>
      <c r="I9" s="19">
        <v>0.25109999999999999</v>
      </c>
      <c r="J9" s="19">
        <v>0.21160000000000001</v>
      </c>
      <c r="K9" s="19">
        <v>0.54300000000000004</v>
      </c>
    </row>
    <row r="10" spans="1:11" ht="12" customHeight="1" x14ac:dyDescent="0.2">
      <c r="A10" s="2" t="str">
        <f>"Jan "&amp;RIGHT(A6,4)</f>
        <v>Jan 2023</v>
      </c>
      <c r="B10" s="11">
        <v>27738392</v>
      </c>
      <c r="C10" s="11">
        <v>80798977</v>
      </c>
      <c r="D10" s="11">
        <v>6569767</v>
      </c>
      <c r="E10" s="11">
        <v>28364080</v>
      </c>
      <c r="F10" s="11">
        <v>115732824</v>
      </c>
      <c r="G10" s="19">
        <v>0.69820000000000004</v>
      </c>
      <c r="H10" s="19">
        <v>5.6800000000000003E-2</v>
      </c>
      <c r="I10" s="19">
        <v>0.24510000000000001</v>
      </c>
      <c r="J10" s="19">
        <v>0.1933</v>
      </c>
      <c r="K10" s="19">
        <v>0.56320000000000003</v>
      </c>
    </row>
    <row r="11" spans="1:11" ht="12" customHeight="1" x14ac:dyDescent="0.2">
      <c r="A11" s="2" t="str">
        <f>"Feb "&amp;RIGHT(A6,4)</f>
        <v>Feb 2023</v>
      </c>
      <c r="B11" s="11">
        <v>26217738</v>
      </c>
      <c r="C11" s="11">
        <v>80427968</v>
      </c>
      <c r="D11" s="11">
        <v>6348421</v>
      </c>
      <c r="E11" s="11">
        <v>27287171</v>
      </c>
      <c r="F11" s="11">
        <v>114063560</v>
      </c>
      <c r="G11" s="19">
        <v>0.70509999999999995</v>
      </c>
      <c r="H11" s="19">
        <v>5.57E-2</v>
      </c>
      <c r="I11" s="19">
        <v>0.2392</v>
      </c>
      <c r="J11" s="19">
        <v>0.18690000000000001</v>
      </c>
      <c r="K11" s="19">
        <v>0.57330000000000003</v>
      </c>
    </row>
    <row r="12" spans="1:11" ht="12" customHeight="1" x14ac:dyDescent="0.2">
      <c r="A12" s="2" t="str">
        <f>"Mar "&amp;RIGHT(A6,4)</f>
        <v>Mar 2023</v>
      </c>
      <c r="B12" s="11">
        <v>31053760</v>
      </c>
      <c r="C12" s="11">
        <v>93149634</v>
      </c>
      <c r="D12" s="11">
        <v>7634552</v>
      </c>
      <c r="E12" s="11">
        <v>32729010</v>
      </c>
      <c r="F12" s="11">
        <v>133513196</v>
      </c>
      <c r="G12" s="19">
        <v>0.69769999999999999</v>
      </c>
      <c r="H12" s="19">
        <v>5.7200000000000001E-2</v>
      </c>
      <c r="I12" s="19">
        <v>0.24510000000000001</v>
      </c>
      <c r="J12" s="19">
        <v>0.18870000000000001</v>
      </c>
      <c r="K12" s="19">
        <v>0.56599999999999995</v>
      </c>
    </row>
    <row r="13" spans="1:11" ht="12" customHeight="1" x14ac:dyDescent="0.2">
      <c r="A13" s="2" t="str">
        <f>"Apr "&amp;RIGHT(A6,4)</f>
        <v>Apr 2023</v>
      </c>
      <c r="B13" s="11">
        <v>27118864</v>
      </c>
      <c r="C13" s="11">
        <v>79663032</v>
      </c>
      <c r="D13" s="11">
        <v>6563651</v>
      </c>
      <c r="E13" s="11">
        <v>28365657</v>
      </c>
      <c r="F13" s="11">
        <v>114592340</v>
      </c>
      <c r="G13" s="19">
        <v>0.69520000000000004</v>
      </c>
      <c r="H13" s="19">
        <v>5.7299999999999997E-2</v>
      </c>
      <c r="I13" s="19">
        <v>0.2475</v>
      </c>
      <c r="J13" s="19">
        <v>0.19139999999999999</v>
      </c>
      <c r="K13" s="19">
        <v>0.56220000000000003</v>
      </c>
    </row>
    <row r="14" spans="1:11" ht="12" customHeight="1" x14ac:dyDescent="0.2">
      <c r="A14" s="2" t="str">
        <f>"May "&amp;RIGHT(A6,4)</f>
        <v>May 2023</v>
      </c>
      <c r="B14" s="11">
        <v>30910322</v>
      </c>
      <c r="C14" s="11">
        <v>89203820</v>
      </c>
      <c r="D14" s="11">
        <v>7617596</v>
      </c>
      <c r="E14" s="11">
        <v>32810027</v>
      </c>
      <c r="F14" s="11">
        <v>129631443</v>
      </c>
      <c r="G14" s="19">
        <v>0.68810000000000004</v>
      </c>
      <c r="H14" s="19">
        <v>5.8799999999999998E-2</v>
      </c>
      <c r="I14" s="19">
        <v>0.25309999999999999</v>
      </c>
      <c r="J14" s="19">
        <v>0.1925</v>
      </c>
      <c r="K14" s="19">
        <v>0.55559999999999998</v>
      </c>
    </row>
    <row r="15" spans="1:11" ht="12" customHeight="1" x14ac:dyDescent="0.2">
      <c r="A15" s="2" t="str">
        <f>"Jun "&amp;RIGHT(A6,4)</f>
        <v>Jun 2023</v>
      </c>
      <c r="B15" s="11">
        <v>30382949</v>
      </c>
      <c r="C15" s="11">
        <v>53755114</v>
      </c>
      <c r="D15" s="11">
        <v>7015979</v>
      </c>
      <c r="E15" s="11">
        <v>30516510</v>
      </c>
      <c r="F15" s="11">
        <v>91287603</v>
      </c>
      <c r="G15" s="19">
        <v>0.58889999999999998</v>
      </c>
      <c r="H15" s="19">
        <v>7.6899999999999996E-2</v>
      </c>
      <c r="I15" s="19">
        <v>0.33429999999999999</v>
      </c>
      <c r="J15" s="19">
        <v>0.24970000000000001</v>
      </c>
      <c r="K15" s="19">
        <v>0.44180000000000003</v>
      </c>
    </row>
    <row r="16" spans="1:11" ht="12" customHeight="1" x14ac:dyDescent="0.2">
      <c r="A16" s="2" t="str">
        <f>"Jul "&amp;RIGHT(A6,4)</f>
        <v>Jul 2023</v>
      </c>
      <c r="B16" s="11">
        <v>27187320</v>
      </c>
      <c r="C16" s="11">
        <v>41510161</v>
      </c>
      <c r="D16" s="11">
        <v>6039434</v>
      </c>
      <c r="E16" s="11">
        <v>26554403</v>
      </c>
      <c r="F16" s="11">
        <v>74103998</v>
      </c>
      <c r="G16" s="19">
        <v>0.56020000000000003</v>
      </c>
      <c r="H16" s="19">
        <v>8.1500000000000003E-2</v>
      </c>
      <c r="I16" s="19">
        <v>0.35830000000000001</v>
      </c>
      <c r="J16" s="19">
        <v>0.26840000000000003</v>
      </c>
      <c r="K16" s="19">
        <v>0.4098</v>
      </c>
    </row>
    <row r="17" spans="1:11" ht="12" customHeight="1" x14ac:dyDescent="0.2">
      <c r="A17" s="2" t="str">
        <f>"Aug "&amp;RIGHT(A6,4)</f>
        <v>Aug 2023</v>
      </c>
      <c r="B17" s="11">
        <v>30903022</v>
      </c>
      <c r="C17" s="11">
        <v>63746821</v>
      </c>
      <c r="D17" s="11">
        <v>6721070</v>
      </c>
      <c r="E17" s="11">
        <v>29882213</v>
      </c>
      <c r="F17" s="11">
        <v>100350104</v>
      </c>
      <c r="G17" s="19">
        <v>0.63519999999999999</v>
      </c>
      <c r="H17" s="19">
        <v>6.7000000000000004E-2</v>
      </c>
      <c r="I17" s="19">
        <v>0.29780000000000001</v>
      </c>
      <c r="J17" s="19">
        <v>0.2354</v>
      </c>
      <c r="K17" s="19">
        <v>0.48570000000000002</v>
      </c>
    </row>
    <row r="18" spans="1:11" ht="12" customHeight="1" x14ac:dyDescent="0.2">
      <c r="A18" s="2" t="str">
        <f>"Sep "&amp;RIGHT(A6,4)</f>
        <v>Sep 2023</v>
      </c>
      <c r="B18" s="11">
        <v>26317746.601300001</v>
      </c>
      <c r="C18" s="11">
        <v>77911730.821199998</v>
      </c>
      <c r="D18" s="11">
        <v>6102581.2862</v>
      </c>
      <c r="E18" s="11">
        <v>26667455.311299998</v>
      </c>
      <c r="F18" s="11">
        <v>110681767.41869999</v>
      </c>
      <c r="G18" s="19">
        <v>0.70389999999999997</v>
      </c>
      <c r="H18" s="19">
        <v>5.5100000000000003E-2</v>
      </c>
      <c r="I18" s="19">
        <v>0.2409</v>
      </c>
      <c r="J18" s="19">
        <v>0.19209999999999999</v>
      </c>
      <c r="K18" s="19">
        <v>0.56869999999999998</v>
      </c>
    </row>
    <row r="19" spans="1:11" ht="12" customHeight="1" x14ac:dyDescent="0.2">
      <c r="A19" s="12" t="s">
        <v>55</v>
      </c>
      <c r="B19" s="13">
        <v>336446880.6013</v>
      </c>
      <c r="C19" s="13">
        <v>882365456.82120001</v>
      </c>
      <c r="D19" s="13">
        <v>78608819.286200002</v>
      </c>
      <c r="E19" s="13">
        <v>339830872.31129998</v>
      </c>
      <c r="F19" s="13">
        <v>1300805148.4187</v>
      </c>
      <c r="G19" s="22">
        <v>0.67830000000000001</v>
      </c>
      <c r="H19" s="22">
        <v>6.0400000000000002E-2</v>
      </c>
      <c r="I19" s="22">
        <v>0.26119999999999999</v>
      </c>
      <c r="J19" s="22">
        <v>0.20549999999999999</v>
      </c>
      <c r="K19" s="22">
        <v>0.53890000000000005</v>
      </c>
    </row>
    <row r="20" spans="1:11" ht="12" customHeight="1" x14ac:dyDescent="0.2">
      <c r="A20" s="14" t="s">
        <v>419</v>
      </c>
      <c r="B20" s="15">
        <v>27109590</v>
      </c>
      <c r="C20" s="15">
        <v>81692124</v>
      </c>
      <c r="D20" s="15">
        <v>6322541</v>
      </c>
      <c r="E20" s="15">
        <v>27128160</v>
      </c>
      <c r="F20" s="15">
        <v>115142825</v>
      </c>
      <c r="G20" s="23">
        <v>0.70950000000000002</v>
      </c>
      <c r="H20" s="23">
        <v>5.4899999999999997E-2</v>
      </c>
      <c r="I20" s="23">
        <v>0.2356</v>
      </c>
      <c r="J20" s="23">
        <v>0.19059999999999999</v>
      </c>
      <c r="K20" s="23">
        <v>0.57430000000000003</v>
      </c>
    </row>
    <row r="21" spans="1:11" ht="12" customHeight="1" x14ac:dyDescent="0.2">
      <c r="A21" s="3" t="str">
        <f>"FY "&amp;RIGHT(A6,4)+1</f>
        <v>FY 2024</v>
      </c>
    </row>
    <row r="22" spans="1:11" ht="12" customHeight="1" x14ac:dyDescent="0.2">
      <c r="A22" s="2" t="str">
        <f>"Oct "&amp;RIGHT(A6,4)</f>
        <v>Oct 2023</v>
      </c>
      <c r="B22" s="11">
        <v>28761881</v>
      </c>
      <c r="C22" s="11">
        <v>78735097</v>
      </c>
      <c r="D22" s="11">
        <v>5965073</v>
      </c>
      <c r="E22" s="11">
        <v>26273222</v>
      </c>
      <c r="F22" s="11">
        <v>110973392</v>
      </c>
      <c r="G22" s="19">
        <v>0.70950000000000002</v>
      </c>
      <c r="H22" s="19">
        <v>5.3800000000000001E-2</v>
      </c>
      <c r="I22" s="19">
        <v>0.23680000000000001</v>
      </c>
      <c r="J22" s="19">
        <v>0.20580000000000001</v>
      </c>
      <c r="K22" s="19">
        <v>0.5635</v>
      </c>
    </row>
    <row r="23" spans="1:11" ht="12" customHeight="1" x14ac:dyDescent="0.2">
      <c r="A23" s="2" t="str">
        <f>"Nov "&amp;RIGHT(A6,4)</f>
        <v>Nov 2023</v>
      </c>
      <c r="B23" s="11" t="s">
        <v>416</v>
      </c>
      <c r="C23" s="11" t="s">
        <v>416</v>
      </c>
      <c r="D23" s="11" t="s">
        <v>416</v>
      </c>
      <c r="E23" s="11" t="s">
        <v>416</v>
      </c>
      <c r="F23" s="11" t="s">
        <v>416</v>
      </c>
      <c r="G23" s="19" t="s">
        <v>416</v>
      </c>
      <c r="H23" s="19" t="s">
        <v>416</v>
      </c>
      <c r="I23" s="19" t="s">
        <v>416</v>
      </c>
      <c r="J23" s="19" t="s">
        <v>416</v>
      </c>
      <c r="K23" s="19" t="s">
        <v>416</v>
      </c>
    </row>
    <row r="24" spans="1:11" ht="12" customHeight="1" x14ac:dyDescent="0.2">
      <c r="A24" s="2" t="str">
        <f>"Dec "&amp;RIGHT(A6,4)</f>
        <v>Dec 2023</v>
      </c>
      <c r="B24" s="11" t="s">
        <v>416</v>
      </c>
      <c r="C24" s="11" t="s">
        <v>416</v>
      </c>
      <c r="D24" s="11" t="s">
        <v>416</v>
      </c>
      <c r="E24" s="11" t="s">
        <v>416</v>
      </c>
      <c r="F24" s="11" t="s">
        <v>416</v>
      </c>
      <c r="G24" s="19" t="s">
        <v>416</v>
      </c>
      <c r="H24" s="19" t="s">
        <v>416</v>
      </c>
      <c r="I24" s="19" t="s">
        <v>416</v>
      </c>
      <c r="J24" s="19" t="s">
        <v>416</v>
      </c>
      <c r="K24" s="19" t="s">
        <v>416</v>
      </c>
    </row>
    <row r="25" spans="1:11" ht="12" customHeight="1" x14ac:dyDescent="0.2">
      <c r="A25" s="2" t="str">
        <f>"Jan "&amp;RIGHT(A6,4)+1</f>
        <v>Jan 2024</v>
      </c>
      <c r="B25" s="11" t="s">
        <v>416</v>
      </c>
      <c r="C25" s="11" t="s">
        <v>416</v>
      </c>
      <c r="D25" s="11" t="s">
        <v>416</v>
      </c>
      <c r="E25" s="11" t="s">
        <v>416</v>
      </c>
      <c r="F25" s="11" t="s">
        <v>416</v>
      </c>
      <c r="G25" s="19" t="s">
        <v>416</v>
      </c>
      <c r="H25" s="19" t="s">
        <v>416</v>
      </c>
      <c r="I25" s="19" t="s">
        <v>416</v>
      </c>
      <c r="J25" s="19" t="s">
        <v>416</v>
      </c>
      <c r="K25" s="19" t="s">
        <v>416</v>
      </c>
    </row>
    <row r="26" spans="1:11" ht="12" customHeight="1" x14ac:dyDescent="0.2">
      <c r="A26" s="2" t="str">
        <f>"Feb "&amp;RIGHT(A6,4)+1</f>
        <v>Feb 2024</v>
      </c>
      <c r="B26" s="11" t="s">
        <v>416</v>
      </c>
      <c r="C26" s="11" t="s">
        <v>416</v>
      </c>
      <c r="D26" s="11" t="s">
        <v>416</v>
      </c>
      <c r="E26" s="11" t="s">
        <v>416</v>
      </c>
      <c r="F26" s="11" t="s">
        <v>416</v>
      </c>
      <c r="G26" s="19" t="s">
        <v>416</v>
      </c>
      <c r="H26" s="19" t="s">
        <v>416</v>
      </c>
      <c r="I26" s="19" t="s">
        <v>416</v>
      </c>
      <c r="J26" s="19" t="s">
        <v>416</v>
      </c>
      <c r="K26" s="19" t="s">
        <v>416</v>
      </c>
    </row>
    <row r="27" spans="1:11" ht="12" customHeight="1" x14ac:dyDescent="0.2">
      <c r="A27" s="2" t="str">
        <f>"Mar "&amp;RIGHT(A6,4)+1</f>
        <v>Mar 2024</v>
      </c>
      <c r="B27" s="11" t="s">
        <v>416</v>
      </c>
      <c r="C27" s="11" t="s">
        <v>416</v>
      </c>
      <c r="D27" s="11" t="s">
        <v>416</v>
      </c>
      <c r="E27" s="11" t="s">
        <v>416</v>
      </c>
      <c r="F27" s="11" t="s">
        <v>416</v>
      </c>
      <c r="G27" s="19" t="s">
        <v>416</v>
      </c>
      <c r="H27" s="19" t="s">
        <v>416</v>
      </c>
      <c r="I27" s="19" t="s">
        <v>416</v>
      </c>
      <c r="J27" s="19" t="s">
        <v>416</v>
      </c>
      <c r="K27" s="19" t="s">
        <v>416</v>
      </c>
    </row>
    <row r="28" spans="1:11" ht="12" customHeight="1" x14ac:dyDescent="0.2">
      <c r="A28" s="2" t="str">
        <f>"Apr "&amp;RIGHT(A6,4)+1</f>
        <v>Apr 2024</v>
      </c>
      <c r="B28" s="11" t="s">
        <v>416</v>
      </c>
      <c r="C28" s="11" t="s">
        <v>416</v>
      </c>
      <c r="D28" s="11" t="s">
        <v>416</v>
      </c>
      <c r="E28" s="11" t="s">
        <v>416</v>
      </c>
      <c r="F28" s="11" t="s">
        <v>416</v>
      </c>
      <c r="G28" s="19" t="s">
        <v>416</v>
      </c>
      <c r="H28" s="19" t="s">
        <v>416</v>
      </c>
      <c r="I28" s="19" t="s">
        <v>416</v>
      </c>
      <c r="J28" s="19" t="s">
        <v>416</v>
      </c>
      <c r="K28" s="19" t="s">
        <v>416</v>
      </c>
    </row>
    <row r="29" spans="1:11" ht="12" customHeight="1" x14ac:dyDescent="0.2">
      <c r="A29" s="2" t="str">
        <f>"May "&amp;RIGHT(A6,4)+1</f>
        <v>May 2024</v>
      </c>
      <c r="B29" s="11" t="s">
        <v>416</v>
      </c>
      <c r="C29" s="11" t="s">
        <v>416</v>
      </c>
      <c r="D29" s="11" t="s">
        <v>416</v>
      </c>
      <c r="E29" s="11" t="s">
        <v>416</v>
      </c>
      <c r="F29" s="11" t="s">
        <v>416</v>
      </c>
      <c r="G29" s="19" t="s">
        <v>416</v>
      </c>
      <c r="H29" s="19" t="s">
        <v>416</v>
      </c>
      <c r="I29" s="19" t="s">
        <v>416</v>
      </c>
      <c r="J29" s="19" t="s">
        <v>416</v>
      </c>
      <c r="K29" s="19" t="s">
        <v>416</v>
      </c>
    </row>
    <row r="30" spans="1:11" ht="12" customHeight="1" x14ac:dyDescent="0.2">
      <c r="A30" s="2" t="str">
        <f>"Jun "&amp;RIGHT(A6,4)+1</f>
        <v>Jun 2024</v>
      </c>
      <c r="B30" s="11" t="s">
        <v>416</v>
      </c>
      <c r="C30" s="11" t="s">
        <v>416</v>
      </c>
      <c r="D30" s="11" t="s">
        <v>416</v>
      </c>
      <c r="E30" s="11" t="s">
        <v>416</v>
      </c>
      <c r="F30" s="11" t="s">
        <v>416</v>
      </c>
      <c r="G30" s="19" t="s">
        <v>416</v>
      </c>
      <c r="H30" s="19" t="s">
        <v>416</v>
      </c>
      <c r="I30" s="19" t="s">
        <v>416</v>
      </c>
      <c r="J30" s="19" t="s">
        <v>416</v>
      </c>
      <c r="K30" s="19" t="s">
        <v>416</v>
      </c>
    </row>
    <row r="31" spans="1:11" ht="12" customHeight="1" x14ac:dyDescent="0.2">
      <c r="A31" s="2" t="str">
        <f>"Jul "&amp;RIGHT(A6,4)+1</f>
        <v>Jul 2024</v>
      </c>
      <c r="B31" s="11" t="s">
        <v>416</v>
      </c>
      <c r="C31" s="11" t="s">
        <v>416</v>
      </c>
      <c r="D31" s="11" t="s">
        <v>416</v>
      </c>
      <c r="E31" s="11" t="s">
        <v>416</v>
      </c>
      <c r="F31" s="11" t="s">
        <v>416</v>
      </c>
      <c r="G31" s="19" t="s">
        <v>416</v>
      </c>
      <c r="H31" s="19" t="s">
        <v>416</v>
      </c>
      <c r="I31" s="19" t="s">
        <v>416</v>
      </c>
      <c r="J31" s="19" t="s">
        <v>416</v>
      </c>
      <c r="K31" s="19" t="s">
        <v>416</v>
      </c>
    </row>
    <row r="32" spans="1:11" ht="12" customHeight="1" x14ac:dyDescent="0.2">
      <c r="A32" s="2" t="str">
        <f>"Aug "&amp;RIGHT(A6,4)+1</f>
        <v>Aug 2024</v>
      </c>
      <c r="B32" s="11" t="s">
        <v>416</v>
      </c>
      <c r="C32" s="11" t="s">
        <v>416</v>
      </c>
      <c r="D32" s="11" t="s">
        <v>416</v>
      </c>
      <c r="E32" s="11" t="s">
        <v>416</v>
      </c>
      <c r="F32" s="11" t="s">
        <v>416</v>
      </c>
      <c r="G32" s="19" t="s">
        <v>416</v>
      </c>
      <c r="H32" s="19" t="s">
        <v>416</v>
      </c>
      <c r="I32" s="19" t="s">
        <v>416</v>
      </c>
      <c r="J32" s="19" t="s">
        <v>416</v>
      </c>
      <c r="K32" s="19" t="s">
        <v>416</v>
      </c>
    </row>
    <row r="33" spans="1:11" ht="12" customHeight="1" x14ac:dyDescent="0.2">
      <c r="A33" s="2" t="str">
        <f>"Sep "&amp;RIGHT(A6,4)+1</f>
        <v>Sep 2024</v>
      </c>
      <c r="B33" s="11" t="s">
        <v>416</v>
      </c>
      <c r="C33" s="11" t="s">
        <v>416</v>
      </c>
      <c r="D33" s="11" t="s">
        <v>416</v>
      </c>
      <c r="E33" s="11" t="s">
        <v>416</v>
      </c>
      <c r="F33" s="11" t="s">
        <v>416</v>
      </c>
      <c r="G33" s="19" t="s">
        <v>416</v>
      </c>
      <c r="H33" s="19" t="s">
        <v>416</v>
      </c>
      <c r="I33" s="19" t="s">
        <v>416</v>
      </c>
      <c r="J33" s="19" t="s">
        <v>416</v>
      </c>
      <c r="K33" s="19" t="s">
        <v>416</v>
      </c>
    </row>
    <row r="34" spans="1:11" ht="12" customHeight="1" x14ac:dyDescent="0.2">
      <c r="A34" s="12" t="s">
        <v>55</v>
      </c>
      <c r="B34" s="13">
        <v>28761881</v>
      </c>
      <c r="C34" s="13">
        <v>78735097</v>
      </c>
      <c r="D34" s="13">
        <v>5965073</v>
      </c>
      <c r="E34" s="13">
        <v>26273222</v>
      </c>
      <c r="F34" s="13">
        <v>110973392</v>
      </c>
      <c r="G34" s="22">
        <v>0.70950000000000002</v>
      </c>
      <c r="H34" s="22">
        <v>5.3800000000000001E-2</v>
      </c>
      <c r="I34" s="22">
        <v>0.23680000000000001</v>
      </c>
      <c r="J34" s="22">
        <v>0.20580000000000001</v>
      </c>
      <c r="K34" s="22">
        <v>0.5635</v>
      </c>
    </row>
    <row r="35" spans="1:11" ht="12" customHeight="1" x14ac:dyDescent="0.2">
      <c r="A35" s="14" t="str">
        <f>"Total "&amp;MID(A20,7,LEN(A20)-13)&amp;" Months"</f>
        <v>Total 1 Months</v>
      </c>
      <c r="B35" s="15">
        <v>28761881</v>
      </c>
      <c r="C35" s="15">
        <v>78735097</v>
      </c>
      <c r="D35" s="15">
        <v>5965073</v>
      </c>
      <c r="E35" s="15">
        <v>26273222</v>
      </c>
      <c r="F35" s="15">
        <v>110973392</v>
      </c>
      <c r="G35" s="23">
        <v>0.70950000000000002</v>
      </c>
      <c r="H35" s="23">
        <v>5.3800000000000001E-2</v>
      </c>
      <c r="I35" s="23">
        <v>0.23680000000000001</v>
      </c>
      <c r="J35" s="23">
        <v>0.20580000000000001</v>
      </c>
      <c r="K35" s="23">
        <v>0.5635</v>
      </c>
    </row>
  </sheetData>
  <mergeCells count="9">
    <mergeCell ref="B5:F5"/>
    <mergeCell ref="G5:K5"/>
    <mergeCell ref="A1:J1"/>
    <mergeCell ref="A2:J2"/>
    <mergeCell ref="A3:A4"/>
    <mergeCell ref="B3:B4"/>
    <mergeCell ref="C3:F3"/>
    <mergeCell ref="G3:I3"/>
    <mergeCell ref="J3:K3"/>
  </mergeCells>
  <phoneticPr fontId="0" type="noConversion"/>
  <pageMargins left="0.75" right="0.5" top="0.75" bottom="0.5" header="0.5" footer="0.25"/>
  <pageSetup orientation="landscape"/>
  <headerFooter alignWithMargin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2">
    <pageSetUpPr fitToPage="1"/>
  </sheetPr>
  <dimension ref="A1:H38"/>
  <sheetViews>
    <sheetView showGridLines="0" workbookViewId="0">
      <selection sqref="A1:G1"/>
    </sheetView>
  </sheetViews>
  <sheetFormatPr defaultRowHeight="12.75" x14ac:dyDescent="0.2"/>
  <cols>
    <col min="1" max="1" width="12.85546875" customWidth="1"/>
    <col min="2" max="8" width="11.42578125" customWidth="1"/>
  </cols>
  <sheetData>
    <row r="1" spans="1:8" ht="12" customHeight="1" x14ac:dyDescent="0.2">
      <c r="A1" s="82" t="s">
        <v>421</v>
      </c>
      <c r="B1" s="82"/>
      <c r="C1" s="82"/>
      <c r="D1" s="82"/>
      <c r="E1" s="82"/>
      <c r="F1" s="82"/>
      <c r="G1" s="82"/>
      <c r="H1" s="76">
        <v>45303</v>
      </c>
    </row>
    <row r="2" spans="1:8" ht="12" customHeight="1" x14ac:dyDescent="0.2">
      <c r="A2" s="84" t="s">
        <v>121</v>
      </c>
      <c r="B2" s="84"/>
      <c r="C2" s="84"/>
      <c r="D2" s="84"/>
      <c r="E2" s="84"/>
      <c r="F2" s="84"/>
      <c r="G2" s="84"/>
      <c r="H2" s="1"/>
    </row>
    <row r="3" spans="1:8" ht="24" customHeight="1" x14ac:dyDescent="0.2">
      <c r="A3" s="86" t="s">
        <v>50</v>
      </c>
      <c r="B3" s="90" t="s">
        <v>225</v>
      </c>
      <c r="C3" s="89"/>
      <c r="D3" s="88" t="s">
        <v>226</v>
      </c>
      <c r="E3" s="88" t="s">
        <v>330</v>
      </c>
      <c r="F3" s="88" t="s">
        <v>227</v>
      </c>
      <c r="G3" s="88" t="s">
        <v>228</v>
      </c>
      <c r="H3" s="93" t="s">
        <v>58</v>
      </c>
    </row>
    <row r="4" spans="1:8" ht="24" customHeight="1" x14ac:dyDescent="0.2">
      <c r="A4" s="87"/>
      <c r="B4" s="10" t="s">
        <v>119</v>
      </c>
      <c r="C4" s="10" t="s">
        <v>120</v>
      </c>
      <c r="D4" s="89"/>
      <c r="E4" s="89"/>
      <c r="F4" s="89"/>
      <c r="G4" s="89"/>
      <c r="H4" s="90"/>
    </row>
    <row r="5" spans="1:8" ht="12" customHeight="1" x14ac:dyDescent="0.2">
      <c r="A5" s="1"/>
      <c r="B5" s="81" t="str">
        <f>REPT("-",78)&amp;" Dollars "&amp;REPT("-",78)</f>
        <v>------------------------------------------------------------------------------ Dollars ------------------------------------------------------------------------------</v>
      </c>
      <c r="C5" s="81"/>
      <c r="D5" s="81"/>
      <c r="E5" s="81"/>
      <c r="F5" s="81"/>
      <c r="G5" s="81"/>
      <c r="H5" s="81"/>
    </row>
    <row r="6" spans="1:8" ht="12" customHeight="1" x14ac:dyDescent="0.2">
      <c r="A6" s="3" t="s">
        <v>418</v>
      </c>
    </row>
    <row r="7" spans="1:8" ht="12" customHeight="1" x14ac:dyDescent="0.2">
      <c r="A7" s="2" t="str">
        <f>"Oct "&amp;RIGHT(A6,4)-1</f>
        <v>Oct 2022</v>
      </c>
      <c r="B7" s="11">
        <v>53155925.689999998</v>
      </c>
      <c r="C7" s="11">
        <v>251639560.68000001</v>
      </c>
      <c r="D7" s="11">
        <v>304795486.37</v>
      </c>
      <c r="E7" s="11">
        <v>85364.05</v>
      </c>
      <c r="F7" s="11" t="s">
        <v>416</v>
      </c>
      <c r="G7" s="11" t="s">
        <v>416</v>
      </c>
      <c r="H7" s="11">
        <v>304880850.42000002</v>
      </c>
    </row>
    <row r="8" spans="1:8" ht="12" customHeight="1" x14ac:dyDescent="0.2">
      <c r="A8" s="2" t="str">
        <f>"Nov "&amp;RIGHT(A6,4)-1</f>
        <v>Nov 2022</v>
      </c>
      <c r="B8" s="11">
        <v>51074921.649999999</v>
      </c>
      <c r="C8" s="11">
        <v>230878042.31</v>
      </c>
      <c r="D8" s="11">
        <v>281952963.95999998</v>
      </c>
      <c r="E8" s="11">
        <v>121486.2</v>
      </c>
      <c r="F8" s="11" t="s">
        <v>416</v>
      </c>
      <c r="G8" s="11" t="s">
        <v>416</v>
      </c>
      <c r="H8" s="11">
        <v>282074450.16000003</v>
      </c>
    </row>
    <row r="9" spans="1:8" ht="12" customHeight="1" x14ac:dyDescent="0.2">
      <c r="A9" s="2" t="str">
        <f>"Dec "&amp;RIGHT(A6,4)-1</f>
        <v>Dec 2022</v>
      </c>
      <c r="B9" s="11">
        <v>50612858.100000001</v>
      </c>
      <c r="C9" s="11">
        <v>201379512.41</v>
      </c>
      <c r="D9" s="11">
        <v>251992370.50999999</v>
      </c>
      <c r="E9" s="11">
        <v>29082016.199999999</v>
      </c>
      <c r="F9" s="11">
        <v>20752753</v>
      </c>
      <c r="G9" s="11">
        <v>11619339</v>
      </c>
      <c r="H9" s="11">
        <v>313446478.70999998</v>
      </c>
    </row>
    <row r="10" spans="1:8" ht="12" customHeight="1" x14ac:dyDescent="0.2">
      <c r="A10" s="2" t="str">
        <f>"Jan "&amp;RIGHT(A6,4)</f>
        <v>Jan 2023</v>
      </c>
      <c r="B10" s="11">
        <v>54471821.729999997</v>
      </c>
      <c r="C10" s="11">
        <v>248213519.75</v>
      </c>
      <c r="D10" s="11">
        <v>302685341.48000002</v>
      </c>
      <c r="E10" s="11">
        <v>94513.93</v>
      </c>
      <c r="F10" s="11" t="s">
        <v>416</v>
      </c>
      <c r="G10" s="11" t="s">
        <v>416</v>
      </c>
      <c r="H10" s="11">
        <v>302779855.41000003</v>
      </c>
    </row>
    <row r="11" spans="1:8" ht="12" customHeight="1" x14ac:dyDescent="0.2">
      <c r="A11" s="2" t="str">
        <f>"Feb "&amp;RIGHT(A6,4)</f>
        <v>Feb 2023</v>
      </c>
      <c r="B11" s="11">
        <v>51536539.219999999</v>
      </c>
      <c r="C11" s="11">
        <v>247728920.83000001</v>
      </c>
      <c r="D11" s="11">
        <v>299265460.05000001</v>
      </c>
      <c r="E11" s="11">
        <v>52477.34</v>
      </c>
      <c r="F11" s="11" t="s">
        <v>416</v>
      </c>
      <c r="G11" s="11" t="s">
        <v>416</v>
      </c>
      <c r="H11" s="11">
        <v>299317937.38999999</v>
      </c>
    </row>
    <row r="12" spans="1:8" ht="12" customHeight="1" x14ac:dyDescent="0.2">
      <c r="A12" s="2" t="str">
        <f>"Mar "&amp;RIGHT(A6,4)</f>
        <v>Mar 2023</v>
      </c>
      <c r="B12" s="11">
        <v>61070865.859999999</v>
      </c>
      <c r="C12" s="11">
        <v>286759017.60000002</v>
      </c>
      <c r="D12" s="11">
        <v>347829883.45999998</v>
      </c>
      <c r="E12" s="11">
        <v>47685747.689999998</v>
      </c>
      <c r="F12" s="11">
        <v>22467832</v>
      </c>
      <c r="G12" s="11">
        <v>10992638</v>
      </c>
      <c r="H12" s="11">
        <v>428976101.14999998</v>
      </c>
    </row>
    <row r="13" spans="1:8" ht="12" customHeight="1" x14ac:dyDescent="0.2">
      <c r="A13" s="2" t="str">
        <f>"Apr "&amp;RIGHT(A6,4)</f>
        <v>Apr 2023</v>
      </c>
      <c r="B13" s="11">
        <v>53485499.479999997</v>
      </c>
      <c r="C13" s="11">
        <v>245185515.09</v>
      </c>
      <c r="D13" s="11">
        <v>298671014.56999999</v>
      </c>
      <c r="E13" s="11">
        <v>38431.24</v>
      </c>
      <c r="F13" s="11" t="s">
        <v>416</v>
      </c>
      <c r="G13" s="11" t="s">
        <v>416</v>
      </c>
      <c r="H13" s="11">
        <v>298709445.81</v>
      </c>
    </row>
    <row r="14" spans="1:8" ht="12" customHeight="1" x14ac:dyDescent="0.2">
      <c r="A14" s="2" t="str">
        <f>"May "&amp;RIGHT(A6,4)</f>
        <v>May 2023</v>
      </c>
      <c r="B14" s="11">
        <v>60805834.960000001</v>
      </c>
      <c r="C14" s="11">
        <v>273847617.93000001</v>
      </c>
      <c r="D14" s="11">
        <v>334653452.88999999</v>
      </c>
      <c r="E14" s="11" t="s">
        <v>416</v>
      </c>
      <c r="F14" s="11" t="s">
        <v>416</v>
      </c>
      <c r="G14" s="11" t="s">
        <v>416</v>
      </c>
      <c r="H14" s="11">
        <v>334653452.88999999</v>
      </c>
    </row>
    <row r="15" spans="1:8" ht="12" customHeight="1" x14ac:dyDescent="0.2">
      <c r="A15" s="2" t="str">
        <f>"Jun "&amp;RIGHT(A6,4)</f>
        <v>Jun 2023</v>
      </c>
      <c r="B15" s="11">
        <v>61250053.240000002</v>
      </c>
      <c r="C15" s="11">
        <v>166470949.59</v>
      </c>
      <c r="D15" s="11">
        <v>227721002.83000001</v>
      </c>
      <c r="E15" s="11">
        <v>52644054.5</v>
      </c>
      <c r="F15" s="11">
        <v>22617784</v>
      </c>
      <c r="G15" s="11">
        <v>14135989</v>
      </c>
      <c r="H15" s="11">
        <v>317118830.32999998</v>
      </c>
    </row>
    <row r="16" spans="1:8" ht="12" customHeight="1" x14ac:dyDescent="0.2">
      <c r="A16" s="2" t="str">
        <f>"Jul "&amp;RIGHT(A6,4)</f>
        <v>Jul 2023</v>
      </c>
      <c r="B16" s="11">
        <v>53686052.369999997</v>
      </c>
      <c r="C16" s="11">
        <v>131869419.62</v>
      </c>
      <c r="D16" s="11">
        <v>185555471.99000001</v>
      </c>
      <c r="E16" s="11">
        <v>84608.15</v>
      </c>
      <c r="F16" s="11" t="s">
        <v>416</v>
      </c>
      <c r="G16" s="11" t="s">
        <v>416</v>
      </c>
      <c r="H16" s="11">
        <v>185640080.13999999</v>
      </c>
    </row>
    <row r="17" spans="1:8" ht="12" customHeight="1" x14ac:dyDescent="0.2">
      <c r="A17" s="2" t="str">
        <f>"Aug "&amp;RIGHT(A6,4)</f>
        <v>Aug 2023</v>
      </c>
      <c r="B17" s="11">
        <v>59992138.359999999</v>
      </c>
      <c r="C17" s="11">
        <v>203259002.55000001</v>
      </c>
      <c r="D17" s="11">
        <v>263251140.91</v>
      </c>
      <c r="E17" s="11">
        <v>247549.38</v>
      </c>
      <c r="F17" s="11" t="s">
        <v>416</v>
      </c>
      <c r="G17" s="11" t="s">
        <v>416</v>
      </c>
      <c r="H17" s="11">
        <v>263498690.28999999</v>
      </c>
    </row>
    <row r="18" spans="1:8" ht="12" customHeight="1" x14ac:dyDescent="0.2">
      <c r="A18" s="2" t="str">
        <f>"Sep "&amp;RIGHT(A6,4)</f>
        <v>Sep 2023</v>
      </c>
      <c r="B18" s="11">
        <v>49813698.487400003</v>
      </c>
      <c r="C18" s="11">
        <v>248381948.2974</v>
      </c>
      <c r="D18" s="11">
        <v>298195646.78479999</v>
      </c>
      <c r="E18" s="11">
        <v>49939713.336599998</v>
      </c>
      <c r="F18" s="11">
        <v>22059115</v>
      </c>
      <c r="G18" s="11">
        <v>66650206</v>
      </c>
      <c r="H18" s="11">
        <v>436844681.1214</v>
      </c>
    </row>
    <row r="19" spans="1:8" ht="12" customHeight="1" x14ac:dyDescent="0.2">
      <c r="A19" s="12" t="s">
        <v>55</v>
      </c>
      <c r="B19" s="13">
        <v>660956209.14740002</v>
      </c>
      <c r="C19" s="13">
        <v>2735613026.6574001</v>
      </c>
      <c r="D19" s="13">
        <v>3396569235.8048</v>
      </c>
      <c r="E19" s="13">
        <v>180075962.01660001</v>
      </c>
      <c r="F19" s="13">
        <v>87897484</v>
      </c>
      <c r="G19" s="13">
        <v>103398172</v>
      </c>
      <c r="H19" s="13">
        <v>3767940853.8214002</v>
      </c>
    </row>
    <row r="20" spans="1:8" ht="12" customHeight="1" x14ac:dyDescent="0.2">
      <c r="A20" s="14" t="s">
        <v>419</v>
      </c>
      <c r="B20" s="15">
        <v>53155925.689999998</v>
      </c>
      <c r="C20" s="15">
        <v>251639560.68000001</v>
      </c>
      <c r="D20" s="15">
        <v>304795486.37</v>
      </c>
      <c r="E20" s="15">
        <v>85364.05</v>
      </c>
      <c r="F20" s="15" t="s">
        <v>416</v>
      </c>
      <c r="G20" s="15" t="s">
        <v>416</v>
      </c>
      <c r="H20" s="15">
        <v>304880850.42000002</v>
      </c>
    </row>
    <row r="21" spans="1:8" ht="12" customHeight="1" x14ac:dyDescent="0.2">
      <c r="A21" s="3" t="str">
        <f>"FY "&amp;RIGHT(A6,4)+1</f>
        <v>FY 2024</v>
      </c>
    </row>
    <row r="22" spans="1:8" ht="12" customHeight="1" x14ac:dyDescent="0.2">
      <c r="A22" s="2" t="str">
        <f>"Oct "&amp;RIGHT(A6,4)</f>
        <v>Oct 2023</v>
      </c>
      <c r="B22" s="11">
        <v>54041914.469999999</v>
      </c>
      <c r="C22" s="11">
        <v>251352938.63999999</v>
      </c>
      <c r="D22" s="11">
        <v>305394853.11000001</v>
      </c>
      <c r="E22" s="11">
        <v>192700.1</v>
      </c>
      <c r="F22" s="11" t="s">
        <v>416</v>
      </c>
      <c r="G22" s="11" t="s">
        <v>416</v>
      </c>
      <c r="H22" s="11">
        <v>305587553.20999998</v>
      </c>
    </row>
    <row r="23" spans="1:8" ht="12" customHeight="1" x14ac:dyDescent="0.2">
      <c r="A23" s="2" t="str">
        <f>"Nov "&amp;RIGHT(A6,4)</f>
        <v>Nov 2023</v>
      </c>
      <c r="B23" s="11" t="s">
        <v>416</v>
      </c>
      <c r="C23" s="11" t="s">
        <v>416</v>
      </c>
      <c r="D23" s="11" t="s">
        <v>416</v>
      </c>
      <c r="E23" s="11" t="s">
        <v>416</v>
      </c>
      <c r="F23" s="11" t="s">
        <v>416</v>
      </c>
      <c r="G23" s="11" t="s">
        <v>416</v>
      </c>
      <c r="H23" s="11" t="s">
        <v>416</v>
      </c>
    </row>
    <row r="24" spans="1:8" ht="12" customHeight="1" x14ac:dyDescent="0.2">
      <c r="A24" s="2" t="str">
        <f>"Dec "&amp;RIGHT(A6,4)</f>
        <v>Dec 2023</v>
      </c>
      <c r="B24" s="11" t="s">
        <v>416</v>
      </c>
      <c r="C24" s="11" t="s">
        <v>416</v>
      </c>
      <c r="D24" s="11" t="s">
        <v>416</v>
      </c>
      <c r="E24" s="11" t="s">
        <v>416</v>
      </c>
      <c r="F24" s="11" t="s">
        <v>416</v>
      </c>
      <c r="G24" s="11" t="s">
        <v>416</v>
      </c>
      <c r="H24" s="11" t="s">
        <v>416</v>
      </c>
    </row>
    <row r="25" spans="1:8" ht="12" customHeight="1" x14ac:dyDescent="0.2">
      <c r="A25" s="2" t="str">
        <f>"Jan "&amp;RIGHT(A6,4)+1</f>
        <v>Jan 2024</v>
      </c>
      <c r="B25" s="11" t="s">
        <v>416</v>
      </c>
      <c r="C25" s="11" t="s">
        <v>416</v>
      </c>
      <c r="D25" s="11" t="s">
        <v>416</v>
      </c>
      <c r="E25" s="11" t="s">
        <v>416</v>
      </c>
      <c r="F25" s="11" t="s">
        <v>416</v>
      </c>
      <c r="G25" s="11" t="s">
        <v>416</v>
      </c>
      <c r="H25" s="11" t="s">
        <v>416</v>
      </c>
    </row>
    <row r="26" spans="1:8" ht="12" customHeight="1" x14ac:dyDescent="0.2">
      <c r="A26" s="2" t="str">
        <f>"Feb "&amp;RIGHT(A6,4)+1</f>
        <v>Feb 2024</v>
      </c>
      <c r="B26" s="11" t="s">
        <v>416</v>
      </c>
      <c r="C26" s="11" t="s">
        <v>416</v>
      </c>
      <c r="D26" s="11" t="s">
        <v>416</v>
      </c>
      <c r="E26" s="11" t="s">
        <v>416</v>
      </c>
      <c r="F26" s="11" t="s">
        <v>416</v>
      </c>
      <c r="G26" s="11" t="s">
        <v>416</v>
      </c>
      <c r="H26" s="11" t="s">
        <v>416</v>
      </c>
    </row>
    <row r="27" spans="1:8" ht="12" customHeight="1" x14ac:dyDescent="0.2">
      <c r="A27" s="2" t="str">
        <f>"Mar "&amp;RIGHT(A6,4)+1</f>
        <v>Mar 2024</v>
      </c>
      <c r="B27" s="11" t="s">
        <v>416</v>
      </c>
      <c r="C27" s="11" t="s">
        <v>416</v>
      </c>
      <c r="D27" s="11" t="s">
        <v>416</v>
      </c>
      <c r="E27" s="11" t="s">
        <v>416</v>
      </c>
      <c r="F27" s="11" t="s">
        <v>416</v>
      </c>
      <c r="G27" s="11" t="s">
        <v>416</v>
      </c>
      <c r="H27" s="11" t="s">
        <v>416</v>
      </c>
    </row>
    <row r="28" spans="1:8" ht="12" customHeight="1" x14ac:dyDescent="0.2">
      <c r="A28" s="2" t="str">
        <f>"Apr "&amp;RIGHT(A6,4)+1</f>
        <v>Apr 2024</v>
      </c>
      <c r="B28" s="11" t="s">
        <v>416</v>
      </c>
      <c r="C28" s="11" t="s">
        <v>416</v>
      </c>
      <c r="D28" s="11" t="s">
        <v>416</v>
      </c>
      <c r="E28" s="11" t="s">
        <v>416</v>
      </c>
      <c r="F28" s="11" t="s">
        <v>416</v>
      </c>
      <c r="G28" s="11" t="s">
        <v>416</v>
      </c>
      <c r="H28" s="11" t="s">
        <v>416</v>
      </c>
    </row>
    <row r="29" spans="1:8" ht="12" customHeight="1" x14ac:dyDescent="0.2">
      <c r="A29" s="2" t="str">
        <f>"May "&amp;RIGHT(A6,4)+1</f>
        <v>May 2024</v>
      </c>
      <c r="B29" s="11" t="s">
        <v>416</v>
      </c>
      <c r="C29" s="11" t="s">
        <v>416</v>
      </c>
      <c r="D29" s="11" t="s">
        <v>416</v>
      </c>
      <c r="E29" s="11" t="s">
        <v>416</v>
      </c>
      <c r="F29" s="11" t="s">
        <v>416</v>
      </c>
      <c r="G29" s="11" t="s">
        <v>416</v>
      </c>
      <c r="H29" s="11" t="s">
        <v>416</v>
      </c>
    </row>
    <row r="30" spans="1:8" ht="12" customHeight="1" x14ac:dyDescent="0.2">
      <c r="A30" s="2" t="str">
        <f>"Jun "&amp;RIGHT(A6,4)+1</f>
        <v>Jun 2024</v>
      </c>
      <c r="B30" s="11" t="s">
        <v>416</v>
      </c>
      <c r="C30" s="11" t="s">
        <v>416</v>
      </c>
      <c r="D30" s="11" t="s">
        <v>416</v>
      </c>
      <c r="E30" s="11" t="s">
        <v>416</v>
      </c>
      <c r="F30" s="11" t="s">
        <v>416</v>
      </c>
      <c r="G30" s="11" t="s">
        <v>416</v>
      </c>
      <c r="H30" s="11" t="s">
        <v>416</v>
      </c>
    </row>
    <row r="31" spans="1:8" ht="12" customHeight="1" x14ac:dyDescent="0.2">
      <c r="A31" s="2" t="str">
        <f>"Jul "&amp;RIGHT(A6,4)+1</f>
        <v>Jul 2024</v>
      </c>
      <c r="B31" s="11" t="s">
        <v>416</v>
      </c>
      <c r="C31" s="11" t="s">
        <v>416</v>
      </c>
      <c r="D31" s="11" t="s">
        <v>416</v>
      </c>
      <c r="E31" s="11" t="s">
        <v>416</v>
      </c>
      <c r="F31" s="11" t="s">
        <v>416</v>
      </c>
      <c r="G31" s="11" t="s">
        <v>416</v>
      </c>
      <c r="H31" s="11" t="s">
        <v>416</v>
      </c>
    </row>
    <row r="32" spans="1:8" ht="12" customHeight="1" x14ac:dyDescent="0.2">
      <c r="A32" s="2" t="str">
        <f>"Aug "&amp;RIGHT(A6,4)+1</f>
        <v>Aug 2024</v>
      </c>
      <c r="B32" s="11" t="s">
        <v>416</v>
      </c>
      <c r="C32" s="11" t="s">
        <v>416</v>
      </c>
      <c r="D32" s="11" t="s">
        <v>416</v>
      </c>
      <c r="E32" s="11" t="s">
        <v>416</v>
      </c>
      <c r="F32" s="11" t="s">
        <v>416</v>
      </c>
      <c r="G32" s="11" t="s">
        <v>416</v>
      </c>
      <c r="H32" s="11" t="s">
        <v>416</v>
      </c>
    </row>
    <row r="33" spans="1:8" ht="12" customHeight="1" x14ac:dyDescent="0.2">
      <c r="A33" s="2" t="str">
        <f>"Sep "&amp;RIGHT(A6,4)+1</f>
        <v>Sep 2024</v>
      </c>
      <c r="B33" s="11" t="s">
        <v>416</v>
      </c>
      <c r="C33" s="11" t="s">
        <v>416</v>
      </c>
      <c r="D33" s="11" t="s">
        <v>416</v>
      </c>
      <c r="E33" s="11" t="s">
        <v>416</v>
      </c>
      <c r="F33" s="11" t="s">
        <v>416</v>
      </c>
      <c r="G33" s="11" t="s">
        <v>416</v>
      </c>
      <c r="H33" s="11" t="s">
        <v>416</v>
      </c>
    </row>
    <row r="34" spans="1:8" ht="12" customHeight="1" x14ac:dyDescent="0.2">
      <c r="A34" s="12" t="s">
        <v>55</v>
      </c>
      <c r="B34" s="13">
        <v>54041914.469999999</v>
      </c>
      <c r="C34" s="13">
        <v>251352938.63999999</v>
      </c>
      <c r="D34" s="13">
        <v>305394853.11000001</v>
      </c>
      <c r="E34" s="13">
        <v>192700.1</v>
      </c>
      <c r="F34" s="13" t="s">
        <v>416</v>
      </c>
      <c r="G34" s="13" t="s">
        <v>416</v>
      </c>
      <c r="H34" s="13">
        <v>305587553.20999998</v>
      </c>
    </row>
    <row r="35" spans="1:8" ht="12" customHeight="1" x14ac:dyDescent="0.2">
      <c r="A35" s="14" t="str">
        <f>"Total "&amp;MID(A20,7,LEN(A20)-13)&amp;" Months"</f>
        <v>Total 1 Months</v>
      </c>
      <c r="B35" s="15">
        <v>54041914.469999999</v>
      </c>
      <c r="C35" s="15">
        <v>251352938.63999999</v>
      </c>
      <c r="D35" s="15">
        <v>305394853.11000001</v>
      </c>
      <c r="E35" s="15">
        <v>192700.1</v>
      </c>
      <c r="F35" s="15" t="s">
        <v>416</v>
      </c>
      <c r="G35" s="15" t="s">
        <v>416</v>
      </c>
      <c r="H35" s="15">
        <v>305587553.20999998</v>
      </c>
    </row>
    <row r="36" spans="1:8" ht="12" customHeight="1" x14ac:dyDescent="0.2">
      <c r="A36" s="81"/>
      <c r="B36" s="81"/>
      <c r="C36" s="81"/>
      <c r="D36" s="81"/>
      <c r="E36" s="81"/>
      <c r="F36" s="81"/>
      <c r="G36" s="81"/>
      <c r="H36" s="81"/>
    </row>
    <row r="37" spans="1:8" ht="69.95" customHeight="1" x14ac:dyDescent="0.2">
      <c r="A37" s="92" t="s">
        <v>375</v>
      </c>
      <c r="B37" s="92"/>
      <c r="C37" s="92"/>
      <c r="D37" s="92"/>
      <c r="E37" s="92"/>
      <c r="F37" s="92"/>
      <c r="G37" s="92"/>
      <c r="H37" s="92"/>
    </row>
    <row r="38" spans="1:8" x14ac:dyDescent="0.2">
      <c r="A38" s="25"/>
    </row>
  </sheetData>
  <mergeCells count="12">
    <mergeCell ref="A37:H37"/>
    <mergeCell ref="A1:G1"/>
    <mergeCell ref="A2:G2"/>
    <mergeCell ref="A3:A4"/>
    <mergeCell ref="B3:C3"/>
    <mergeCell ref="D3:D4"/>
    <mergeCell ref="E3:E4"/>
    <mergeCell ref="F3:F4"/>
    <mergeCell ref="G3:G4"/>
    <mergeCell ref="H3:H4"/>
    <mergeCell ref="B5:H5"/>
    <mergeCell ref="A36:H36"/>
  </mergeCells>
  <phoneticPr fontId="0" type="noConversion"/>
  <pageMargins left="0.75" right="0.5" top="0.75" bottom="0.5" header="0.5" footer="0.25"/>
  <pageSetup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3">
    <pageSetUpPr fitToPage="1"/>
  </sheetPr>
  <dimension ref="A1:J35"/>
  <sheetViews>
    <sheetView showGridLines="0" workbookViewId="0">
      <selection sqref="A1:I1"/>
    </sheetView>
  </sheetViews>
  <sheetFormatPr defaultRowHeight="12.75" x14ac:dyDescent="0.2"/>
  <cols>
    <col min="1" max="1" width="12.85546875" customWidth="1"/>
    <col min="2" max="10" width="11.42578125" customWidth="1"/>
  </cols>
  <sheetData>
    <row r="1" spans="1:10" ht="12" customHeight="1" x14ac:dyDescent="0.2">
      <c r="A1" s="82" t="s">
        <v>421</v>
      </c>
      <c r="B1" s="82"/>
      <c r="C1" s="82"/>
      <c r="D1" s="82"/>
      <c r="E1" s="82"/>
      <c r="F1" s="82"/>
      <c r="G1" s="82"/>
      <c r="H1" s="82"/>
      <c r="I1" s="82"/>
      <c r="J1" s="76">
        <v>45303</v>
      </c>
    </row>
    <row r="2" spans="1:10" ht="12" customHeight="1" x14ac:dyDescent="0.2">
      <c r="A2" s="84" t="s">
        <v>122</v>
      </c>
      <c r="B2" s="84"/>
      <c r="C2" s="84"/>
      <c r="D2" s="84"/>
      <c r="E2" s="84"/>
      <c r="F2" s="84"/>
      <c r="G2" s="84"/>
      <c r="H2" s="84"/>
      <c r="I2" s="84"/>
      <c r="J2" s="1"/>
    </row>
    <row r="3" spans="1:10" ht="24" customHeight="1" x14ac:dyDescent="0.2">
      <c r="A3" s="86" t="s">
        <v>50</v>
      </c>
      <c r="B3" s="90" t="s">
        <v>123</v>
      </c>
      <c r="C3" s="90"/>
      <c r="D3" s="90"/>
      <c r="E3" s="90"/>
      <c r="F3" s="89"/>
      <c r="G3" s="90" t="s">
        <v>123</v>
      </c>
      <c r="H3" s="90"/>
      <c r="I3" s="90"/>
      <c r="J3" s="90"/>
    </row>
    <row r="4" spans="1:10" ht="24" customHeight="1" x14ac:dyDescent="0.2">
      <c r="A4" s="87"/>
      <c r="B4" s="10" t="s">
        <v>108</v>
      </c>
      <c r="C4" s="10" t="s">
        <v>109</v>
      </c>
      <c r="D4" s="10" t="s">
        <v>110</v>
      </c>
      <c r="E4" s="10" t="s">
        <v>111</v>
      </c>
      <c r="F4" s="10" t="s">
        <v>55</v>
      </c>
      <c r="G4" s="10" t="s">
        <v>78</v>
      </c>
      <c r="H4" s="10" t="s">
        <v>79</v>
      </c>
      <c r="I4" s="10" t="s">
        <v>80</v>
      </c>
      <c r="J4" s="9" t="s">
        <v>55</v>
      </c>
    </row>
    <row r="5" spans="1:10" ht="12" customHeight="1" x14ac:dyDescent="0.2">
      <c r="A5" s="1"/>
      <c r="B5" s="81" t="str">
        <f>REPT("-",101)&amp;" Number "&amp;REPT("-",101)</f>
        <v>----------------------------------------------------------------------------------------------------- Number -----------------------------------------------------------------------------------------------------</v>
      </c>
      <c r="C5" s="81"/>
      <c r="D5" s="81"/>
      <c r="E5" s="81"/>
      <c r="F5" s="81"/>
      <c r="G5" s="81"/>
      <c r="H5" s="81"/>
      <c r="I5" s="81"/>
      <c r="J5" s="81"/>
    </row>
    <row r="6" spans="1:10" ht="12" customHeight="1" x14ac:dyDescent="0.2">
      <c r="A6" s="3" t="s">
        <v>418</v>
      </c>
    </row>
    <row r="7" spans="1:10" ht="12" customHeight="1" x14ac:dyDescent="0.2">
      <c r="A7" s="2" t="str">
        <f>"Oct "&amp;RIGHT(A6,4)-1</f>
        <v>Oct 2022</v>
      </c>
      <c r="B7" s="11">
        <v>1694925</v>
      </c>
      <c r="C7" s="11">
        <v>2063579</v>
      </c>
      <c r="D7" s="11">
        <v>74564</v>
      </c>
      <c r="E7" s="11">
        <v>1448844</v>
      </c>
      <c r="F7" s="11">
        <v>5281912</v>
      </c>
      <c r="G7" s="11">
        <v>5050537</v>
      </c>
      <c r="H7" s="11">
        <v>43282</v>
      </c>
      <c r="I7" s="11">
        <v>188093</v>
      </c>
      <c r="J7" s="11">
        <f t="shared" ref="J7:J20" si="0">IF(ISBLANK(F7),"",F7)</f>
        <v>5281912</v>
      </c>
    </row>
    <row r="8" spans="1:10" ht="12" customHeight="1" x14ac:dyDescent="0.2">
      <c r="A8" s="2" t="str">
        <f>"Nov "&amp;RIGHT(A6,4)-1</f>
        <v>Nov 2022</v>
      </c>
      <c r="B8" s="11">
        <v>1710259</v>
      </c>
      <c r="C8" s="11">
        <v>2082560</v>
      </c>
      <c r="D8" s="11">
        <v>78211</v>
      </c>
      <c r="E8" s="11">
        <v>1470846</v>
      </c>
      <c r="F8" s="11">
        <v>5341876</v>
      </c>
      <c r="G8" s="11">
        <v>5119291</v>
      </c>
      <c r="H8" s="11">
        <v>36338</v>
      </c>
      <c r="I8" s="11">
        <v>186247</v>
      </c>
      <c r="J8" s="11">
        <f t="shared" si="0"/>
        <v>5341876</v>
      </c>
    </row>
    <row r="9" spans="1:10" ht="12" customHeight="1" x14ac:dyDescent="0.2">
      <c r="A9" s="2" t="str">
        <f>"Dec "&amp;RIGHT(A6,4)-1</f>
        <v>Dec 2022</v>
      </c>
      <c r="B9" s="11">
        <v>1704873</v>
      </c>
      <c r="C9" s="11">
        <v>2074252</v>
      </c>
      <c r="D9" s="11">
        <v>79513</v>
      </c>
      <c r="E9" s="11">
        <v>1463766</v>
      </c>
      <c r="F9" s="11">
        <v>5322404</v>
      </c>
      <c r="G9" s="11">
        <v>5103684</v>
      </c>
      <c r="H9" s="11">
        <v>43253</v>
      </c>
      <c r="I9" s="11">
        <v>175467</v>
      </c>
      <c r="J9" s="11">
        <f t="shared" si="0"/>
        <v>5322404</v>
      </c>
    </row>
    <row r="10" spans="1:10" ht="12" customHeight="1" x14ac:dyDescent="0.2">
      <c r="A10" s="2" t="str">
        <f>"Jan "&amp;RIGHT(A6,4)</f>
        <v>Jan 2023</v>
      </c>
      <c r="B10" s="11">
        <v>1749677</v>
      </c>
      <c r="C10" s="11">
        <v>2137769</v>
      </c>
      <c r="D10" s="11">
        <v>81457</v>
      </c>
      <c r="E10" s="11">
        <v>1501780</v>
      </c>
      <c r="F10" s="11">
        <v>5470683</v>
      </c>
      <c r="G10" s="11">
        <v>5245015</v>
      </c>
      <c r="H10" s="11">
        <v>38860</v>
      </c>
      <c r="I10" s="11">
        <v>186808</v>
      </c>
      <c r="J10" s="11">
        <f t="shared" si="0"/>
        <v>5470683</v>
      </c>
    </row>
    <row r="11" spans="1:10" ht="12" customHeight="1" x14ac:dyDescent="0.2">
      <c r="A11" s="2" t="str">
        <f>"Feb "&amp;RIGHT(A6,4)</f>
        <v>Feb 2023</v>
      </c>
      <c r="B11" s="11">
        <v>1650505</v>
      </c>
      <c r="C11" s="11">
        <v>2028374</v>
      </c>
      <c r="D11" s="11">
        <v>76265</v>
      </c>
      <c r="E11" s="11">
        <v>1419352</v>
      </c>
      <c r="F11" s="11">
        <v>5174496</v>
      </c>
      <c r="G11" s="11">
        <v>4958991</v>
      </c>
      <c r="H11" s="11">
        <v>38050</v>
      </c>
      <c r="I11" s="11">
        <v>177455</v>
      </c>
      <c r="J11" s="11">
        <f t="shared" si="0"/>
        <v>5174496</v>
      </c>
    </row>
    <row r="12" spans="1:10" ht="12" customHeight="1" x14ac:dyDescent="0.2">
      <c r="A12" s="2" t="str">
        <f>"Mar "&amp;RIGHT(A6,4)</f>
        <v>Mar 2023</v>
      </c>
      <c r="B12" s="11">
        <v>1937342</v>
      </c>
      <c r="C12" s="11">
        <v>2373520</v>
      </c>
      <c r="D12" s="11">
        <v>90067</v>
      </c>
      <c r="E12" s="11">
        <v>1664413</v>
      </c>
      <c r="F12" s="11">
        <v>6065342</v>
      </c>
      <c r="G12" s="11">
        <v>5805010</v>
      </c>
      <c r="H12" s="11">
        <v>48044</v>
      </c>
      <c r="I12" s="11">
        <v>212288</v>
      </c>
      <c r="J12" s="11">
        <f t="shared" si="0"/>
        <v>6065342</v>
      </c>
    </row>
    <row r="13" spans="1:10" ht="12" customHeight="1" x14ac:dyDescent="0.2">
      <c r="A13" s="2" t="str">
        <f>"Apr "&amp;RIGHT(A6,4)</f>
        <v>Apr 2023</v>
      </c>
      <c r="B13" s="11">
        <v>1719807</v>
      </c>
      <c r="C13" s="11">
        <v>2110281</v>
      </c>
      <c r="D13" s="11">
        <v>77753</v>
      </c>
      <c r="E13" s="11">
        <v>1481977</v>
      </c>
      <c r="F13" s="11">
        <v>5389818</v>
      </c>
      <c r="G13" s="11">
        <v>5159303</v>
      </c>
      <c r="H13" s="11">
        <v>41551</v>
      </c>
      <c r="I13" s="11">
        <v>188964</v>
      </c>
      <c r="J13" s="11">
        <f t="shared" si="0"/>
        <v>5389818</v>
      </c>
    </row>
    <row r="14" spans="1:10" ht="12" customHeight="1" x14ac:dyDescent="0.2">
      <c r="A14" s="2" t="str">
        <f>"May "&amp;RIGHT(A6,4)</f>
        <v>May 2023</v>
      </c>
      <c r="B14" s="11">
        <v>1960507</v>
      </c>
      <c r="C14" s="11">
        <v>2389173</v>
      </c>
      <c r="D14" s="11">
        <v>83476</v>
      </c>
      <c r="E14" s="11">
        <v>1675110</v>
      </c>
      <c r="F14" s="11">
        <v>6108266</v>
      </c>
      <c r="G14" s="11">
        <v>5843168</v>
      </c>
      <c r="H14" s="11">
        <v>51293</v>
      </c>
      <c r="I14" s="11">
        <v>213805</v>
      </c>
      <c r="J14" s="11">
        <f t="shared" si="0"/>
        <v>6108266</v>
      </c>
    </row>
    <row r="15" spans="1:10" ht="12" customHeight="1" x14ac:dyDescent="0.2">
      <c r="A15" s="2" t="str">
        <f>"Jun "&amp;RIGHT(A6,4)</f>
        <v>Jun 2023</v>
      </c>
      <c r="B15" s="11">
        <v>1899586</v>
      </c>
      <c r="C15" s="11">
        <v>2318611</v>
      </c>
      <c r="D15" s="11">
        <v>83657</v>
      </c>
      <c r="E15" s="11">
        <v>1634585</v>
      </c>
      <c r="F15" s="11">
        <v>5936439</v>
      </c>
      <c r="G15" s="11">
        <v>5677397</v>
      </c>
      <c r="H15" s="11">
        <v>47246</v>
      </c>
      <c r="I15" s="11">
        <v>211796</v>
      </c>
      <c r="J15" s="11">
        <f t="shared" si="0"/>
        <v>5936439</v>
      </c>
    </row>
    <row r="16" spans="1:10" ht="12" customHeight="1" x14ac:dyDescent="0.2">
      <c r="A16" s="2" t="str">
        <f>"Jul "&amp;RIGHT(A6,4)</f>
        <v>Jul 2023</v>
      </c>
      <c r="B16" s="11">
        <v>1791417</v>
      </c>
      <c r="C16" s="11">
        <v>2184148</v>
      </c>
      <c r="D16" s="11">
        <v>86946</v>
      </c>
      <c r="E16" s="11">
        <v>1561193</v>
      </c>
      <c r="F16" s="11">
        <v>5623704</v>
      </c>
      <c r="G16" s="11">
        <v>5394935</v>
      </c>
      <c r="H16" s="11">
        <v>41291</v>
      </c>
      <c r="I16" s="11">
        <v>187478</v>
      </c>
      <c r="J16" s="11">
        <f t="shared" si="0"/>
        <v>5623704</v>
      </c>
    </row>
    <row r="17" spans="1:10" ht="12" customHeight="1" x14ac:dyDescent="0.2">
      <c r="A17" s="2" t="str">
        <f>"Aug "&amp;RIGHT(A6,4)</f>
        <v>Aug 2023</v>
      </c>
      <c r="B17" s="11">
        <v>1994831</v>
      </c>
      <c r="C17" s="11">
        <v>2470219</v>
      </c>
      <c r="D17" s="11">
        <v>91019</v>
      </c>
      <c r="E17" s="11">
        <v>1661266</v>
      </c>
      <c r="F17" s="11">
        <v>6217335</v>
      </c>
      <c r="G17" s="11">
        <v>5963241</v>
      </c>
      <c r="H17" s="11">
        <v>47361</v>
      </c>
      <c r="I17" s="11">
        <v>206733</v>
      </c>
      <c r="J17" s="11">
        <f t="shared" si="0"/>
        <v>6217335</v>
      </c>
    </row>
    <row r="18" spans="1:10" ht="12" customHeight="1" x14ac:dyDescent="0.2">
      <c r="A18" s="2" t="str">
        <f>"Sep "&amp;RIGHT(A6,4)</f>
        <v>Sep 2023</v>
      </c>
      <c r="B18" s="11">
        <v>1781882.2874</v>
      </c>
      <c r="C18" s="11">
        <v>2190416.0340999998</v>
      </c>
      <c r="D18" s="11">
        <v>85552.532500000001</v>
      </c>
      <c r="E18" s="11">
        <v>1579679.6296000001</v>
      </c>
      <c r="F18" s="11">
        <v>5637530.4835999999</v>
      </c>
      <c r="G18" s="11">
        <v>5400601.9836999997</v>
      </c>
      <c r="H18" s="11">
        <v>42175.881000000001</v>
      </c>
      <c r="I18" s="11">
        <v>194752.6189</v>
      </c>
      <c r="J18" s="11">
        <f t="shared" si="0"/>
        <v>5637530.4835999999</v>
      </c>
    </row>
    <row r="19" spans="1:10" ht="12" customHeight="1" x14ac:dyDescent="0.2">
      <c r="A19" s="12" t="s">
        <v>55</v>
      </c>
      <c r="B19" s="13">
        <v>21595611.2874</v>
      </c>
      <c r="C19" s="13">
        <v>26422902.0341</v>
      </c>
      <c r="D19" s="13">
        <v>988480.53249999997</v>
      </c>
      <c r="E19" s="13">
        <v>18562811.6296</v>
      </c>
      <c r="F19" s="13">
        <v>67569805.483600006</v>
      </c>
      <c r="G19" s="13">
        <v>64721173.9837</v>
      </c>
      <c r="H19" s="13">
        <v>518744.88099999999</v>
      </c>
      <c r="I19" s="13">
        <v>2329886.6189000001</v>
      </c>
      <c r="J19" s="13">
        <f t="shared" si="0"/>
        <v>67569805.483600006</v>
      </c>
    </row>
    <row r="20" spans="1:10" ht="12" customHeight="1" x14ac:dyDescent="0.2">
      <c r="A20" s="14" t="s">
        <v>419</v>
      </c>
      <c r="B20" s="15">
        <v>1694925</v>
      </c>
      <c r="C20" s="15">
        <v>2063579</v>
      </c>
      <c r="D20" s="15">
        <v>74564</v>
      </c>
      <c r="E20" s="15">
        <v>1448844</v>
      </c>
      <c r="F20" s="15">
        <v>5281912</v>
      </c>
      <c r="G20" s="15">
        <v>5050537</v>
      </c>
      <c r="H20" s="15">
        <v>43282</v>
      </c>
      <c r="I20" s="15">
        <v>188093</v>
      </c>
      <c r="J20" s="15">
        <f t="shared" si="0"/>
        <v>5281912</v>
      </c>
    </row>
    <row r="21" spans="1:10" ht="12" customHeight="1" x14ac:dyDescent="0.2">
      <c r="A21" s="3" t="str">
        <f>"FY "&amp;RIGHT(A6,4)+1</f>
        <v>FY 2024</v>
      </c>
    </row>
    <row r="22" spans="1:10" ht="12" customHeight="1" x14ac:dyDescent="0.2">
      <c r="A22" s="2" t="str">
        <f>"Oct "&amp;RIGHT(A6,4)</f>
        <v>Oct 2023</v>
      </c>
      <c r="B22" s="11">
        <v>1850498</v>
      </c>
      <c r="C22" s="11">
        <v>2240944</v>
      </c>
      <c r="D22" s="11">
        <v>188552</v>
      </c>
      <c r="E22" s="11">
        <v>1576949</v>
      </c>
      <c r="F22" s="11">
        <v>5856943</v>
      </c>
      <c r="G22" s="11">
        <v>5609687</v>
      </c>
      <c r="H22" s="11">
        <v>41947</v>
      </c>
      <c r="I22" s="11">
        <v>205309</v>
      </c>
      <c r="J22" s="11">
        <f t="shared" ref="J22:J35" si="1">IF(ISBLANK(F22),"",F22)</f>
        <v>5856943</v>
      </c>
    </row>
    <row r="23" spans="1:10" ht="12" customHeight="1" x14ac:dyDescent="0.2">
      <c r="A23" s="2" t="str">
        <f>"Nov "&amp;RIGHT(A6,4)</f>
        <v>Nov 2023</v>
      </c>
      <c r="B23" s="11" t="s">
        <v>416</v>
      </c>
      <c r="C23" s="11" t="s">
        <v>416</v>
      </c>
      <c r="D23" s="11" t="s">
        <v>416</v>
      </c>
      <c r="E23" s="11" t="s">
        <v>416</v>
      </c>
      <c r="F23" s="11" t="s">
        <v>416</v>
      </c>
      <c r="G23" s="11" t="s">
        <v>416</v>
      </c>
      <c r="H23" s="11" t="s">
        <v>416</v>
      </c>
      <c r="I23" s="11" t="s">
        <v>416</v>
      </c>
      <c r="J23" s="11" t="str">
        <f t="shared" si="1"/>
        <v>--</v>
      </c>
    </row>
    <row r="24" spans="1:10" ht="12" customHeight="1" x14ac:dyDescent="0.2">
      <c r="A24" s="2" t="str">
        <f>"Dec "&amp;RIGHT(A6,4)</f>
        <v>Dec 2023</v>
      </c>
      <c r="B24" s="11" t="s">
        <v>416</v>
      </c>
      <c r="C24" s="11" t="s">
        <v>416</v>
      </c>
      <c r="D24" s="11" t="s">
        <v>416</v>
      </c>
      <c r="E24" s="11" t="s">
        <v>416</v>
      </c>
      <c r="F24" s="11" t="s">
        <v>416</v>
      </c>
      <c r="G24" s="11" t="s">
        <v>416</v>
      </c>
      <c r="H24" s="11" t="s">
        <v>416</v>
      </c>
      <c r="I24" s="11" t="s">
        <v>416</v>
      </c>
      <c r="J24" s="11" t="str">
        <f t="shared" si="1"/>
        <v>--</v>
      </c>
    </row>
    <row r="25" spans="1:10" ht="12" customHeight="1" x14ac:dyDescent="0.2">
      <c r="A25" s="2" t="str">
        <f>"Jan "&amp;RIGHT(A6,4)+1</f>
        <v>Jan 2024</v>
      </c>
      <c r="B25" s="11" t="s">
        <v>416</v>
      </c>
      <c r="C25" s="11" t="s">
        <v>416</v>
      </c>
      <c r="D25" s="11" t="s">
        <v>416</v>
      </c>
      <c r="E25" s="11" t="s">
        <v>416</v>
      </c>
      <c r="F25" s="11" t="s">
        <v>416</v>
      </c>
      <c r="G25" s="11" t="s">
        <v>416</v>
      </c>
      <c r="H25" s="11" t="s">
        <v>416</v>
      </c>
      <c r="I25" s="11" t="s">
        <v>416</v>
      </c>
      <c r="J25" s="11" t="str">
        <f t="shared" si="1"/>
        <v>--</v>
      </c>
    </row>
    <row r="26" spans="1:10" ht="12" customHeight="1" x14ac:dyDescent="0.2">
      <c r="A26" s="2" t="str">
        <f>"Feb "&amp;RIGHT(A6,4)+1</f>
        <v>Feb 2024</v>
      </c>
      <c r="B26" s="11" t="s">
        <v>416</v>
      </c>
      <c r="C26" s="11" t="s">
        <v>416</v>
      </c>
      <c r="D26" s="11" t="s">
        <v>416</v>
      </c>
      <c r="E26" s="11" t="s">
        <v>416</v>
      </c>
      <c r="F26" s="11" t="s">
        <v>416</v>
      </c>
      <c r="G26" s="11" t="s">
        <v>416</v>
      </c>
      <c r="H26" s="11" t="s">
        <v>416</v>
      </c>
      <c r="I26" s="11" t="s">
        <v>416</v>
      </c>
      <c r="J26" s="11" t="str">
        <f t="shared" si="1"/>
        <v>--</v>
      </c>
    </row>
    <row r="27" spans="1:10" ht="12" customHeight="1" x14ac:dyDescent="0.2">
      <c r="A27" s="2" t="str">
        <f>"Mar "&amp;RIGHT(A6,4)+1</f>
        <v>Mar 2024</v>
      </c>
      <c r="B27" s="11" t="s">
        <v>416</v>
      </c>
      <c r="C27" s="11" t="s">
        <v>416</v>
      </c>
      <c r="D27" s="11" t="s">
        <v>416</v>
      </c>
      <c r="E27" s="11" t="s">
        <v>416</v>
      </c>
      <c r="F27" s="11" t="s">
        <v>416</v>
      </c>
      <c r="G27" s="11" t="s">
        <v>416</v>
      </c>
      <c r="H27" s="11" t="s">
        <v>416</v>
      </c>
      <c r="I27" s="11" t="s">
        <v>416</v>
      </c>
      <c r="J27" s="11" t="str">
        <f t="shared" si="1"/>
        <v>--</v>
      </c>
    </row>
    <row r="28" spans="1:10" ht="12" customHeight="1" x14ac:dyDescent="0.2">
      <c r="A28" s="2" t="str">
        <f>"Apr "&amp;RIGHT(A6,4)+1</f>
        <v>Apr 2024</v>
      </c>
      <c r="B28" s="11" t="s">
        <v>416</v>
      </c>
      <c r="C28" s="11" t="s">
        <v>416</v>
      </c>
      <c r="D28" s="11" t="s">
        <v>416</v>
      </c>
      <c r="E28" s="11" t="s">
        <v>416</v>
      </c>
      <c r="F28" s="11" t="s">
        <v>416</v>
      </c>
      <c r="G28" s="11" t="s">
        <v>416</v>
      </c>
      <c r="H28" s="11" t="s">
        <v>416</v>
      </c>
      <c r="I28" s="11" t="s">
        <v>416</v>
      </c>
      <c r="J28" s="11" t="str">
        <f t="shared" si="1"/>
        <v>--</v>
      </c>
    </row>
    <row r="29" spans="1:10" ht="12" customHeight="1" x14ac:dyDescent="0.2">
      <c r="A29" s="2" t="str">
        <f>"May "&amp;RIGHT(A6,4)+1</f>
        <v>May 2024</v>
      </c>
      <c r="B29" s="11" t="s">
        <v>416</v>
      </c>
      <c r="C29" s="11" t="s">
        <v>416</v>
      </c>
      <c r="D29" s="11" t="s">
        <v>416</v>
      </c>
      <c r="E29" s="11" t="s">
        <v>416</v>
      </c>
      <c r="F29" s="11" t="s">
        <v>416</v>
      </c>
      <c r="G29" s="11" t="s">
        <v>416</v>
      </c>
      <c r="H29" s="11" t="s">
        <v>416</v>
      </c>
      <c r="I29" s="11" t="s">
        <v>416</v>
      </c>
      <c r="J29" s="11" t="str">
        <f t="shared" si="1"/>
        <v>--</v>
      </c>
    </row>
    <row r="30" spans="1:10" ht="12" customHeight="1" x14ac:dyDescent="0.2">
      <c r="A30" s="2" t="str">
        <f>"Jun "&amp;RIGHT(A6,4)+1</f>
        <v>Jun 2024</v>
      </c>
      <c r="B30" s="11" t="s">
        <v>416</v>
      </c>
      <c r="C30" s="11" t="s">
        <v>416</v>
      </c>
      <c r="D30" s="11" t="s">
        <v>416</v>
      </c>
      <c r="E30" s="11" t="s">
        <v>416</v>
      </c>
      <c r="F30" s="11" t="s">
        <v>416</v>
      </c>
      <c r="G30" s="11" t="s">
        <v>416</v>
      </c>
      <c r="H30" s="11" t="s">
        <v>416</v>
      </c>
      <c r="I30" s="11" t="s">
        <v>416</v>
      </c>
      <c r="J30" s="11" t="str">
        <f t="shared" si="1"/>
        <v>--</v>
      </c>
    </row>
    <row r="31" spans="1:10" ht="12" customHeight="1" x14ac:dyDescent="0.2">
      <c r="A31" s="2" t="str">
        <f>"Jul "&amp;RIGHT(A6,4)+1</f>
        <v>Jul 2024</v>
      </c>
      <c r="B31" s="11" t="s">
        <v>416</v>
      </c>
      <c r="C31" s="11" t="s">
        <v>416</v>
      </c>
      <c r="D31" s="11" t="s">
        <v>416</v>
      </c>
      <c r="E31" s="11" t="s">
        <v>416</v>
      </c>
      <c r="F31" s="11" t="s">
        <v>416</v>
      </c>
      <c r="G31" s="11" t="s">
        <v>416</v>
      </c>
      <c r="H31" s="11" t="s">
        <v>416</v>
      </c>
      <c r="I31" s="11" t="s">
        <v>416</v>
      </c>
      <c r="J31" s="11" t="str">
        <f t="shared" si="1"/>
        <v>--</v>
      </c>
    </row>
    <row r="32" spans="1:10" ht="12" customHeight="1" x14ac:dyDescent="0.2">
      <c r="A32" s="2" t="str">
        <f>"Aug "&amp;RIGHT(A6,4)+1</f>
        <v>Aug 2024</v>
      </c>
      <c r="B32" s="11" t="s">
        <v>416</v>
      </c>
      <c r="C32" s="11" t="s">
        <v>416</v>
      </c>
      <c r="D32" s="11" t="s">
        <v>416</v>
      </c>
      <c r="E32" s="11" t="s">
        <v>416</v>
      </c>
      <c r="F32" s="11" t="s">
        <v>416</v>
      </c>
      <c r="G32" s="11" t="s">
        <v>416</v>
      </c>
      <c r="H32" s="11" t="s">
        <v>416</v>
      </c>
      <c r="I32" s="11" t="s">
        <v>416</v>
      </c>
      <c r="J32" s="11" t="str">
        <f t="shared" si="1"/>
        <v>--</v>
      </c>
    </row>
    <row r="33" spans="1:10" ht="12" customHeight="1" x14ac:dyDescent="0.2">
      <c r="A33" s="2" t="str">
        <f>"Sep "&amp;RIGHT(A6,4)+1</f>
        <v>Sep 2024</v>
      </c>
      <c r="B33" s="11" t="s">
        <v>416</v>
      </c>
      <c r="C33" s="11" t="s">
        <v>416</v>
      </c>
      <c r="D33" s="11" t="s">
        <v>416</v>
      </c>
      <c r="E33" s="11" t="s">
        <v>416</v>
      </c>
      <c r="F33" s="11" t="s">
        <v>416</v>
      </c>
      <c r="G33" s="11" t="s">
        <v>416</v>
      </c>
      <c r="H33" s="11" t="s">
        <v>416</v>
      </c>
      <c r="I33" s="11" t="s">
        <v>416</v>
      </c>
      <c r="J33" s="11" t="str">
        <f t="shared" si="1"/>
        <v>--</v>
      </c>
    </row>
    <row r="34" spans="1:10" ht="12" customHeight="1" x14ac:dyDescent="0.2">
      <c r="A34" s="12" t="s">
        <v>55</v>
      </c>
      <c r="B34" s="13">
        <v>1850498</v>
      </c>
      <c r="C34" s="13">
        <v>2240944</v>
      </c>
      <c r="D34" s="13">
        <v>188552</v>
      </c>
      <c r="E34" s="13">
        <v>1576949</v>
      </c>
      <c r="F34" s="13">
        <v>5856943</v>
      </c>
      <c r="G34" s="13">
        <v>5609687</v>
      </c>
      <c r="H34" s="13">
        <v>41947</v>
      </c>
      <c r="I34" s="13">
        <v>205309</v>
      </c>
      <c r="J34" s="13">
        <f t="shared" si="1"/>
        <v>5856943</v>
      </c>
    </row>
    <row r="35" spans="1:10" ht="12" customHeight="1" x14ac:dyDescent="0.2">
      <c r="A35" s="14" t="str">
        <f>"Total "&amp;MID(A20,7,LEN(A20)-13)&amp;" Months"</f>
        <v>Total 1 Months</v>
      </c>
      <c r="B35" s="15">
        <v>1850498</v>
      </c>
      <c r="C35" s="15">
        <v>2240944</v>
      </c>
      <c r="D35" s="15">
        <v>188552</v>
      </c>
      <c r="E35" s="15">
        <v>1576949</v>
      </c>
      <c r="F35" s="15">
        <v>5856943</v>
      </c>
      <c r="G35" s="15">
        <v>5609687</v>
      </c>
      <c r="H35" s="15">
        <v>41947</v>
      </c>
      <c r="I35" s="15">
        <v>205309</v>
      </c>
      <c r="J35" s="15">
        <f t="shared" si="1"/>
        <v>5856943</v>
      </c>
    </row>
  </sheetData>
  <mergeCells count="6">
    <mergeCell ref="B5:J5"/>
    <mergeCell ref="A1:I1"/>
    <mergeCell ref="A2:I2"/>
    <mergeCell ref="A3:A4"/>
    <mergeCell ref="B3:F3"/>
    <mergeCell ref="G3:J3"/>
  </mergeCells>
  <phoneticPr fontId="0" type="noConversion"/>
  <pageMargins left="0.75" right="0.5" top="0.75" bottom="0.5" header="0.5" footer="0.25"/>
  <pageSetup orientation="landscape"/>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4">
    <pageSetUpPr fitToPage="1"/>
  </sheetPr>
  <dimension ref="A1:H38"/>
  <sheetViews>
    <sheetView showGridLines="0" workbookViewId="0">
      <selection sqref="A1:G1"/>
    </sheetView>
  </sheetViews>
  <sheetFormatPr defaultRowHeight="12.75" x14ac:dyDescent="0.2"/>
  <cols>
    <col min="1" max="1" width="12.85546875" customWidth="1"/>
    <col min="2" max="8" width="11.42578125" customWidth="1"/>
  </cols>
  <sheetData>
    <row r="1" spans="1:8" ht="12" customHeight="1" x14ac:dyDescent="0.2">
      <c r="A1" s="82" t="s">
        <v>421</v>
      </c>
      <c r="B1" s="82"/>
      <c r="C1" s="82"/>
      <c r="D1" s="82"/>
      <c r="E1" s="82"/>
      <c r="F1" s="82"/>
      <c r="G1" s="82"/>
      <c r="H1" s="76">
        <v>45303</v>
      </c>
    </row>
    <row r="2" spans="1:8" ht="12" customHeight="1" x14ac:dyDescent="0.2">
      <c r="A2" s="84" t="s">
        <v>124</v>
      </c>
      <c r="B2" s="84"/>
      <c r="C2" s="84"/>
      <c r="D2" s="84"/>
      <c r="E2" s="84"/>
      <c r="F2" s="84"/>
      <c r="G2" s="84"/>
      <c r="H2" s="1"/>
    </row>
    <row r="3" spans="1:8" ht="24" customHeight="1" x14ac:dyDescent="0.2">
      <c r="A3" s="86" t="s">
        <v>50</v>
      </c>
      <c r="B3" s="88" t="s">
        <v>125</v>
      </c>
      <c r="C3" s="88" t="s">
        <v>126</v>
      </c>
      <c r="D3" s="88" t="s">
        <v>127</v>
      </c>
      <c r="E3" s="88" t="s">
        <v>114</v>
      </c>
      <c r="F3" s="88" t="s">
        <v>128</v>
      </c>
      <c r="G3" s="88" t="s">
        <v>329</v>
      </c>
      <c r="H3" s="93" t="s">
        <v>58</v>
      </c>
    </row>
    <row r="4" spans="1:8" ht="24" customHeight="1" x14ac:dyDescent="0.2">
      <c r="A4" s="87"/>
      <c r="B4" s="89"/>
      <c r="C4" s="89"/>
      <c r="D4" s="89"/>
      <c r="E4" s="89"/>
      <c r="F4" s="89"/>
      <c r="G4" s="89"/>
      <c r="H4" s="90"/>
    </row>
    <row r="5" spans="1:8" ht="12" customHeight="1" x14ac:dyDescent="0.2">
      <c r="A5" s="1"/>
      <c r="B5" s="81" t="str">
        <f>REPT("-",41)&amp;" Number "&amp;REPT("-",40)</f>
        <v>----------------------------------------- Number ----------------------------------------</v>
      </c>
      <c r="C5" s="81"/>
      <c r="D5" s="81"/>
      <c r="E5" s="81"/>
      <c r="F5" s="81" t="str">
        <f>REPT("-",30)&amp;" Dollars "&amp;REPT("-",30)</f>
        <v>------------------------------ Dollars ------------------------------</v>
      </c>
      <c r="G5" s="81"/>
      <c r="H5" s="81"/>
    </row>
    <row r="6" spans="1:8" ht="12" customHeight="1" x14ac:dyDescent="0.2">
      <c r="A6" s="3" t="s">
        <v>418</v>
      </c>
    </row>
    <row r="7" spans="1:8" ht="12" customHeight="1" x14ac:dyDescent="0.2">
      <c r="A7" s="2" t="str">
        <f>"Oct "&amp;RIGHT(A6,4)-1</f>
        <v>Oct 2022</v>
      </c>
      <c r="B7" s="11" t="s">
        <v>416</v>
      </c>
      <c r="C7" s="11" t="s">
        <v>416</v>
      </c>
      <c r="D7" s="11" t="s">
        <v>416</v>
      </c>
      <c r="E7" s="11">
        <v>5281912</v>
      </c>
      <c r="F7" s="11">
        <v>13635046.619999999</v>
      </c>
      <c r="G7" s="11">
        <v>3590.1</v>
      </c>
      <c r="H7" s="11">
        <f t="shared" ref="H7:H20" si="0">IF(ISBLANK(F7),"",F7)</f>
        <v>13635046.619999999</v>
      </c>
    </row>
    <row r="8" spans="1:8" ht="12" customHeight="1" x14ac:dyDescent="0.2">
      <c r="A8" s="2" t="str">
        <f>"Nov "&amp;RIGHT(A6,4)-1</f>
        <v>Nov 2022</v>
      </c>
      <c r="B8" s="11" t="s">
        <v>416</v>
      </c>
      <c r="C8" s="11" t="s">
        <v>416</v>
      </c>
      <c r="D8" s="11" t="s">
        <v>416</v>
      </c>
      <c r="E8" s="11">
        <v>5341876</v>
      </c>
      <c r="F8" s="11">
        <v>13793549.73</v>
      </c>
      <c r="G8" s="11">
        <v>3122.1</v>
      </c>
      <c r="H8" s="11">
        <f t="shared" si="0"/>
        <v>13793549.73</v>
      </c>
    </row>
    <row r="9" spans="1:8" ht="12" customHeight="1" x14ac:dyDescent="0.2">
      <c r="A9" s="2" t="str">
        <f>"Dec "&amp;RIGHT(A6,4)-1</f>
        <v>Dec 2022</v>
      </c>
      <c r="B9" s="11">
        <v>1572</v>
      </c>
      <c r="C9" s="11">
        <v>2282</v>
      </c>
      <c r="D9" s="11">
        <v>104354</v>
      </c>
      <c r="E9" s="11">
        <v>5322404</v>
      </c>
      <c r="F9" s="11">
        <v>13767296.52</v>
      </c>
      <c r="G9" s="11">
        <v>2899.2</v>
      </c>
      <c r="H9" s="11">
        <f t="shared" si="0"/>
        <v>13767296.52</v>
      </c>
    </row>
    <row r="10" spans="1:8" ht="12" customHeight="1" x14ac:dyDescent="0.2">
      <c r="A10" s="2" t="str">
        <f>"Jan "&amp;RIGHT(A6,4)</f>
        <v>Jan 2023</v>
      </c>
      <c r="B10" s="11" t="s">
        <v>416</v>
      </c>
      <c r="C10" s="11" t="s">
        <v>416</v>
      </c>
      <c r="D10" s="11" t="s">
        <v>416</v>
      </c>
      <c r="E10" s="11">
        <v>5470683</v>
      </c>
      <c r="F10" s="11">
        <v>14152328.98</v>
      </c>
      <c r="G10" s="11">
        <v>3313.5</v>
      </c>
      <c r="H10" s="11">
        <f t="shared" si="0"/>
        <v>14152328.98</v>
      </c>
    </row>
    <row r="11" spans="1:8" ht="12" customHeight="1" x14ac:dyDescent="0.2">
      <c r="A11" s="2" t="str">
        <f>"Feb "&amp;RIGHT(A6,4)</f>
        <v>Feb 2023</v>
      </c>
      <c r="B11" s="11" t="s">
        <v>416</v>
      </c>
      <c r="C11" s="11" t="s">
        <v>416</v>
      </c>
      <c r="D11" s="11" t="s">
        <v>416</v>
      </c>
      <c r="E11" s="11">
        <v>5174496</v>
      </c>
      <c r="F11" s="11">
        <v>13392930.029999999</v>
      </c>
      <c r="G11" s="11">
        <v>3064.5</v>
      </c>
      <c r="H11" s="11">
        <f t="shared" si="0"/>
        <v>13392930.029999999</v>
      </c>
    </row>
    <row r="12" spans="1:8" ht="12" customHeight="1" x14ac:dyDescent="0.2">
      <c r="A12" s="2" t="str">
        <f>"Mar "&amp;RIGHT(A6,4)</f>
        <v>Mar 2023</v>
      </c>
      <c r="B12" s="11">
        <v>1595</v>
      </c>
      <c r="C12" s="11">
        <v>2294</v>
      </c>
      <c r="D12" s="11">
        <v>108249</v>
      </c>
      <c r="E12" s="11">
        <v>6065342</v>
      </c>
      <c r="F12" s="11">
        <v>15680469.73</v>
      </c>
      <c r="G12" s="11">
        <v>3924.3</v>
      </c>
      <c r="H12" s="11">
        <f t="shared" si="0"/>
        <v>15680469.73</v>
      </c>
    </row>
    <row r="13" spans="1:8" ht="12" customHeight="1" x14ac:dyDescent="0.2">
      <c r="A13" s="2" t="str">
        <f>"Apr "&amp;RIGHT(A6,4)</f>
        <v>Apr 2023</v>
      </c>
      <c r="B13" s="11" t="s">
        <v>416</v>
      </c>
      <c r="C13" s="11" t="s">
        <v>416</v>
      </c>
      <c r="D13" s="11" t="s">
        <v>416</v>
      </c>
      <c r="E13" s="11">
        <v>5389818</v>
      </c>
      <c r="F13" s="11">
        <v>13930352.390000001</v>
      </c>
      <c r="G13" s="11">
        <v>3573.6</v>
      </c>
      <c r="H13" s="11">
        <f t="shared" si="0"/>
        <v>13930352.390000001</v>
      </c>
    </row>
    <row r="14" spans="1:8" ht="12" customHeight="1" x14ac:dyDescent="0.2">
      <c r="A14" s="2" t="str">
        <f>"May "&amp;RIGHT(A6,4)</f>
        <v>May 2023</v>
      </c>
      <c r="B14" s="11" t="s">
        <v>416</v>
      </c>
      <c r="C14" s="11" t="s">
        <v>416</v>
      </c>
      <c r="D14" s="11" t="s">
        <v>416</v>
      </c>
      <c r="E14" s="11">
        <v>6108266</v>
      </c>
      <c r="F14" s="11">
        <v>15777425.300000001</v>
      </c>
      <c r="G14" s="11">
        <v>3795.3</v>
      </c>
      <c r="H14" s="11">
        <f t="shared" si="0"/>
        <v>15777425.300000001</v>
      </c>
    </row>
    <row r="15" spans="1:8" ht="12" customHeight="1" x14ac:dyDescent="0.2">
      <c r="A15" s="2" t="str">
        <f>"Jun "&amp;RIGHT(A6,4)</f>
        <v>Jun 2023</v>
      </c>
      <c r="B15" s="11">
        <v>1591</v>
      </c>
      <c r="C15" s="11">
        <v>2301</v>
      </c>
      <c r="D15" s="11">
        <v>111579</v>
      </c>
      <c r="E15" s="11">
        <v>5936439</v>
      </c>
      <c r="F15" s="11">
        <v>15318118.68</v>
      </c>
      <c r="G15" s="11">
        <v>3544.2</v>
      </c>
      <c r="H15" s="11">
        <f t="shared" si="0"/>
        <v>15318118.68</v>
      </c>
    </row>
    <row r="16" spans="1:8" ht="12" customHeight="1" x14ac:dyDescent="0.2">
      <c r="A16" s="2" t="str">
        <f>"Jul "&amp;RIGHT(A6,4)</f>
        <v>Jul 2023</v>
      </c>
      <c r="B16" s="11" t="s">
        <v>416</v>
      </c>
      <c r="C16" s="11" t="s">
        <v>416</v>
      </c>
      <c r="D16" s="11" t="s">
        <v>416</v>
      </c>
      <c r="E16" s="11">
        <v>5623704</v>
      </c>
      <c r="F16" s="11">
        <v>15101595.99</v>
      </c>
      <c r="G16" s="11">
        <v>3029.355</v>
      </c>
      <c r="H16" s="11">
        <f t="shared" si="0"/>
        <v>15101595.99</v>
      </c>
    </row>
    <row r="17" spans="1:8" ht="12" customHeight="1" x14ac:dyDescent="0.2">
      <c r="A17" s="2" t="str">
        <f>"Aug "&amp;RIGHT(A6,4)</f>
        <v>Aug 2023</v>
      </c>
      <c r="B17" s="11" t="s">
        <v>416</v>
      </c>
      <c r="C17" s="11" t="s">
        <v>416</v>
      </c>
      <c r="D17" s="11" t="s">
        <v>416</v>
      </c>
      <c r="E17" s="11">
        <v>6217335</v>
      </c>
      <c r="F17" s="11">
        <v>16864947.699999999</v>
      </c>
      <c r="G17" s="11">
        <v>3935.3</v>
      </c>
      <c r="H17" s="11">
        <f t="shared" si="0"/>
        <v>16864947.699999999</v>
      </c>
    </row>
    <row r="18" spans="1:8" ht="12" customHeight="1" x14ac:dyDescent="0.2">
      <c r="A18" s="2" t="str">
        <f>"Sep "&amp;RIGHT(A6,4)</f>
        <v>Sep 2023</v>
      </c>
      <c r="B18" s="11">
        <v>1550</v>
      </c>
      <c r="C18" s="11">
        <v>2235</v>
      </c>
      <c r="D18" s="11">
        <v>112205</v>
      </c>
      <c r="E18" s="11">
        <v>5637530.4835999999</v>
      </c>
      <c r="F18" s="11">
        <v>15109324.0722</v>
      </c>
      <c r="G18" s="11">
        <v>1229.2650000000001</v>
      </c>
      <c r="H18" s="11">
        <f t="shared" si="0"/>
        <v>15109324.0722</v>
      </c>
    </row>
    <row r="19" spans="1:8" ht="12" customHeight="1" x14ac:dyDescent="0.2">
      <c r="A19" s="12" t="s">
        <v>55</v>
      </c>
      <c r="B19" s="13">
        <v>1577</v>
      </c>
      <c r="C19" s="13">
        <v>2278</v>
      </c>
      <c r="D19" s="13">
        <v>109096.75</v>
      </c>
      <c r="E19" s="13">
        <v>67569805.483600006</v>
      </c>
      <c r="F19" s="13">
        <v>176523385.74219999</v>
      </c>
      <c r="G19" s="13">
        <v>39020.720000000001</v>
      </c>
      <c r="H19" s="13">
        <f t="shared" si="0"/>
        <v>176523385.74219999</v>
      </c>
    </row>
    <row r="20" spans="1:8" ht="12" customHeight="1" x14ac:dyDescent="0.2">
      <c r="A20" s="14" t="s">
        <v>419</v>
      </c>
      <c r="B20" s="15" t="s">
        <v>416</v>
      </c>
      <c r="C20" s="15" t="s">
        <v>416</v>
      </c>
      <c r="D20" s="15" t="s">
        <v>416</v>
      </c>
      <c r="E20" s="15">
        <v>5281912</v>
      </c>
      <c r="F20" s="15">
        <v>13635046.619999999</v>
      </c>
      <c r="G20" s="15">
        <v>3590.1</v>
      </c>
      <c r="H20" s="15">
        <f t="shared" si="0"/>
        <v>13635046.619999999</v>
      </c>
    </row>
    <row r="21" spans="1:8" ht="12" customHeight="1" x14ac:dyDescent="0.2">
      <c r="A21" s="3" t="str">
        <f>"FY "&amp;RIGHT(A6,4)+1</f>
        <v>FY 2024</v>
      </c>
    </row>
    <row r="22" spans="1:8" ht="12" customHeight="1" x14ac:dyDescent="0.2">
      <c r="A22" s="2" t="str">
        <f>"Oct "&amp;RIGHT(A6,4)</f>
        <v>Oct 2023</v>
      </c>
      <c r="B22" s="11" t="s">
        <v>416</v>
      </c>
      <c r="C22" s="11" t="s">
        <v>416</v>
      </c>
      <c r="D22" s="11" t="s">
        <v>416</v>
      </c>
      <c r="E22" s="11">
        <v>5856943</v>
      </c>
      <c r="F22" s="11">
        <v>15874500.83</v>
      </c>
      <c r="G22" s="11" t="s">
        <v>416</v>
      </c>
      <c r="H22" s="11">
        <f t="shared" ref="H22:H35" si="1">IF(ISBLANK(F22),"",F22)</f>
        <v>15874500.83</v>
      </c>
    </row>
    <row r="23" spans="1:8" ht="12" customHeight="1" x14ac:dyDescent="0.2">
      <c r="A23" s="2" t="str">
        <f>"Nov "&amp;RIGHT(A6,4)</f>
        <v>Nov 2023</v>
      </c>
      <c r="B23" s="11" t="s">
        <v>416</v>
      </c>
      <c r="C23" s="11" t="s">
        <v>416</v>
      </c>
      <c r="D23" s="11" t="s">
        <v>416</v>
      </c>
      <c r="E23" s="11" t="s">
        <v>416</v>
      </c>
      <c r="F23" s="11" t="s">
        <v>416</v>
      </c>
      <c r="G23" s="11" t="s">
        <v>416</v>
      </c>
      <c r="H23" s="11" t="str">
        <f t="shared" si="1"/>
        <v>--</v>
      </c>
    </row>
    <row r="24" spans="1:8" ht="12" customHeight="1" x14ac:dyDescent="0.2">
      <c r="A24" s="2" t="str">
        <f>"Dec "&amp;RIGHT(A6,4)</f>
        <v>Dec 2023</v>
      </c>
      <c r="B24" s="11" t="s">
        <v>416</v>
      </c>
      <c r="C24" s="11" t="s">
        <v>416</v>
      </c>
      <c r="D24" s="11" t="s">
        <v>416</v>
      </c>
      <c r="E24" s="11" t="s">
        <v>416</v>
      </c>
      <c r="F24" s="11" t="s">
        <v>416</v>
      </c>
      <c r="G24" s="11" t="s">
        <v>416</v>
      </c>
      <c r="H24" s="11" t="str">
        <f t="shared" si="1"/>
        <v>--</v>
      </c>
    </row>
    <row r="25" spans="1:8" ht="12" customHeight="1" x14ac:dyDescent="0.2">
      <c r="A25" s="2" t="str">
        <f>"Jan "&amp;RIGHT(A6,4)+1</f>
        <v>Jan 2024</v>
      </c>
      <c r="B25" s="11" t="s">
        <v>416</v>
      </c>
      <c r="C25" s="11" t="s">
        <v>416</v>
      </c>
      <c r="D25" s="11" t="s">
        <v>416</v>
      </c>
      <c r="E25" s="11" t="s">
        <v>416</v>
      </c>
      <c r="F25" s="11" t="s">
        <v>416</v>
      </c>
      <c r="G25" s="11" t="s">
        <v>416</v>
      </c>
      <c r="H25" s="11" t="str">
        <f t="shared" si="1"/>
        <v>--</v>
      </c>
    </row>
    <row r="26" spans="1:8" ht="12" customHeight="1" x14ac:dyDescent="0.2">
      <c r="A26" s="2" t="str">
        <f>"Feb "&amp;RIGHT(A6,4)+1</f>
        <v>Feb 2024</v>
      </c>
      <c r="B26" s="11" t="s">
        <v>416</v>
      </c>
      <c r="C26" s="11" t="s">
        <v>416</v>
      </c>
      <c r="D26" s="11" t="s">
        <v>416</v>
      </c>
      <c r="E26" s="11" t="s">
        <v>416</v>
      </c>
      <c r="F26" s="11" t="s">
        <v>416</v>
      </c>
      <c r="G26" s="11" t="s">
        <v>416</v>
      </c>
      <c r="H26" s="11" t="str">
        <f t="shared" si="1"/>
        <v>--</v>
      </c>
    </row>
    <row r="27" spans="1:8" ht="12" customHeight="1" x14ac:dyDescent="0.2">
      <c r="A27" s="2" t="str">
        <f>"Mar "&amp;RIGHT(A6,4)+1</f>
        <v>Mar 2024</v>
      </c>
      <c r="B27" s="11" t="s">
        <v>416</v>
      </c>
      <c r="C27" s="11" t="s">
        <v>416</v>
      </c>
      <c r="D27" s="11" t="s">
        <v>416</v>
      </c>
      <c r="E27" s="11" t="s">
        <v>416</v>
      </c>
      <c r="F27" s="11" t="s">
        <v>416</v>
      </c>
      <c r="G27" s="11" t="s">
        <v>416</v>
      </c>
      <c r="H27" s="11" t="str">
        <f t="shared" si="1"/>
        <v>--</v>
      </c>
    </row>
    <row r="28" spans="1:8" ht="12" customHeight="1" x14ac:dyDescent="0.2">
      <c r="A28" s="2" t="str">
        <f>"Apr "&amp;RIGHT(A6,4)+1</f>
        <v>Apr 2024</v>
      </c>
      <c r="B28" s="11" t="s">
        <v>416</v>
      </c>
      <c r="C28" s="11" t="s">
        <v>416</v>
      </c>
      <c r="D28" s="11" t="s">
        <v>416</v>
      </c>
      <c r="E28" s="11" t="s">
        <v>416</v>
      </c>
      <c r="F28" s="11" t="s">
        <v>416</v>
      </c>
      <c r="G28" s="11" t="s">
        <v>416</v>
      </c>
      <c r="H28" s="11" t="str">
        <f t="shared" si="1"/>
        <v>--</v>
      </c>
    </row>
    <row r="29" spans="1:8" ht="12" customHeight="1" x14ac:dyDescent="0.2">
      <c r="A29" s="2" t="str">
        <f>"May "&amp;RIGHT(A6,4)+1</f>
        <v>May 2024</v>
      </c>
      <c r="B29" s="11" t="s">
        <v>416</v>
      </c>
      <c r="C29" s="11" t="s">
        <v>416</v>
      </c>
      <c r="D29" s="11" t="s">
        <v>416</v>
      </c>
      <c r="E29" s="11" t="s">
        <v>416</v>
      </c>
      <c r="F29" s="11" t="s">
        <v>416</v>
      </c>
      <c r="G29" s="11" t="s">
        <v>416</v>
      </c>
      <c r="H29" s="11" t="str">
        <f t="shared" si="1"/>
        <v>--</v>
      </c>
    </row>
    <row r="30" spans="1:8" ht="12" customHeight="1" x14ac:dyDescent="0.2">
      <c r="A30" s="2" t="str">
        <f>"Jun "&amp;RIGHT(A6,4)+1</f>
        <v>Jun 2024</v>
      </c>
      <c r="B30" s="11" t="s">
        <v>416</v>
      </c>
      <c r="C30" s="11" t="s">
        <v>416</v>
      </c>
      <c r="D30" s="11" t="s">
        <v>416</v>
      </c>
      <c r="E30" s="11" t="s">
        <v>416</v>
      </c>
      <c r="F30" s="11" t="s">
        <v>416</v>
      </c>
      <c r="G30" s="11" t="s">
        <v>416</v>
      </c>
      <c r="H30" s="11" t="str">
        <f t="shared" si="1"/>
        <v>--</v>
      </c>
    </row>
    <row r="31" spans="1:8" ht="12" customHeight="1" x14ac:dyDescent="0.2">
      <c r="A31" s="2" t="str">
        <f>"Jul "&amp;RIGHT(A6,4)+1</f>
        <v>Jul 2024</v>
      </c>
      <c r="B31" s="11" t="s">
        <v>416</v>
      </c>
      <c r="C31" s="11" t="s">
        <v>416</v>
      </c>
      <c r="D31" s="11" t="s">
        <v>416</v>
      </c>
      <c r="E31" s="11" t="s">
        <v>416</v>
      </c>
      <c r="F31" s="11" t="s">
        <v>416</v>
      </c>
      <c r="G31" s="11" t="s">
        <v>416</v>
      </c>
      <c r="H31" s="11" t="str">
        <f t="shared" si="1"/>
        <v>--</v>
      </c>
    </row>
    <row r="32" spans="1:8" ht="12" customHeight="1" x14ac:dyDescent="0.2">
      <c r="A32" s="2" t="str">
        <f>"Aug "&amp;RIGHT(A6,4)+1</f>
        <v>Aug 2024</v>
      </c>
      <c r="B32" s="11" t="s">
        <v>416</v>
      </c>
      <c r="C32" s="11" t="s">
        <v>416</v>
      </c>
      <c r="D32" s="11" t="s">
        <v>416</v>
      </c>
      <c r="E32" s="11" t="s">
        <v>416</v>
      </c>
      <c r="F32" s="11" t="s">
        <v>416</v>
      </c>
      <c r="G32" s="11" t="s">
        <v>416</v>
      </c>
      <c r="H32" s="11" t="str">
        <f t="shared" si="1"/>
        <v>--</v>
      </c>
    </row>
    <row r="33" spans="1:8" ht="12" customHeight="1" x14ac:dyDescent="0.2">
      <c r="A33" s="2" t="str">
        <f>"Sep "&amp;RIGHT(A6,4)+1</f>
        <v>Sep 2024</v>
      </c>
      <c r="B33" s="11" t="s">
        <v>416</v>
      </c>
      <c r="C33" s="11" t="s">
        <v>416</v>
      </c>
      <c r="D33" s="11" t="s">
        <v>416</v>
      </c>
      <c r="E33" s="11" t="s">
        <v>416</v>
      </c>
      <c r="F33" s="11" t="s">
        <v>416</v>
      </c>
      <c r="G33" s="11" t="s">
        <v>416</v>
      </c>
      <c r="H33" s="11" t="str">
        <f t="shared" si="1"/>
        <v>--</v>
      </c>
    </row>
    <row r="34" spans="1:8" ht="12" customHeight="1" x14ac:dyDescent="0.2">
      <c r="A34" s="12" t="s">
        <v>55</v>
      </c>
      <c r="B34" s="13" t="s">
        <v>416</v>
      </c>
      <c r="C34" s="13" t="s">
        <v>416</v>
      </c>
      <c r="D34" s="13" t="s">
        <v>416</v>
      </c>
      <c r="E34" s="13">
        <v>5856943</v>
      </c>
      <c r="F34" s="13">
        <v>15874500.83</v>
      </c>
      <c r="G34" s="13" t="s">
        <v>416</v>
      </c>
      <c r="H34" s="13">
        <f t="shared" si="1"/>
        <v>15874500.83</v>
      </c>
    </row>
    <row r="35" spans="1:8" ht="12" customHeight="1" x14ac:dyDescent="0.2">
      <c r="A35" s="14" t="str">
        <f>"Total "&amp;MID(A20,7,LEN(A20)-13)&amp;" Months"</f>
        <v>Total 1 Months</v>
      </c>
      <c r="B35" s="15" t="s">
        <v>416</v>
      </c>
      <c r="C35" s="15" t="s">
        <v>416</v>
      </c>
      <c r="D35" s="15" t="s">
        <v>416</v>
      </c>
      <c r="E35" s="15">
        <v>5856943</v>
      </c>
      <c r="F35" s="15">
        <v>15874500.83</v>
      </c>
      <c r="G35" s="15" t="s">
        <v>416</v>
      </c>
      <c r="H35" s="15">
        <f t="shared" si="1"/>
        <v>15874500.83</v>
      </c>
    </row>
    <row r="36" spans="1:8" ht="12" customHeight="1" x14ac:dyDescent="0.2">
      <c r="A36" s="81"/>
      <c r="B36" s="81"/>
      <c r="C36" s="81"/>
      <c r="D36" s="81"/>
      <c r="E36" s="81"/>
      <c r="F36" s="81"/>
      <c r="G36" s="81"/>
      <c r="H36" s="81"/>
    </row>
    <row r="37" spans="1:8" ht="69.95" customHeight="1" x14ac:dyDescent="0.2">
      <c r="A37" s="92" t="s">
        <v>129</v>
      </c>
      <c r="B37" s="92"/>
      <c r="C37" s="92"/>
      <c r="D37" s="92"/>
      <c r="E37" s="92"/>
      <c r="F37" s="92"/>
      <c r="G37" s="92"/>
      <c r="H37" s="92"/>
    </row>
    <row r="38" spans="1:8" x14ac:dyDescent="0.2">
      <c r="A38" s="25"/>
    </row>
  </sheetData>
  <mergeCells count="14">
    <mergeCell ref="A1:G1"/>
    <mergeCell ref="A2:G2"/>
    <mergeCell ref="A3:A4"/>
    <mergeCell ref="B3:B4"/>
    <mergeCell ref="C3:C4"/>
    <mergeCell ref="A37:H37"/>
    <mergeCell ref="H3:H4"/>
    <mergeCell ref="B5:E5"/>
    <mergeCell ref="F5:H5"/>
    <mergeCell ref="A36:H36"/>
    <mergeCell ref="D3:D4"/>
    <mergeCell ref="E3:E4"/>
    <mergeCell ref="F3:F4"/>
    <mergeCell ref="G3:G4"/>
  </mergeCells>
  <phoneticPr fontId="0" type="noConversion"/>
  <pageMargins left="0.75" right="0.5" top="0.75" bottom="0.5" header="0.5" footer="0.25"/>
  <pageSetup orientation="landscape"/>
  <headerFooter alignWithMargins="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25">
    <pageSetUpPr fitToPage="1"/>
  </sheetPr>
  <dimension ref="A1:G38"/>
  <sheetViews>
    <sheetView showGridLines="0" workbookViewId="0">
      <selection sqref="A1:E1"/>
    </sheetView>
  </sheetViews>
  <sheetFormatPr defaultRowHeight="12.75" x14ac:dyDescent="0.2"/>
  <cols>
    <col min="1" max="6" width="11.42578125" customWidth="1"/>
    <col min="7" max="7" width="57.140625" customWidth="1"/>
  </cols>
  <sheetData>
    <row r="1" spans="1:7" ht="12" customHeight="1" x14ac:dyDescent="0.2">
      <c r="A1" s="82" t="s">
        <v>421</v>
      </c>
      <c r="B1" s="82"/>
      <c r="C1" s="82"/>
      <c r="D1" s="82"/>
      <c r="E1" s="82"/>
      <c r="F1" s="76">
        <v>45303</v>
      </c>
    </row>
    <row r="2" spans="1:7" ht="12" customHeight="1" x14ac:dyDescent="0.2">
      <c r="A2" s="84" t="s">
        <v>130</v>
      </c>
      <c r="B2" s="84"/>
      <c r="C2" s="84"/>
      <c r="D2" s="84"/>
      <c r="E2" s="84"/>
      <c r="F2" s="1"/>
    </row>
    <row r="3" spans="1:7" ht="24" customHeight="1" x14ac:dyDescent="0.2">
      <c r="A3" s="86" t="s">
        <v>50</v>
      </c>
      <c r="B3" s="90" t="s">
        <v>114</v>
      </c>
      <c r="C3" s="89"/>
      <c r="D3" s="88" t="s">
        <v>328</v>
      </c>
      <c r="E3" s="88" t="s">
        <v>229</v>
      </c>
      <c r="F3" s="93" t="s">
        <v>58</v>
      </c>
    </row>
    <row r="4" spans="1:7" ht="24" customHeight="1" x14ac:dyDescent="0.2">
      <c r="A4" s="87"/>
      <c r="B4" s="10" t="s">
        <v>131</v>
      </c>
      <c r="C4" s="10" t="s">
        <v>132</v>
      </c>
      <c r="D4" s="89"/>
      <c r="E4" s="89"/>
      <c r="F4" s="90"/>
    </row>
    <row r="5" spans="1:7" ht="12" customHeight="1" x14ac:dyDescent="0.2">
      <c r="A5" s="1"/>
      <c r="B5" s="107" t="str">
        <f>REPT("-",5)&amp;" Number "&amp;REPT("-",4)&amp;"   "&amp;REPT("-",43)&amp;" Dollars "&amp;REPT("-",41)</f>
        <v>----- Number ----   ------------------------------------------- Dollars -----------------------------------------</v>
      </c>
      <c r="C5" s="107"/>
      <c r="D5" s="107"/>
      <c r="E5" s="107"/>
      <c r="F5" s="107"/>
      <c r="G5" s="107"/>
    </row>
    <row r="6" spans="1:7" ht="12" customHeight="1" x14ac:dyDescent="0.2">
      <c r="A6" s="3" t="s">
        <v>418</v>
      </c>
    </row>
    <row r="7" spans="1:7" ht="12" customHeight="1" x14ac:dyDescent="0.2">
      <c r="A7" s="2" t="str">
        <f>"Oct "&amp;RIGHT(A6,4)-1</f>
        <v>Oct 2022</v>
      </c>
      <c r="B7" s="11">
        <v>147534327</v>
      </c>
      <c r="C7" s="11">
        <v>318430532.99000001</v>
      </c>
      <c r="D7" s="11">
        <v>85364.05</v>
      </c>
      <c r="E7" s="11" t="s">
        <v>416</v>
      </c>
      <c r="F7" s="11">
        <v>318515897.04000002</v>
      </c>
    </row>
    <row r="8" spans="1:7" ht="12" customHeight="1" x14ac:dyDescent="0.2">
      <c r="A8" s="2" t="str">
        <f>"Nov "&amp;RIGHT(A6,4)-1</f>
        <v>Nov 2022</v>
      </c>
      <c r="B8" s="11">
        <v>137968853</v>
      </c>
      <c r="C8" s="11">
        <v>295746513.69</v>
      </c>
      <c r="D8" s="11">
        <v>121486.2</v>
      </c>
      <c r="E8" s="11" t="s">
        <v>416</v>
      </c>
      <c r="F8" s="11">
        <v>295867999.88999999</v>
      </c>
    </row>
    <row r="9" spans="1:7" ht="12" customHeight="1" x14ac:dyDescent="0.2">
      <c r="A9" s="2" t="str">
        <f>"Dec "&amp;RIGHT(A6,4)-1</f>
        <v>Dec 2022</v>
      </c>
      <c r="B9" s="11">
        <v>125908092</v>
      </c>
      <c r="C9" s="11">
        <v>265759667.03</v>
      </c>
      <c r="D9" s="11">
        <v>29082016.199999999</v>
      </c>
      <c r="E9" s="11">
        <v>32372092</v>
      </c>
      <c r="F9" s="11">
        <v>327213775.23000002</v>
      </c>
    </row>
    <row r="10" spans="1:7" ht="12" customHeight="1" x14ac:dyDescent="0.2">
      <c r="A10" s="2" t="str">
        <f>"Jan "&amp;RIGHT(A6,4)</f>
        <v>Jan 2023</v>
      </c>
      <c r="B10" s="11">
        <v>148941899</v>
      </c>
      <c r="C10" s="11">
        <v>316837670.45999998</v>
      </c>
      <c r="D10" s="11">
        <v>94513.93</v>
      </c>
      <c r="E10" s="11" t="s">
        <v>416</v>
      </c>
      <c r="F10" s="11">
        <v>316932184.38999999</v>
      </c>
    </row>
    <row r="11" spans="1:7" ht="12" customHeight="1" x14ac:dyDescent="0.2">
      <c r="A11" s="2" t="str">
        <f>"Feb "&amp;RIGHT(A6,4)</f>
        <v>Feb 2023</v>
      </c>
      <c r="B11" s="11">
        <v>145455794</v>
      </c>
      <c r="C11" s="11">
        <v>312658390.07999998</v>
      </c>
      <c r="D11" s="11">
        <v>52477.34</v>
      </c>
      <c r="E11" s="11" t="s">
        <v>416</v>
      </c>
      <c r="F11" s="11">
        <v>312710867.42000002</v>
      </c>
    </row>
    <row r="12" spans="1:7" ht="12" customHeight="1" x14ac:dyDescent="0.2">
      <c r="A12" s="2" t="str">
        <f>"Mar "&amp;RIGHT(A6,4)</f>
        <v>Mar 2023</v>
      </c>
      <c r="B12" s="11">
        <v>170632298</v>
      </c>
      <c r="C12" s="11">
        <v>363510353.19</v>
      </c>
      <c r="D12" s="11">
        <v>47685747.689999998</v>
      </c>
      <c r="E12" s="11">
        <v>33460470</v>
      </c>
      <c r="F12" s="11">
        <v>444656570.88</v>
      </c>
    </row>
    <row r="13" spans="1:7" ht="12" customHeight="1" x14ac:dyDescent="0.2">
      <c r="A13" s="2" t="str">
        <f>"Apr "&amp;RIGHT(A6,4)</f>
        <v>Apr 2023</v>
      </c>
      <c r="B13" s="11">
        <v>147101022</v>
      </c>
      <c r="C13" s="11">
        <v>312601366.95999998</v>
      </c>
      <c r="D13" s="11">
        <v>38431.24</v>
      </c>
      <c r="E13" s="11" t="s">
        <v>416</v>
      </c>
      <c r="F13" s="11">
        <v>312639798.19999999</v>
      </c>
    </row>
    <row r="14" spans="1:7" ht="12" customHeight="1" x14ac:dyDescent="0.2">
      <c r="A14" s="2" t="str">
        <f>"May "&amp;RIGHT(A6,4)</f>
        <v>May 2023</v>
      </c>
      <c r="B14" s="11">
        <v>166650031</v>
      </c>
      <c r="C14" s="11">
        <v>350430878.19</v>
      </c>
      <c r="D14" s="11" t="s">
        <v>416</v>
      </c>
      <c r="E14" s="11" t="s">
        <v>416</v>
      </c>
      <c r="F14" s="11">
        <v>350430878.19</v>
      </c>
    </row>
    <row r="15" spans="1:7" ht="12" customHeight="1" x14ac:dyDescent="0.2">
      <c r="A15" s="2" t="str">
        <f>"Jun "&amp;RIGHT(A6,4)</f>
        <v>Jun 2023</v>
      </c>
      <c r="B15" s="11">
        <v>127606991</v>
      </c>
      <c r="C15" s="11">
        <v>243039121.50999999</v>
      </c>
      <c r="D15" s="11">
        <v>52644054.5</v>
      </c>
      <c r="E15" s="11">
        <v>36753773</v>
      </c>
      <c r="F15" s="11">
        <v>332436949.00999999</v>
      </c>
    </row>
    <row r="16" spans="1:7" ht="12" customHeight="1" x14ac:dyDescent="0.2">
      <c r="A16" s="2" t="str">
        <f>"Jul "&amp;RIGHT(A6,4)</f>
        <v>Jul 2023</v>
      </c>
      <c r="B16" s="11">
        <v>106915022</v>
      </c>
      <c r="C16" s="11">
        <v>200657067.97999999</v>
      </c>
      <c r="D16" s="11">
        <v>84608.15</v>
      </c>
      <c r="E16" s="11" t="s">
        <v>416</v>
      </c>
      <c r="F16" s="11">
        <v>200741676.13</v>
      </c>
    </row>
    <row r="17" spans="1:6" ht="12" customHeight="1" x14ac:dyDescent="0.2">
      <c r="A17" s="2" t="str">
        <f>"Aug "&amp;RIGHT(A6,4)</f>
        <v>Aug 2023</v>
      </c>
      <c r="B17" s="11">
        <v>137470461</v>
      </c>
      <c r="C17" s="11">
        <v>280116088.61000001</v>
      </c>
      <c r="D17" s="11">
        <v>247549.38</v>
      </c>
      <c r="E17" s="11" t="s">
        <v>416</v>
      </c>
      <c r="F17" s="11">
        <v>280363637.99000001</v>
      </c>
    </row>
    <row r="18" spans="1:6" ht="12" customHeight="1" x14ac:dyDescent="0.2">
      <c r="A18" s="2" t="str">
        <f>"Sep "&amp;RIGHT(A6,4)</f>
        <v>Sep 2023</v>
      </c>
      <c r="B18" s="11">
        <v>142637044.5036</v>
      </c>
      <c r="C18" s="11">
        <v>313304970.85699999</v>
      </c>
      <c r="D18" s="11">
        <v>49939713.336599998</v>
      </c>
      <c r="E18" s="11">
        <v>88709321</v>
      </c>
      <c r="F18" s="11">
        <v>451954005.1936</v>
      </c>
    </row>
    <row r="19" spans="1:6" ht="12" customHeight="1" x14ac:dyDescent="0.2">
      <c r="A19" s="12" t="s">
        <v>55</v>
      </c>
      <c r="B19" s="13">
        <v>1704821834.5035999</v>
      </c>
      <c r="C19" s="13">
        <v>3573092621.5469999</v>
      </c>
      <c r="D19" s="13">
        <v>180075962.01660001</v>
      </c>
      <c r="E19" s="13">
        <v>191295656</v>
      </c>
      <c r="F19" s="13">
        <v>3944464239.5636001</v>
      </c>
    </row>
    <row r="20" spans="1:6" ht="12" customHeight="1" x14ac:dyDescent="0.2">
      <c r="A20" s="14" t="s">
        <v>419</v>
      </c>
      <c r="B20" s="15">
        <v>147534327</v>
      </c>
      <c r="C20" s="15">
        <v>318430532.99000001</v>
      </c>
      <c r="D20" s="15">
        <v>85364.05</v>
      </c>
      <c r="E20" s="15" t="s">
        <v>416</v>
      </c>
      <c r="F20" s="15">
        <v>318515897.04000002</v>
      </c>
    </row>
    <row r="21" spans="1:6" ht="12" customHeight="1" x14ac:dyDescent="0.2">
      <c r="A21" s="3" t="str">
        <f>"FY "&amp;RIGHT(A6,4)+1</f>
        <v>FY 2024</v>
      </c>
    </row>
    <row r="22" spans="1:6" ht="12" customHeight="1" x14ac:dyDescent="0.2">
      <c r="A22" s="2" t="str">
        <f>"Oct "&amp;RIGHT(A6,4)</f>
        <v>Oct 2023</v>
      </c>
      <c r="B22" s="11">
        <v>145592216</v>
      </c>
      <c r="C22" s="11">
        <v>321269353.94</v>
      </c>
      <c r="D22" s="11">
        <v>192700.1</v>
      </c>
      <c r="E22" s="11" t="s">
        <v>416</v>
      </c>
      <c r="F22" s="11">
        <v>321462054.04000002</v>
      </c>
    </row>
    <row r="23" spans="1:6" ht="12" customHeight="1" x14ac:dyDescent="0.2">
      <c r="A23" s="2" t="str">
        <f>"Nov "&amp;RIGHT(A6,4)</f>
        <v>Nov 2023</v>
      </c>
      <c r="B23" s="11" t="s">
        <v>416</v>
      </c>
      <c r="C23" s="11" t="s">
        <v>416</v>
      </c>
      <c r="D23" s="11" t="s">
        <v>416</v>
      </c>
      <c r="E23" s="11" t="s">
        <v>416</v>
      </c>
      <c r="F23" s="11" t="s">
        <v>416</v>
      </c>
    </row>
    <row r="24" spans="1:6" ht="12" customHeight="1" x14ac:dyDescent="0.2">
      <c r="A24" s="2" t="str">
        <f>"Dec "&amp;RIGHT(A6,4)</f>
        <v>Dec 2023</v>
      </c>
      <c r="B24" s="11" t="s">
        <v>416</v>
      </c>
      <c r="C24" s="11" t="s">
        <v>416</v>
      </c>
      <c r="D24" s="11" t="s">
        <v>416</v>
      </c>
      <c r="E24" s="11" t="s">
        <v>416</v>
      </c>
      <c r="F24" s="11" t="s">
        <v>416</v>
      </c>
    </row>
    <row r="25" spans="1:6" ht="12" customHeight="1" x14ac:dyDescent="0.2">
      <c r="A25" s="2" t="str">
        <f>"Jan "&amp;RIGHT(A6,4)+1</f>
        <v>Jan 2024</v>
      </c>
      <c r="B25" s="11" t="s">
        <v>416</v>
      </c>
      <c r="C25" s="11" t="s">
        <v>416</v>
      </c>
      <c r="D25" s="11" t="s">
        <v>416</v>
      </c>
      <c r="E25" s="11" t="s">
        <v>416</v>
      </c>
      <c r="F25" s="11" t="s">
        <v>416</v>
      </c>
    </row>
    <row r="26" spans="1:6" ht="12" customHeight="1" x14ac:dyDescent="0.2">
      <c r="A26" s="2" t="str">
        <f>"Feb "&amp;RIGHT(A6,4)+1</f>
        <v>Feb 2024</v>
      </c>
      <c r="B26" s="11" t="s">
        <v>416</v>
      </c>
      <c r="C26" s="11" t="s">
        <v>416</v>
      </c>
      <c r="D26" s="11" t="s">
        <v>416</v>
      </c>
      <c r="E26" s="11" t="s">
        <v>416</v>
      </c>
      <c r="F26" s="11" t="s">
        <v>416</v>
      </c>
    </row>
    <row r="27" spans="1:6" ht="12" customHeight="1" x14ac:dyDescent="0.2">
      <c r="A27" s="2" t="str">
        <f>"Mar "&amp;RIGHT(A6,4)+1</f>
        <v>Mar 2024</v>
      </c>
      <c r="B27" s="11" t="s">
        <v>416</v>
      </c>
      <c r="C27" s="11" t="s">
        <v>416</v>
      </c>
      <c r="D27" s="11" t="s">
        <v>416</v>
      </c>
      <c r="E27" s="11" t="s">
        <v>416</v>
      </c>
      <c r="F27" s="11" t="s">
        <v>416</v>
      </c>
    </row>
    <row r="28" spans="1:6" ht="12" customHeight="1" x14ac:dyDescent="0.2">
      <c r="A28" s="2" t="str">
        <f>"Apr "&amp;RIGHT(A6,4)+1</f>
        <v>Apr 2024</v>
      </c>
      <c r="B28" s="11" t="s">
        <v>416</v>
      </c>
      <c r="C28" s="11" t="s">
        <v>416</v>
      </c>
      <c r="D28" s="11" t="s">
        <v>416</v>
      </c>
      <c r="E28" s="11" t="s">
        <v>416</v>
      </c>
      <c r="F28" s="11" t="s">
        <v>416</v>
      </c>
    </row>
    <row r="29" spans="1:6" ht="12" customHeight="1" x14ac:dyDescent="0.2">
      <c r="A29" s="2" t="str">
        <f>"May "&amp;RIGHT(A6,4)+1</f>
        <v>May 2024</v>
      </c>
      <c r="B29" s="11" t="s">
        <v>416</v>
      </c>
      <c r="C29" s="11" t="s">
        <v>416</v>
      </c>
      <c r="D29" s="11" t="s">
        <v>416</v>
      </c>
      <c r="E29" s="11" t="s">
        <v>416</v>
      </c>
      <c r="F29" s="11" t="s">
        <v>416</v>
      </c>
    </row>
    <row r="30" spans="1:6" ht="12" customHeight="1" x14ac:dyDescent="0.2">
      <c r="A30" s="2" t="str">
        <f>"Jun "&amp;RIGHT(A6,4)+1</f>
        <v>Jun 2024</v>
      </c>
      <c r="B30" s="11" t="s">
        <v>416</v>
      </c>
      <c r="C30" s="11" t="s">
        <v>416</v>
      </c>
      <c r="D30" s="11" t="s">
        <v>416</v>
      </c>
      <c r="E30" s="11" t="s">
        <v>416</v>
      </c>
      <c r="F30" s="11" t="s">
        <v>416</v>
      </c>
    </row>
    <row r="31" spans="1:6" ht="12" customHeight="1" x14ac:dyDescent="0.2">
      <c r="A31" s="2" t="str">
        <f>"Jul "&amp;RIGHT(A6,4)+1</f>
        <v>Jul 2024</v>
      </c>
      <c r="B31" s="11" t="s">
        <v>416</v>
      </c>
      <c r="C31" s="11" t="s">
        <v>416</v>
      </c>
      <c r="D31" s="11" t="s">
        <v>416</v>
      </c>
      <c r="E31" s="11" t="s">
        <v>416</v>
      </c>
      <c r="F31" s="11" t="s">
        <v>416</v>
      </c>
    </row>
    <row r="32" spans="1:6" ht="12" customHeight="1" x14ac:dyDescent="0.2">
      <c r="A32" s="2" t="str">
        <f>"Aug "&amp;RIGHT(A6,4)+1</f>
        <v>Aug 2024</v>
      </c>
      <c r="B32" s="11" t="s">
        <v>416</v>
      </c>
      <c r="C32" s="11" t="s">
        <v>416</v>
      </c>
      <c r="D32" s="11" t="s">
        <v>416</v>
      </c>
      <c r="E32" s="11" t="s">
        <v>416</v>
      </c>
      <c r="F32" s="11" t="s">
        <v>416</v>
      </c>
    </row>
    <row r="33" spans="1:6" ht="12" customHeight="1" x14ac:dyDescent="0.2">
      <c r="A33" s="2" t="str">
        <f>"Sep "&amp;RIGHT(A6,4)+1</f>
        <v>Sep 2024</v>
      </c>
      <c r="B33" s="11" t="s">
        <v>416</v>
      </c>
      <c r="C33" s="11" t="s">
        <v>416</v>
      </c>
      <c r="D33" s="11" t="s">
        <v>416</v>
      </c>
      <c r="E33" s="11" t="s">
        <v>416</v>
      </c>
      <c r="F33" s="11" t="s">
        <v>416</v>
      </c>
    </row>
    <row r="34" spans="1:6" ht="12" customHeight="1" x14ac:dyDescent="0.2">
      <c r="A34" s="12" t="s">
        <v>55</v>
      </c>
      <c r="B34" s="13">
        <v>145592216</v>
      </c>
      <c r="C34" s="13">
        <v>321269353.94</v>
      </c>
      <c r="D34" s="13">
        <v>192700.1</v>
      </c>
      <c r="E34" s="13" t="s">
        <v>416</v>
      </c>
      <c r="F34" s="13">
        <v>321462054.04000002</v>
      </c>
    </row>
    <row r="35" spans="1:6" ht="12" customHeight="1" x14ac:dyDescent="0.2">
      <c r="A35" s="14" t="str">
        <f>"Total "&amp;MID(A20,7,LEN(A20)-13)&amp;" Months"</f>
        <v>Total 1 Months</v>
      </c>
      <c r="B35" s="15">
        <v>145592216</v>
      </c>
      <c r="C35" s="15">
        <v>321269353.94</v>
      </c>
      <c r="D35" s="15">
        <v>192700.1</v>
      </c>
      <c r="E35" s="15" t="s">
        <v>416</v>
      </c>
      <c r="F35" s="15">
        <v>321462054.04000002</v>
      </c>
    </row>
    <row r="36" spans="1:6" ht="12" customHeight="1" x14ac:dyDescent="0.2">
      <c r="A36" s="81"/>
      <c r="B36" s="81"/>
      <c r="C36" s="81"/>
      <c r="D36" s="81"/>
      <c r="E36" s="81"/>
      <c r="F36" s="81"/>
    </row>
    <row r="37" spans="1:6" ht="69.95" customHeight="1" x14ac:dyDescent="0.2">
      <c r="A37" s="92" t="s">
        <v>133</v>
      </c>
      <c r="B37" s="92"/>
      <c r="C37" s="92"/>
      <c r="D37" s="92"/>
      <c r="E37" s="92"/>
      <c r="F37" s="92"/>
    </row>
    <row r="38" spans="1:6" x14ac:dyDescent="0.2">
      <c r="A38" s="25"/>
    </row>
  </sheetData>
  <mergeCells count="10">
    <mergeCell ref="F3:F4"/>
    <mergeCell ref="B5:G5"/>
    <mergeCell ref="A36:F36"/>
    <mergeCell ref="A37:F37"/>
    <mergeCell ref="A1:E1"/>
    <mergeCell ref="A2:E2"/>
    <mergeCell ref="A3:A4"/>
    <mergeCell ref="B3:C3"/>
    <mergeCell ref="D3:D4"/>
    <mergeCell ref="E3:E4"/>
  </mergeCells>
  <phoneticPr fontId="0" type="noConversion"/>
  <pageMargins left="0.75" right="0.5" top="0.75" bottom="0.5" header="0.5" footer="0.25"/>
  <pageSetup orientation="landscape"/>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6">
    <pageSetUpPr fitToPage="1"/>
  </sheetPr>
  <dimension ref="A1:I37"/>
  <sheetViews>
    <sheetView showGridLines="0" workbookViewId="0">
      <selection sqref="A1:H1"/>
    </sheetView>
  </sheetViews>
  <sheetFormatPr defaultRowHeight="12.75" x14ac:dyDescent="0.2"/>
  <cols>
    <col min="1" max="9" width="11.42578125" customWidth="1"/>
  </cols>
  <sheetData>
    <row r="1" spans="1:9" ht="12" customHeight="1" x14ac:dyDescent="0.2">
      <c r="A1" s="82" t="s">
        <v>421</v>
      </c>
      <c r="B1" s="82"/>
      <c r="C1" s="82"/>
      <c r="D1" s="82"/>
      <c r="E1" s="82"/>
      <c r="F1" s="82"/>
      <c r="G1" s="82"/>
      <c r="H1" s="82"/>
      <c r="I1" s="76">
        <v>45303</v>
      </c>
    </row>
    <row r="2" spans="1:9" ht="12" customHeight="1" x14ac:dyDescent="0.2">
      <c r="A2" s="84" t="s">
        <v>230</v>
      </c>
      <c r="B2" s="84"/>
      <c r="C2" s="84"/>
      <c r="D2" s="84"/>
      <c r="E2" s="84"/>
      <c r="F2" s="84"/>
      <c r="G2" s="84"/>
      <c r="H2" s="84"/>
      <c r="I2" s="1"/>
    </row>
    <row r="3" spans="1:9" ht="24" customHeight="1" x14ac:dyDescent="0.2">
      <c r="A3" s="86" t="s">
        <v>50</v>
      </c>
      <c r="B3" s="88" t="s">
        <v>125</v>
      </c>
      <c r="C3" s="88" t="s">
        <v>126</v>
      </c>
      <c r="D3" s="88" t="s">
        <v>127</v>
      </c>
      <c r="E3" s="90" t="s">
        <v>134</v>
      </c>
      <c r="F3" s="90"/>
      <c r="G3" s="90"/>
      <c r="H3" s="90"/>
      <c r="I3" s="90"/>
    </row>
    <row r="4" spans="1:9" ht="24" customHeight="1" x14ac:dyDescent="0.2">
      <c r="A4" s="87"/>
      <c r="B4" s="89"/>
      <c r="C4" s="89"/>
      <c r="D4" s="89"/>
      <c r="E4" s="10" t="s">
        <v>108</v>
      </c>
      <c r="F4" s="10" t="s">
        <v>109</v>
      </c>
      <c r="G4" s="10" t="s">
        <v>110</v>
      </c>
      <c r="H4" s="10" t="s">
        <v>111</v>
      </c>
      <c r="I4" s="9" t="s">
        <v>55</v>
      </c>
    </row>
    <row r="5" spans="1:9" ht="12" customHeight="1" x14ac:dyDescent="0.2">
      <c r="A5" s="1"/>
      <c r="B5" s="81" t="str">
        <f>REPT("-",89)&amp;" Number "&amp;REPT("-",89)</f>
        <v>----------------------------------------------------------------------------------------- Number -----------------------------------------------------------------------------------------</v>
      </c>
      <c r="C5" s="81"/>
      <c r="D5" s="81"/>
      <c r="E5" s="81"/>
      <c r="F5" s="81"/>
      <c r="G5" s="81"/>
      <c r="H5" s="81"/>
      <c r="I5" s="81"/>
    </row>
    <row r="6" spans="1:9" ht="12" customHeight="1" x14ac:dyDescent="0.2">
      <c r="A6" s="3" t="s">
        <v>418</v>
      </c>
    </row>
    <row r="7" spans="1:9" ht="12" customHeight="1" x14ac:dyDescent="0.2">
      <c r="A7" s="2" t="str">
        <f>"Oct "&amp;RIGHT(A6,4)-1</f>
        <v>Oct 2022</v>
      </c>
      <c r="B7" s="11" t="s">
        <v>416</v>
      </c>
      <c r="C7" s="11" t="s">
        <v>416</v>
      </c>
      <c r="D7" s="11" t="s">
        <v>416</v>
      </c>
      <c r="E7" s="11">
        <v>19016</v>
      </c>
      <c r="F7" s="11">
        <v>30838</v>
      </c>
      <c r="G7" s="11">
        <v>0</v>
      </c>
      <c r="H7" s="11">
        <v>0</v>
      </c>
      <c r="I7" s="11">
        <v>49854</v>
      </c>
    </row>
    <row r="8" spans="1:9" ht="12" customHeight="1" x14ac:dyDescent="0.2">
      <c r="A8" s="2" t="str">
        <f>"Nov "&amp;RIGHT(A6,4)-1</f>
        <v>Nov 2022</v>
      </c>
      <c r="B8" s="11" t="s">
        <v>416</v>
      </c>
      <c r="C8" s="11" t="s">
        <v>416</v>
      </c>
      <c r="D8" s="11" t="s">
        <v>416</v>
      </c>
      <c r="E8" s="11">
        <v>573</v>
      </c>
      <c r="F8" s="11">
        <v>739</v>
      </c>
      <c r="G8" s="11">
        <v>0</v>
      </c>
      <c r="H8" s="11">
        <v>0</v>
      </c>
      <c r="I8" s="11">
        <v>1312</v>
      </c>
    </row>
    <row r="9" spans="1:9" ht="12" customHeight="1" x14ac:dyDescent="0.2">
      <c r="A9" s="2" t="str">
        <f>"Dec "&amp;RIGHT(A6,4)-1</f>
        <v>Dec 2022</v>
      </c>
      <c r="B9" s="11" t="s">
        <v>416</v>
      </c>
      <c r="C9" s="11" t="s">
        <v>416</v>
      </c>
      <c r="D9" s="11" t="s">
        <v>416</v>
      </c>
      <c r="E9" s="11">
        <v>17236</v>
      </c>
      <c r="F9" s="11">
        <v>22050</v>
      </c>
      <c r="G9" s="11">
        <v>0</v>
      </c>
      <c r="H9" s="11">
        <v>2528</v>
      </c>
      <c r="I9" s="11">
        <v>41814</v>
      </c>
    </row>
    <row r="10" spans="1:9" ht="12" customHeight="1" x14ac:dyDescent="0.2">
      <c r="A10" s="2" t="str">
        <f>"Jan "&amp;RIGHT(A6,4)</f>
        <v>Jan 2023</v>
      </c>
      <c r="B10" s="11" t="s">
        <v>416</v>
      </c>
      <c r="C10" s="11" t="s">
        <v>416</v>
      </c>
      <c r="D10" s="11" t="s">
        <v>416</v>
      </c>
      <c r="E10" s="11">
        <v>8222</v>
      </c>
      <c r="F10" s="11">
        <v>10312</v>
      </c>
      <c r="G10" s="11">
        <v>0</v>
      </c>
      <c r="H10" s="11">
        <v>1162</v>
      </c>
      <c r="I10" s="11">
        <v>19696</v>
      </c>
    </row>
    <row r="11" spans="1:9" ht="12" customHeight="1" x14ac:dyDescent="0.2">
      <c r="A11" s="2" t="str">
        <f>"Feb "&amp;RIGHT(A6,4)</f>
        <v>Feb 2023</v>
      </c>
      <c r="B11" s="11" t="s">
        <v>416</v>
      </c>
      <c r="C11" s="11" t="s">
        <v>416</v>
      </c>
      <c r="D11" s="11" t="s">
        <v>416</v>
      </c>
      <c r="E11" s="11">
        <v>522</v>
      </c>
      <c r="F11" s="11">
        <v>734</v>
      </c>
      <c r="G11" s="11">
        <v>0</v>
      </c>
      <c r="H11" s="11">
        <v>0</v>
      </c>
      <c r="I11" s="11">
        <v>1256</v>
      </c>
    </row>
    <row r="12" spans="1:9" ht="12" customHeight="1" x14ac:dyDescent="0.2">
      <c r="A12" s="2" t="str">
        <f>"Mar "&amp;RIGHT(A6,4)</f>
        <v>Mar 2023</v>
      </c>
      <c r="B12" s="11" t="s">
        <v>416</v>
      </c>
      <c r="C12" s="11" t="s">
        <v>416</v>
      </c>
      <c r="D12" s="11" t="s">
        <v>416</v>
      </c>
      <c r="E12" s="11">
        <v>6460</v>
      </c>
      <c r="F12" s="11">
        <v>8998</v>
      </c>
      <c r="G12" s="11">
        <v>0</v>
      </c>
      <c r="H12" s="11">
        <v>0</v>
      </c>
      <c r="I12" s="11">
        <v>15458</v>
      </c>
    </row>
    <row r="13" spans="1:9" ht="12" customHeight="1" x14ac:dyDescent="0.2">
      <c r="A13" s="2" t="str">
        <f>"Apr "&amp;RIGHT(A6,4)</f>
        <v>Apr 2023</v>
      </c>
      <c r="B13" s="11" t="s">
        <v>416</v>
      </c>
      <c r="C13" s="11" t="s">
        <v>416</v>
      </c>
      <c r="D13" s="11" t="s">
        <v>416</v>
      </c>
      <c r="E13" s="11">
        <v>3390</v>
      </c>
      <c r="F13" s="11">
        <v>4563</v>
      </c>
      <c r="G13" s="11">
        <v>0</v>
      </c>
      <c r="H13" s="11">
        <v>0</v>
      </c>
      <c r="I13" s="11">
        <v>7953</v>
      </c>
    </row>
    <row r="14" spans="1:9" ht="12" customHeight="1" x14ac:dyDescent="0.2">
      <c r="A14" s="2" t="str">
        <f>"May "&amp;RIGHT(A6,4)</f>
        <v>May 2023</v>
      </c>
      <c r="B14" s="11" t="s">
        <v>416</v>
      </c>
      <c r="C14" s="11" t="s">
        <v>416</v>
      </c>
      <c r="D14" s="11" t="s">
        <v>416</v>
      </c>
      <c r="E14" s="11">
        <v>338467</v>
      </c>
      <c r="F14" s="11">
        <v>542678</v>
      </c>
      <c r="G14" s="11">
        <v>17853</v>
      </c>
      <c r="H14" s="11">
        <v>45166</v>
      </c>
      <c r="I14" s="11">
        <v>944164</v>
      </c>
    </row>
    <row r="15" spans="1:9" ht="12" customHeight="1" x14ac:dyDescent="0.2">
      <c r="A15" s="2" t="str">
        <f>"Jun "&amp;RIGHT(A6,4)</f>
        <v>Jun 2023</v>
      </c>
      <c r="B15" s="11" t="s">
        <v>416</v>
      </c>
      <c r="C15" s="11" t="s">
        <v>416</v>
      </c>
      <c r="D15" s="11" t="s">
        <v>416</v>
      </c>
      <c r="E15" s="11">
        <v>16253609</v>
      </c>
      <c r="F15" s="11">
        <v>26179942</v>
      </c>
      <c r="G15" s="11">
        <v>696627</v>
      </c>
      <c r="H15" s="11">
        <v>2808613</v>
      </c>
      <c r="I15" s="11">
        <v>45938791</v>
      </c>
    </row>
    <row r="16" spans="1:9" ht="12" customHeight="1" x14ac:dyDescent="0.2">
      <c r="A16" s="2" t="str">
        <f>"Jul "&amp;RIGHT(A6,4)</f>
        <v>Jul 2023</v>
      </c>
      <c r="B16" s="11">
        <v>4594</v>
      </c>
      <c r="C16" s="11">
        <v>35444</v>
      </c>
      <c r="D16" s="11">
        <v>2199979</v>
      </c>
      <c r="E16" s="11">
        <v>19533862</v>
      </c>
      <c r="F16" s="11">
        <v>30692635</v>
      </c>
      <c r="G16" s="11">
        <v>2173711</v>
      </c>
      <c r="H16" s="11">
        <v>3639823</v>
      </c>
      <c r="I16" s="11">
        <v>56040031</v>
      </c>
    </row>
    <row r="17" spans="1:9" ht="12" customHeight="1" x14ac:dyDescent="0.2">
      <c r="A17" s="2" t="str">
        <f>"Aug "&amp;RIGHT(A6,4)</f>
        <v>Aug 2023</v>
      </c>
      <c r="B17" s="11" t="s">
        <v>416</v>
      </c>
      <c r="C17" s="11" t="s">
        <v>416</v>
      </c>
      <c r="D17" s="11" t="s">
        <v>416</v>
      </c>
      <c r="E17" s="11">
        <v>7083030</v>
      </c>
      <c r="F17" s="11">
        <v>10696874</v>
      </c>
      <c r="G17" s="11">
        <v>1491842</v>
      </c>
      <c r="H17" s="11">
        <v>1621117</v>
      </c>
      <c r="I17" s="11">
        <v>20892863</v>
      </c>
    </row>
    <row r="18" spans="1:9" ht="12" customHeight="1" x14ac:dyDescent="0.2">
      <c r="A18" s="2" t="str">
        <f>"Sep "&amp;RIGHT(A6,4)</f>
        <v>Sep 2023</v>
      </c>
      <c r="B18" s="11" t="s">
        <v>416</v>
      </c>
      <c r="C18" s="11" t="s">
        <v>416</v>
      </c>
      <c r="D18" s="11" t="s">
        <v>416</v>
      </c>
      <c r="E18" s="11">
        <v>1052926</v>
      </c>
      <c r="F18" s="11">
        <v>1098411</v>
      </c>
      <c r="G18" s="11">
        <v>34576</v>
      </c>
      <c r="H18" s="11">
        <v>5714</v>
      </c>
      <c r="I18" s="11">
        <v>2191627</v>
      </c>
    </row>
    <row r="19" spans="1:9" ht="12" customHeight="1" x14ac:dyDescent="0.2">
      <c r="A19" s="12" t="s">
        <v>55</v>
      </c>
      <c r="B19" s="13">
        <v>4594</v>
      </c>
      <c r="C19" s="13">
        <v>35444</v>
      </c>
      <c r="D19" s="13">
        <v>2199979</v>
      </c>
      <c r="E19" s="13">
        <v>44317313</v>
      </c>
      <c r="F19" s="13">
        <v>69288774</v>
      </c>
      <c r="G19" s="13">
        <v>4414609</v>
      </c>
      <c r="H19" s="13">
        <v>8124123</v>
      </c>
      <c r="I19" s="13">
        <v>126144819</v>
      </c>
    </row>
    <row r="20" spans="1:9" ht="12" customHeight="1" x14ac:dyDescent="0.2">
      <c r="A20" s="14" t="s">
        <v>419</v>
      </c>
      <c r="B20" s="15" t="s">
        <v>416</v>
      </c>
      <c r="C20" s="15" t="s">
        <v>416</v>
      </c>
      <c r="D20" s="15" t="s">
        <v>416</v>
      </c>
      <c r="E20" s="15">
        <v>19016</v>
      </c>
      <c r="F20" s="15">
        <v>30838</v>
      </c>
      <c r="G20" s="15">
        <v>0</v>
      </c>
      <c r="H20" s="15">
        <v>0</v>
      </c>
      <c r="I20" s="15">
        <v>49854</v>
      </c>
    </row>
    <row r="21" spans="1:9" ht="12" customHeight="1" x14ac:dyDescent="0.2">
      <c r="A21" s="3" t="str">
        <f>"FY "&amp;RIGHT(A6,4)+1</f>
        <v>FY 2024</v>
      </c>
    </row>
    <row r="22" spans="1:9" ht="12" customHeight="1" x14ac:dyDescent="0.2">
      <c r="A22" s="2" t="str">
        <f>"Oct "&amp;RIGHT(A6,4)</f>
        <v>Oct 2023</v>
      </c>
      <c r="B22" s="11" t="s">
        <v>416</v>
      </c>
      <c r="C22" s="11" t="s">
        <v>416</v>
      </c>
      <c r="D22" s="11" t="s">
        <v>416</v>
      </c>
      <c r="E22" s="11">
        <v>15149</v>
      </c>
      <c r="F22" s="11">
        <v>17100</v>
      </c>
      <c r="G22" s="11">
        <v>0</v>
      </c>
      <c r="H22" s="11">
        <v>0</v>
      </c>
      <c r="I22" s="11">
        <v>32249</v>
      </c>
    </row>
    <row r="23" spans="1:9" ht="12" customHeight="1" x14ac:dyDescent="0.2">
      <c r="A23" s="2" t="str">
        <f>"Nov "&amp;RIGHT(A6,4)</f>
        <v>Nov 2023</v>
      </c>
      <c r="B23" s="11" t="s">
        <v>416</v>
      </c>
      <c r="C23" s="11" t="s">
        <v>416</v>
      </c>
      <c r="D23" s="11" t="s">
        <v>416</v>
      </c>
      <c r="E23" s="11" t="s">
        <v>416</v>
      </c>
      <c r="F23" s="11" t="s">
        <v>416</v>
      </c>
      <c r="G23" s="11" t="s">
        <v>416</v>
      </c>
      <c r="H23" s="11" t="s">
        <v>416</v>
      </c>
      <c r="I23" s="11" t="s">
        <v>416</v>
      </c>
    </row>
    <row r="24" spans="1:9" ht="12" customHeight="1" x14ac:dyDescent="0.2">
      <c r="A24" s="2" t="str">
        <f>"Dec "&amp;RIGHT(A6,4)</f>
        <v>Dec 2023</v>
      </c>
      <c r="B24" s="11" t="s">
        <v>416</v>
      </c>
      <c r="C24" s="11" t="s">
        <v>416</v>
      </c>
      <c r="D24" s="11" t="s">
        <v>416</v>
      </c>
      <c r="E24" s="11" t="s">
        <v>416</v>
      </c>
      <c r="F24" s="11" t="s">
        <v>416</v>
      </c>
      <c r="G24" s="11" t="s">
        <v>416</v>
      </c>
      <c r="H24" s="11" t="s">
        <v>416</v>
      </c>
      <c r="I24" s="11" t="s">
        <v>416</v>
      </c>
    </row>
    <row r="25" spans="1:9" ht="12" customHeight="1" x14ac:dyDescent="0.2">
      <c r="A25" s="2" t="str">
        <f>"Jan "&amp;RIGHT(A6,4)+1</f>
        <v>Jan 2024</v>
      </c>
      <c r="B25" s="11" t="s">
        <v>416</v>
      </c>
      <c r="C25" s="11" t="s">
        <v>416</v>
      </c>
      <c r="D25" s="11" t="s">
        <v>416</v>
      </c>
      <c r="E25" s="11" t="s">
        <v>416</v>
      </c>
      <c r="F25" s="11" t="s">
        <v>416</v>
      </c>
      <c r="G25" s="11" t="s">
        <v>416</v>
      </c>
      <c r="H25" s="11" t="s">
        <v>416</v>
      </c>
      <c r="I25" s="11" t="s">
        <v>416</v>
      </c>
    </row>
    <row r="26" spans="1:9" ht="12" customHeight="1" x14ac:dyDescent="0.2">
      <c r="A26" s="2" t="str">
        <f>"Feb "&amp;RIGHT(A6,4)+1</f>
        <v>Feb 2024</v>
      </c>
      <c r="B26" s="11" t="s">
        <v>416</v>
      </c>
      <c r="C26" s="11" t="s">
        <v>416</v>
      </c>
      <c r="D26" s="11" t="s">
        <v>416</v>
      </c>
      <c r="E26" s="11" t="s">
        <v>416</v>
      </c>
      <c r="F26" s="11" t="s">
        <v>416</v>
      </c>
      <c r="G26" s="11" t="s">
        <v>416</v>
      </c>
      <c r="H26" s="11" t="s">
        <v>416</v>
      </c>
      <c r="I26" s="11" t="s">
        <v>416</v>
      </c>
    </row>
    <row r="27" spans="1:9" ht="12" customHeight="1" x14ac:dyDescent="0.2">
      <c r="A27" s="2" t="str">
        <f>"Mar "&amp;RIGHT(A6,4)+1</f>
        <v>Mar 2024</v>
      </c>
      <c r="B27" s="11" t="s">
        <v>416</v>
      </c>
      <c r="C27" s="11" t="s">
        <v>416</v>
      </c>
      <c r="D27" s="11" t="s">
        <v>416</v>
      </c>
      <c r="E27" s="11" t="s">
        <v>416</v>
      </c>
      <c r="F27" s="11" t="s">
        <v>416</v>
      </c>
      <c r="G27" s="11" t="s">
        <v>416</v>
      </c>
      <c r="H27" s="11" t="s">
        <v>416</v>
      </c>
      <c r="I27" s="11" t="s">
        <v>416</v>
      </c>
    </row>
    <row r="28" spans="1:9" ht="12" customHeight="1" x14ac:dyDescent="0.2">
      <c r="A28" s="2" t="str">
        <f>"Apr "&amp;RIGHT(A6,4)+1</f>
        <v>Apr 2024</v>
      </c>
      <c r="B28" s="11" t="s">
        <v>416</v>
      </c>
      <c r="C28" s="11" t="s">
        <v>416</v>
      </c>
      <c r="D28" s="11" t="s">
        <v>416</v>
      </c>
      <c r="E28" s="11" t="s">
        <v>416</v>
      </c>
      <c r="F28" s="11" t="s">
        <v>416</v>
      </c>
      <c r="G28" s="11" t="s">
        <v>416</v>
      </c>
      <c r="H28" s="11" t="s">
        <v>416</v>
      </c>
      <c r="I28" s="11" t="s">
        <v>416</v>
      </c>
    </row>
    <row r="29" spans="1:9" ht="12" customHeight="1" x14ac:dyDescent="0.2">
      <c r="A29" s="2" t="str">
        <f>"May "&amp;RIGHT(A6,4)+1</f>
        <v>May 2024</v>
      </c>
      <c r="B29" s="11" t="s">
        <v>416</v>
      </c>
      <c r="C29" s="11" t="s">
        <v>416</v>
      </c>
      <c r="D29" s="11" t="s">
        <v>416</v>
      </c>
      <c r="E29" s="11" t="s">
        <v>416</v>
      </c>
      <c r="F29" s="11" t="s">
        <v>416</v>
      </c>
      <c r="G29" s="11" t="s">
        <v>416</v>
      </c>
      <c r="H29" s="11" t="s">
        <v>416</v>
      </c>
      <c r="I29" s="11" t="s">
        <v>416</v>
      </c>
    </row>
    <row r="30" spans="1:9" ht="12" customHeight="1" x14ac:dyDescent="0.2">
      <c r="A30" s="2" t="str">
        <f>"Jun "&amp;RIGHT(A6,4)+1</f>
        <v>Jun 2024</v>
      </c>
      <c r="B30" s="11" t="s">
        <v>416</v>
      </c>
      <c r="C30" s="11" t="s">
        <v>416</v>
      </c>
      <c r="D30" s="11" t="s">
        <v>416</v>
      </c>
      <c r="E30" s="11" t="s">
        <v>416</v>
      </c>
      <c r="F30" s="11" t="s">
        <v>416</v>
      </c>
      <c r="G30" s="11" t="s">
        <v>416</v>
      </c>
      <c r="H30" s="11" t="s">
        <v>416</v>
      </c>
      <c r="I30" s="11" t="s">
        <v>416</v>
      </c>
    </row>
    <row r="31" spans="1:9" ht="12" customHeight="1" x14ac:dyDescent="0.2">
      <c r="A31" s="2" t="str">
        <f>"Jul "&amp;RIGHT(A6,4)+1</f>
        <v>Jul 2024</v>
      </c>
      <c r="B31" s="11" t="s">
        <v>416</v>
      </c>
      <c r="C31" s="11" t="s">
        <v>416</v>
      </c>
      <c r="D31" s="11" t="s">
        <v>416</v>
      </c>
      <c r="E31" s="11" t="s">
        <v>416</v>
      </c>
      <c r="F31" s="11" t="s">
        <v>416</v>
      </c>
      <c r="G31" s="11" t="s">
        <v>416</v>
      </c>
      <c r="H31" s="11" t="s">
        <v>416</v>
      </c>
      <c r="I31" s="11" t="s">
        <v>416</v>
      </c>
    </row>
    <row r="32" spans="1:9" ht="12" customHeight="1" x14ac:dyDescent="0.2">
      <c r="A32" s="2" t="str">
        <f>"Aug "&amp;RIGHT(A6,4)+1</f>
        <v>Aug 2024</v>
      </c>
      <c r="B32" s="11" t="s">
        <v>416</v>
      </c>
      <c r="C32" s="11" t="s">
        <v>416</v>
      </c>
      <c r="D32" s="11" t="s">
        <v>416</v>
      </c>
      <c r="E32" s="11" t="s">
        <v>416</v>
      </c>
      <c r="F32" s="11" t="s">
        <v>416</v>
      </c>
      <c r="G32" s="11" t="s">
        <v>416</v>
      </c>
      <c r="H32" s="11" t="s">
        <v>416</v>
      </c>
      <c r="I32" s="11" t="s">
        <v>416</v>
      </c>
    </row>
    <row r="33" spans="1:9" ht="12" customHeight="1" x14ac:dyDescent="0.2">
      <c r="A33" s="2" t="str">
        <f>"Sep "&amp;RIGHT(A6,4)+1</f>
        <v>Sep 2024</v>
      </c>
      <c r="B33" s="11" t="s">
        <v>416</v>
      </c>
      <c r="C33" s="11" t="s">
        <v>416</v>
      </c>
      <c r="D33" s="11" t="s">
        <v>416</v>
      </c>
      <c r="E33" s="11" t="s">
        <v>416</v>
      </c>
      <c r="F33" s="11" t="s">
        <v>416</v>
      </c>
      <c r="G33" s="11" t="s">
        <v>416</v>
      </c>
      <c r="H33" s="11" t="s">
        <v>416</v>
      </c>
      <c r="I33" s="11" t="s">
        <v>416</v>
      </c>
    </row>
    <row r="34" spans="1:9" ht="12" customHeight="1" x14ac:dyDescent="0.2">
      <c r="A34" s="12" t="s">
        <v>55</v>
      </c>
      <c r="B34" s="13" t="s">
        <v>416</v>
      </c>
      <c r="C34" s="13" t="s">
        <v>416</v>
      </c>
      <c r="D34" s="13" t="s">
        <v>416</v>
      </c>
      <c r="E34" s="13">
        <v>15149</v>
      </c>
      <c r="F34" s="13">
        <v>17100</v>
      </c>
      <c r="G34" s="13">
        <v>0</v>
      </c>
      <c r="H34" s="13">
        <v>0</v>
      </c>
      <c r="I34" s="13">
        <v>32249</v>
      </c>
    </row>
    <row r="35" spans="1:9" ht="12" customHeight="1" x14ac:dyDescent="0.2">
      <c r="A35" s="14" t="str">
        <f>"Total "&amp;MID(A20,7,LEN(A20)-13)&amp;" Months"</f>
        <v>Total 1 Months</v>
      </c>
      <c r="B35" s="15" t="s">
        <v>416</v>
      </c>
      <c r="C35" s="15" t="s">
        <v>416</v>
      </c>
      <c r="D35" s="15" t="s">
        <v>416</v>
      </c>
      <c r="E35" s="15">
        <v>15149</v>
      </c>
      <c r="F35" s="15">
        <v>17100</v>
      </c>
      <c r="G35" s="15">
        <v>0</v>
      </c>
      <c r="H35" s="15">
        <v>0</v>
      </c>
      <c r="I35" s="15">
        <v>32249</v>
      </c>
    </row>
    <row r="36" spans="1:9" ht="12" customHeight="1" x14ac:dyDescent="0.2">
      <c r="A36" s="81"/>
      <c r="B36" s="81"/>
      <c r="C36" s="81"/>
      <c r="D36" s="81"/>
      <c r="E36" s="81"/>
      <c r="F36" s="81"/>
      <c r="G36" s="81"/>
      <c r="H36" s="81"/>
    </row>
    <row r="37" spans="1:9" ht="69.95" customHeight="1" x14ac:dyDescent="0.2">
      <c r="A37" s="92" t="s">
        <v>273</v>
      </c>
      <c r="B37" s="92"/>
      <c r="C37" s="92"/>
      <c r="D37" s="92"/>
      <c r="E37" s="92"/>
      <c r="F37" s="92"/>
      <c r="G37" s="92"/>
      <c r="H37" s="92"/>
      <c r="I37" s="92"/>
    </row>
  </sheetData>
  <mergeCells count="10">
    <mergeCell ref="B5:I5"/>
    <mergeCell ref="A36:H36"/>
    <mergeCell ref="A37:I37"/>
    <mergeCell ref="A1:H1"/>
    <mergeCell ref="A2:H2"/>
    <mergeCell ref="A3:A4"/>
    <mergeCell ref="B3:B4"/>
    <mergeCell ref="C3:C4"/>
    <mergeCell ref="D3:D4"/>
    <mergeCell ref="E3:I3"/>
  </mergeCells>
  <phoneticPr fontId="0" type="noConversion"/>
  <pageMargins left="0.75" right="0.5" top="0.75" bottom="0.5" header="0.5" footer="0.25"/>
  <pageSetup orientation="landscape"/>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27">
    <pageSetUpPr fitToPage="1"/>
  </sheetPr>
  <dimension ref="A1:F38"/>
  <sheetViews>
    <sheetView showGridLines="0" workbookViewId="0">
      <selection sqref="A1:E1"/>
    </sheetView>
  </sheetViews>
  <sheetFormatPr defaultRowHeight="12.75" x14ac:dyDescent="0.2"/>
  <cols>
    <col min="1" max="3" width="11.42578125" customWidth="1"/>
    <col min="4" max="4" width="12.42578125" customWidth="1"/>
    <col min="5" max="5" width="15" customWidth="1"/>
    <col min="6" max="6" width="11.42578125" customWidth="1"/>
  </cols>
  <sheetData>
    <row r="1" spans="1:6" ht="12" customHeight="1" x14ac:dyDescent="0.2">
      <c r="A1" s="82" t="s">
        <v>421</v>
      </c>
      <c r="B1" s="82"/>
      <c r="C1" s="82"/>
      <c r="D1" s="82"/>
      <c r="E1" s="82"/>
      <c r="F1" s="76">
        <v>45303</v>
      </c>
    </row>
    <row r="2" spans="1:6" ht="12" customHeight="1" x14ac:dyDescent="0.2">
      <c r="A2" s="84" t="s">
        <v>135</v>
      </c>
      <c r="B2" s="84"/>
      <c r="C2" s="84"/>
      <c r="D2" s="84"/>
      <c r="E2" s="84"/>
      <c r="F2" s="1"/>
    </row>
    <row r="3" spans="1:6" ht="24" customHeight="1" x14ac:dyDescent="0.2">
      <c r="A3" s="86" t="s">
        <v>50</v>
      </c>
      <c r="B3" s="88" t="s">
        <v>231</v>
      </c>
      <c r="C3" s="88" t="s">
        <v>327</v>
      </c>
      <c r="D3" s="88" t="s">
        <v>232</v>
      </c>
      <c r="E3" s="88" t="s">
        <v>233</v>
      </c>
      <c r="F3" s="93" t="s">
        <v>234</v>
      </c>
    </row>
    <row r="4" spans="1:6" ht="24" customHeight="1" x14ac:dyDescent="0.2">
      <c r="A4" s="87"/>
      <c r="B4" s="89"/>
      <c r="C4" s="89"/>
      <c r="D4" s="89"/>
      <c r="E4" s="89"/>
      <c r="F4" s="90"/>
    </row>
    <row r="5" spans="1:6" ht="12" customHeight="1" x14ac:dyDescent="0.2">
      <c r="A5" s="1"/>
      <c r="B5" s="81" t="str">
        <f>REPT("-",55)&amp;" Dollars "&amp;REPT("-",60)</f>
        <v>------------------------------------------------------- Dollars ------------------------------------------------------------</v>
      </c>
      <c r="C5" s="81"/>
      <c r="D5" s="81"/>
      <c r="E5" s="81"/>
      <c r="F5" s="81"/>
    </row>
    <row r="6" spans="1:6" ht="12" customHeight="1" x14ac:dyDescent="0.2">
      <c r="A6" s="3" t="s">
        <v>418</v>
      </c>
    </row>
    <row r="7" spans="1:6" ht="12" customHeight="1" x14ac:dyDescent="0.2">
      <c r="A7" s="2" t="str">
        <f>"Oct "&amp;RIGHT(A6,4)-1</f>
        <v>Oct 2022</v>
      </c>
      <c r="B7" s="11">
        <v>172428.86</v>
      </c>
      <c r="C7" s="11">
        <v>6520.83</v>
      </c>
      <c r="D7" s="11" t="s">
        <v>416</v>
      </c>
      <c r="E7" s="11" t="s">
        <v>416</v>
      </c>
      <c r="F7" s="11">
        <v>178949.69</v>
      </c>
    </row>
    <row r="8" spans="1:6" ht="12" customHeight="1" x14ac:dyDescent="0.2">
      <c r="A8" s="2" t="str">
        <f>"Nov "&amp;RIGHT(A6,4)-1</f>
        <v>Nov 2022</v>
      </c>
      <c r="B8" s="11">
        <v>4410.08</v>
      </c>
      <c r="C8" s="11">
        <v>354802.2</v>
      </c>
      <c r="D8" s="11" t="s">
        <v>416</v>
      </c>
      <c r="E8" s="11" t="s">
        <v>416</v>
      </c>
      <c r="F8" s="11">
        <v>359212.28</v>
      </c>
    </row>
    <row r="9" spans="1:6" ht="12" customHeight="1" x14ac:dyDescent="0.2">
      <c r="A9" s="2" t="str">
        <f>"Dec "&amp;RIGHT(A6,4)-1</f>
        <v>Dec 2022</v>
      </c>
      <c r="B9" s="11">
        <v>134342.70000000001</v>
      </c>
      <c r="C9" s="11">
        <v>151397.59</v>
      </c>
      <c r="D9" s="11">
        <v>4589919</v>
      </c>
      <c r="E9" s="11">
        <v>3224183</v>
      </c>
      <c r="F9" s="11">
        <v>8099842.29</v>
      </c>
    </row>
    <row r="10" spans="1:6" ht="12" customHeight="1" x14ac:dyDescent="0.2">
      <c r="A10" s="2" t="str">
        <f>"Jan "&amp;RIGHT(A6,4)</f>
        <v>Jan 2023</v>
      </c>
      <c r="B10" s="11">
        <v>68536.78</v>
      </c>
      <c r="C10" s="11">
        <v>27656.89</v>
      </c>
      <c r="D10" s="11" t="s">
        <v>416</v>
      </c>
      <c r="E10" s="11" t="s">
        <v>416</v>
      </c>
      <c r="F10" s="11">
        <v>96193.67</v>
      </c>
    </row>
    <row r="11" spans="1:6" ht="12" customHeight="1" x14ac:dyDescent="0.2">
      <c r="A11" s="2" t="str">
        <f>"Feb "&amp;RIGHT(A6,4)</f>
        <v>Feb 2023</v>
      </c>
      <c r="B11" s="11">
        <v>4629.8599999999997</v>
      </c>
      <c r="C11" s="11">
        <v>-259340.92</v>
      </c>
      <c r="D11" s="11" t="s">
        <v>416</v>
      </c>
      <c r="E11" s="11" t="s">
        <v>416</v>
      </c>
      <c r="F11" s="11">
        <v>-254711.06</v>
      </c>
    </row>
    <row r="12" spans="1:6" ht="12" customHeight="1" x14ac:dyDescent="0.2">
      <c r="A12" s="2" t="str">
        <f>"Mar "&amp;RIGHT(A6,4)</f>
        <v>Mar 2023</v>
      </c>
      <c r="B12" s="11">
        <v>56913.24</v>
      </c>
      <c r="C12" s="11">
        <v>154946.12</v>
      </c>
      <c r="D12" s="11">
        <v>48067</v>
      </c>
      <c r="E12" s="11">
        <v>1275327</v>
      </c>
      <c r="F12" s="11">
        <v>1535253.36</v>
      </c>
    </row>
    <row r="13" spans="1:6" ht="12" customHeight="1" x14ac:dyDescent="0.2">
      <c r="A13" s="2" t="str">
        <f>"Apr "&amp;RIGHT(A6,4)</f>
        <v>Apr 2023</v>
      </c>
      <c r="B13" s="11">
        <v>29154.54</v>
      </c>
      <c r="C13" s="11">
        <v>95407.83</v>
      </c>
      <c r="D13" s="11" t="s">
        <v>416</v>
      </c>
      <c r="E13" s="11" t="s">
        <v>416</v>
      </c>
      <c r="F13" s="11">
        <v>124562.37</v>
      </c>
    </row>
    <row r="14" spans="1:6" ht="12" customHeight="1" x14ac:dyDescent="0.2">
      <c r="A14" s="2" t="str">
        <f>"May "&amp;RIGHT(A6,4)</f>
        <v>May 2023</v>
      </c>
      <c r="B14" s="11">
        <v>3434817.47</v>
      </c>
      <c r="C14" s="11">
        <v>-239790.24</v>
      </c>
      <c r="D14" s="11" t="s">
        <v>416</v>
      </c>
      <c r="E14" s="11" t="s">
        <v>416</v>
      </c>
      <c r="F14" s="11">
        <v>3195027.23</v>
      </c>
    </row>
    <row r="15" spans="1:6" ht="12" customHeight="1" x14ac:dyDescent="0.2">
      <c r="A15" s="2" t="str">
        <f>"Jun "&amp;RIGHT(A6,4)</f>
        <v>Jun 2023</v>
      </c>
      <c r="B15" s="11">
        <v>165509380.08000001</v>
      </c>
      <c r="C15" s="11">
        <v>175748.37</v>
      </c>
      <c r="D15" s="11">
        <v>5679481</v>
      </c>
      <c r="E15" s="11">
        <v>4827555</v>
      </c>
      <c r="F15" s="11">
        <v>176192164.44999999</v>
      </c>
    </row>
    <row r="16" spans="1:6" ht="12" customHeight="1" x14ac:dyDescent="0.2">
      <c r="A16" s="2" t="str">
        <f>"Jul "&amp;RIGHT(A6,4)</f>
        <v>Jul 2023</v>
      </c>
      <c r="B16" s="11">
        <v>201643876.65000001</v>
      </c>
      <c r="C16" s="11">
        <v>100595.15</v>
      </c>
      <c r="D16" s="11" t="s">
        <v>416</v>
      </c>
      <c r="E16" s="11" t="s">
        <v>416</v>
      </c>
      <c r="F16" s="11">
        <v>201744471.80000001</v>
      </c>
    </row>
    <row r="17" spans="1:6" ht="12" customHeight="1" x14ac:dyDescent="0.2">
      <c r="A17" s="2" t="str">
        <f>"Aug "&amp;RIGHT(A6,4)</f>
        <v>Aug 2023</v>
      </c>
      <c r="B17" s="11">
        <v>74547544.430000007</v>
      </c>
      <c r="C17" s="11">
        <v>125956.95</v>
      </c>
      <c r="D17" s="11" t="s">
        <v>416</v>
      </c>
      <c r="E17" s="11" t="s">
        <v>416</v>
      </c>
      <c r="F17" s="11">
        <v>74673501.379999995</v>
      </c>
    </row>
    <row r="18" spans="1:6" ht="12" customHeight="1" x14ac:dyDescent="0.2">
      <c r="A18" s="2" t="str">
        <f>"Sep "&amp;RIGHT(A6,4)</f>
        <v>Sep 2023</v>
      </c>
      <c r="B18" s="11">
        <v>7787744.1399999997</v>
      </c>
      <c r="C18" s="11">
        <v>49746.080000000002</v>
      </c>
      <c r="D18" s="11">
        <v>29909685</v>
      </c>
      <c r="E18" s="11">
        <v>8051115</v>
      </c>
      <c r="F18" s="11">
        <v>45798290.219999999</v>
      </c>
    </row>
    <row r="19" spans="1:6" ht="12" customHeight="1" x14ac:dyDescent="0.2">
      <c r="A19" s="12" t="s">
        <v>55</v>
      </c>
      <c r="B19" s="13">
        <v>453393778.82999998</v>
      </c>
      <c r="C19" s="13">
        <v>743646.85</v>
      </c>
      <c r="D19" s="13">
        <v>40227152</v>
      </c>
      <c r="E19" s="13">
        <v>17378180</v>
      </c>
      <c r="F19" s="13">
        <v>511742757.68000001</v>
      </c>
    </row>
    <row r="20" spans="1:6" ht="12" customHeight="1" x14ac:dyDescent="0.2">
      <c r="A20" s="14" t="s">
        <v>419</v>
      </c>
      <c r="B20" s="15">
        <v>172428.86</v>
      </c>
      <c r="C20" s="15">
        <v>6520.83</v>
      </c>
      <c r="D20" s="15" t="s">
        <v>416</v>
      </c>
      <c r="E20" s="15" t="s">
        <v>416</v>
      </c>
      <c r="F20" s="15">
        <v>178949.69</v>
      </c>
    </row>
    <row r="21" spans="1:6" ht="12" customHeight="1" x14ac:dyDescent="0.2">
      <c r="A21" s="3" t="str">
        <f>"FY "&amp;RIGHT(A6,4)+1</f>
        <v>FY 2024</v>
      </c>
    </row>
    <row r="22" spans="1:6" ht="12" customHeight="1" x14ac:dyDescent="0.2">
      <c r="A22" s="2" t="str">
        <f>"Oct "&amp;RIGHT(A6,4)</f>
        <v>Oct 2023</v>
      </c>
      <c r="B22" s="11">
        <v>115540.93</v>
      </c>
      <c r="C22" s="11">
        <v>84083.87</v>
      </c>
      <c r="D22" s="11" t="s">
        <v>416</v>
      </c>
      <c r="E22" s="11" t="s">
        <v>416</v>
      </c>
      <c r="F22" s="11">
        <v>199624.8</v>
      </c>
    </row>
    <row r="23" spans="1:6" ht="12" customHeight="1" x14ac:dyDescent="0.2">
      <c r="A23" s="2" t="str">
        <f>"Nov "&amp;RIGHT(A6,4)</f>
        <v>Nov 2023</v>
      </c>
      <c r="B23" s="11" t="s">
        <v>416</v>
      </c>
      <c r="C23" s="11" t="s">
        <v>416</v>
      </c>
      <c r="D23" s="11" t="s">
        <v>416</v>
      </c>
      <c r="E23" s="11" t="s">
        <v>416</v>
      </c>
      <c r="F23" s="11" t="s">
        <v>416</v>
      </c>
    </row>
    <row r="24" spans="1:6" ht="12" customHeight="1" x14ac:dyDescent="0.2">
      <c r="A24" s="2" t="str">
        <f>"Dec "&amp;RIGHT(A6,4)</f>
        <v>Dec 2023</v>
      </c>
      <c r="B24" s="11" t="s">
        <v>416</v>
      </c>
      <c r="C24" s="11" t="s">
        <v>416</v>
      </c>
      <c r="D24" s="11" t="s">
        <v>416</v>
      </c>
      <c r="E24" s="11" t="s">
        <v>416</v>
      </c>
      <c r="F24" s="11" t="s">
        <v>416</v>
      </c>
    </row>
    <row r="25" spans="1:6" ht="12" customHeight="1" x14ac:dyDescent="0.2">
      <c r="A25" s="2" t="str">
        <f>"Jan "&amp;RIGHT(A6,4)+1</f>
        <v>Jan 2024</v>
      </c>
      <c r="B25" s="11" t="s">
        <v>416</v>
      </c>
      <c r="C25" s="11" t="s">
        <v>416</v>
      </c>
      <c r="D25" s="11" t="s">
        <v>416</v>
      </c>
      <c r="E25" s="11" t="s">
        <v>416</v>
      </c>
      <c r="F25" s="11" t="s">
        <v>416</v>
      </c>
    </row>
    <row r="26" spans="1:6" ht="12" customHeight="1" x14ac:dyDescent="0.2">
      <c r="A26" s="2" t="str">
        <f>"Feb "&amp;RIGHT(A6,4)+1</f>
        <v>Feb 2024</v>
      </c>
      <c r="B26" s="11" t="s">
        <v>416</v>
      </c>
      <c r="C26" s="11" t="s">
        <v>416</v>
      </c>
      <c r="D26" s="11" t="s">
        <v>416</v>
      </c>
      <c r="E26" s="11" t="s">
        <v>416</v>
      </c>
      <c r="F26" s="11" t="s">
        <v>416</v>
      </c>
    </row>
    <row r="27" spans="1:6" ht="12" customHeight="1" x14ac:dyDescent="0.2">
      <c r="A27" s="2" t="str">
        <f>"Mar "&amp;RIGHT(A6,4)+1</f>
        <v>Mar 2024</v>
      </c>
      <c r="B27" s="11" t="s">
        <v>416</v>
      </c>
      <c r="C27" s="11" t="s">
        <v>416</v>
      </c>
      <c r="D27" s="11" t="s">
        <v>416</v>
      </c>
      <c r="E27" s="11" t="s">
        <v>416</v>
      </c>
      <c r="F27" s="11" t="s">
        <v>416</v>
      </c>
    </row>
    <row r="28" spans="1:6" ht="12" customHeight="1" x14ac:dyDescent="0.2">
      <c r="A28" s="2" t="str">
        <f>"Apr "&amp;RIGHT(A6,4)+1</f>
        <v>Apr 2024</v>
      </c>
      <c r="B28" s="11" t="s">
        <v>416</v>
      </c>
      <c r="C28" s="11" t="s">
        <v>416</v>
      </c>
      <c r="D28" s="11" t="s">
        <v>416</v>
      </c>
      <c r="E28" s="11" t="s">
        <v>416</v>
      </c>
      <c r="F28" s="11" t="s">
        <v>416</v>
      </c>
    </row>
    <row r="29" spans="1:6" ht="12" customHeight="1" x14ac:dyDescent="0.2">
      <c r="A29" s="2" t="str">
        <f>"May "&amp;RIGHT(A6,4)+1</f>
        <v>May 2024</v>
      </c>
      <c r="B29" s="11" t="s">
        <v>416</v>
      </c>
      <c r="C29" s="11" t="s">
        <v>416</v>
      </c>
      <c r="D29" s="11" t="s">
        <v>416</v>
      </c>
      <c r="E29" s="11" t="s">
        <v>416</v>
      </c>
      <c r="F29" s="11" t="s">
        <v>416</v>
      </c>
    </row>
    <row r="30" spans="1:6" ht="12" customHeight="1" x14ac:dyDescent="0.2">
      <c r="A30" s="2" t="str">
        <f>"Jun "&amp;RIGHT(A6,4)+1</f>
        <v>Jun 2024</v>
      </c>
      <c r="B30" s="11" t="s">
        <v>416</v>
      </c>
      <c r="C30" s="11" t="s">
        <v>416</v>
      </c>
      <c r="D30" s="11" t="s">
        <v>416</v>
      </c>
      <c r="E30" s="11" t="s">
        <v>416</v>
      </c>
      <c r="F30" s="11" t="s">
        <v>416</v>
      </c>
    </row>
    <row r="31" spans="1:6" ht="12" customHeight="1" x14ac:dyDescent="0.2">
      <c r="A31" s="2" t="str">
        <f>"Jul "&amp;RIGHT(A6,4)+1</f>
        <v>Jul 2024</v>
      </c>
      <c r="B31" s="11" t="s">
        <v>416</v>
      </c>
      <c r="C31" s="11" t="s">
        <v>416</v>
      </c>
      <c r="D31" s="11" t="s">
        <v>416</v>
      </c>
      <c r="E31" s="11" t="s">
        <v>416</v>
      </c>
      <c r="F31" s="11" t="s">
        <v>416</v>
      </c>
    </row>
    <row r="32" spans="1:6" ht="12" customHeight="1" x14ac:dyDescent="0.2">
      <c r="A32" s="2" t="str">
        <f>"Aug "&amp;RIGHT(A6,4)+1</f>
        <v>Aug 2024</v>
      </c>
      <c r="B32" s="11" t="s">
        <v>416</v>
      </c>
      <c r="C32" s="11" t="s">
        <v>416</v>
      </c>
      <c r="D32" s="11" t="s">
        <v>416</v>
      </c>
      <c r="E32" s="11" t="s">
        <v>416</v>
      </c>
      <c r="F32" s="11" t="s">
        <v>416</v>
      </c>
    </row>
    <row r="33" spans="1:6" ht="12" customHeight="1" x14ac:dyDescent="0.2">
      <c r="A33" s="2" t="str">
        <f>"Sep "&amp;RIGHT(A6,4)+1</f>
        <v>Sep 2024</v>
      </c>
      <c r="B33" s="11" t="s">
        <v>416</v>
      </c>
      <c r="C33" s="11" t="s">
        <v>416</v>
      </c>
      <c r="D33" s="11" t="s">
        <v>416</v>
      </c>
      <c r="E33" s="11" t="s">
        <v>416</v>
      </c>
      <c r="F33" s="11" t="s">
        <v>416</v>
      </c>
    </row>
    <row r="34" spans="1:6" ht="12" customHeight="1" x14ac:dyDescent="0.2">
      <c r="A34" s="12" t="s">
        <v>55</v>
      </c>
      <c r="B34" s="13">
        <v>115540.93</v>
      </c>
      <c r="C34" s="13">
        <v>84083.87</v>
      </c>
      <c r="D34" s="13" t="s">
        <v>416</v>
      </c>
      <c r="E34" s="13" t="s">
        <v>416</v>
      </c>
      <c r="F34" s="13">
        <v>199624.8</v>
      </c>
    </row>
    <row r="35" spans="1:6" ht="12" customHeight="1" x14ac:dyDescent="0.2">
      <c r="A35" s="14" t="str">
        <f>"Total "&amp;MID(A20,7,LEN(A20)-13)&amp;" Months"</f>
        <v>Total 1 Months</v>
      </c>
      <c r="B35" s="15">
        <v>115540.93</v>
      </c>
      <c r="C35" s="15">
        <v>84083.87</v>
      </c>
      <c r="D35" s="15" t="s">
        <v>416</v>
      </c>
      <c r="E35" s="15" t="s">
        <v>416</v>
      </c>
      <c r="F35" s="15">
        <v>199624.8</v>
      </c>
    </row>
    <row r="36" spans="1:6" ht="12" customHeight="1" x14ac:dyDescent="0.2">
      <c r="A36" s="81"/>
      <c r="B36" s="81"/>
      <c r="C36" s="81"/>
      <c r="D36" s="81"/>
      <c r="E36" s="81"/>
    </row>
    <row r="37" spans="1:6" ht="84.75" customHeight="1" x14ac:dyDescent="0.2">
      <c r="A37" s="92" t="s">
        <v>340</v>
      </c>
      <c r="B37" s="92"/>
      <c r="C37" s="92"/>
      <c r="D37" s="92"/>
      <c r="E37" s="92"/>
      <c r="F37" s="92"/>
    </row>
    <row r="38" spans="1:6" x14ac:dyDescent="0.2">
      <c r="A38" s="25"/>
    </row>
  </sheetData>
  <mergeCells count="11">
    <mergeCell ref="F3:F4"/>
    <mergeCell ref="B5:F5"/>
    <mergeCell ref="A36:E36"/>
    <mergeCell ref="A37:F37"/>
    <mergeCell ref="A1:E1"/>
    <mergeCell ref="A2:E2"/>
    <mergeCell ref="A3:A4"/>
    <mergeCell ref="B3:B4"/>
    <mergeCell ref="C3:C4"/>
    <mergeCell ref="D3:D4"/>
    <mergeCell ref="E3:E4"/>
  </mergeCells>
  <phoneticPr fontId="0" type="noConversion"/>
  <pageMargins left="0.75" right="0.5" top="0.75" bottom="0.5" header="0.5" footer="0.25"/>
  <pageSetup orientation="landscape"/>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9">
    <pageSetUpPr fitToPage="1"/>
  </sheetPr>
  <dimension ref="A1:I37"/>
  <sheetViews>
    <sheetView showGridLines="0" zoomScaleNormal="100" workbookViewId="0">
      <selection activeCell="I1" sqref="I1"/>
    </sheetView>
  </sheetViews>
  <sheetFormatPr defaultRowHeight="12.75" x14ac:dyDescent="0.2"/>
  <cols>
    <col min="1" max="6" width="11.42578125" customWidth="1"/>
    <col min="7" max="7" width="12.28515625" customWidth="1"/>
    <col min="8" max="9" width="11.42578125" customWidth="1"/>
  </cols>
  <sheetData>
    <row r="1" spans="1:9" ht="12" customHeight="1" x14ac:dyDescent="0.2">
      <c r="A1" s="82" t="s">
        <v>417</v>
      </c>
      <c r="B1" s="82"/>
      <c r="C1" s="82"/>
      <c r="D1" s="82"/>
      <c r="E1" s="82"/>
      <c r="F1" s="82"/>
      <c r="G1" s="82"/>
      <c r="H1" s="82"/>
      <c r="I1" s="76">
        <v>45303</v>
      </c>
    </row>
    <row r="2" spans="1:9" ht="12" customHeight="1" x14ac:dyDescent="0.2">
      <c r="A2" s="84" t="s">
        <v>235</v>
      </c>
      <c r="B2" s="84"/>
      <c r="C2" s="84"/>
      <c r="D2" s="84"/>
      <c r="E2" s="84"/>
      <c r="F2" s="84"/>
      <c r="G2" s="84"/>
      <c r="H2" s="84"/>
      <c r="I2" s="1"/>
    </row>
    <row r="3" spans="1:9" ht="24" customHeight="1" x14ac:dyDescent="0.2">
      <c r="A3" s="86" t="s">
        <v>50</v>
      </c>
      <c r="B3" s="88" t="s">
        <v>137</v>
      </c>
      <c r="C3" s="88" t="s">
        <v>19</v>
      </c>
      <c r="D3" s="88" t="s">
        <v>138</v>
      </c>
      <c r="E3" s="88" t="s">
        <v>139</v>
      </c>
      <c r="F3" s="88" t="s">
        <v>140</v>
      </c>
      <c r="G3" s="88" t="s">
        <v>236</v>
      </c>
      <c r="H3" s="88" t="s">
        <v>237</v>
      </c>
      <c r="I3" s="93" t="s">
        <v>143</v>
      </c>
    </row>
    <row r="4" spans="1:9" ht="24" customHeight="1" x14ac:dyDescent="0.2">
      <c r="A4" s="87"/>
      <c r="B4" s="89"/>
      <c r="C4" s="89"/>
      <c r="D4" s="89"/>
      <c r="E4" s="89"/>
      <c r="F4" s="89"/>
      <c r="G4" s="89"/>
      <c r="H4" s="89"/>
      <c r="I4" s="90"/>
    </row>
    <row r="5" spans="1:9" ht="12" customHeight="1" x14ac:dyDescent="0.2">
      <c r="A5" s="1"/>
      <c r="B5" s="81" t="str">
        <f>REPT("-",90)&amp;" Dollars "&amp;REPT("-",94)</f>
        <v>------------------------------------------------------------------------------------------ Dollars ----------------------------------------------------------------------------------------------</v>
      </c>
      <c r="C5" s="81"/>
      <c r="D5" s="81"/>
      <c r="E5" s="81"/>
      <c r="F5" s="81"/>
      <c r="G5" s="81"/>
      <c r="H5" s="81"/>
      <c r="I5" s="81"/>
    </row>
    <row r="6" spans="1:9" ht="12" customHeight="1" x14ac:dyDescent="0.2">
      <c r="A6" s="3" t="s">
        <v>418</v>
      </c>
    </row>
    <row r="7" spans="1:9" ht="12" customHeight="1" x14ac:dyDescent="0.2">
      <c r="A7" s="2" t="str">
        <f>"Oct "&amp;RIGHT(A6,4)-1</f>
        <v>Oct 2022</v>
      </c>
      <c r="B7" s="11">
        <v>1896295302</v>
      </c>
      <c r="C7" s="11" t="s">
        <v>416</v>
      </c>
      <c r="D7" s="11">
        <v>552695914.99000001</v>
      </c>
      <c r="E7" s="11">
        <v>318515897.04000002</v>
      </c>
      <c r="F7" s="11">
        <v>178949.69</v>
      </c>
      <c r="G7" s="11" t="s">
        <v>416</v>
      </c>
      <c r="H7" s="11" t="s">
        <v>416</v>
      </c>
      <c r="I7" s="11">
        <v>2767686063.7199998</v>
      </c>
    </row>
    <row r="8" spans="1:9" ht="12" customHeight="1" x14ac:dyDescent="0.2">
      <c r="A8" s="2" t="str">
        <f>"Nov "&amp;RIGHT(A6,4)-1</f>
        <v>Nov 2022</v>
      </c>
      <c r="B8" s="11">
        <v>1662640933.1099999</v>
      </c>
      <c r="C8" s="11" t="s">
        <v>416</v>
      </c>
      <c r="D8" s="11">
        <v>495742209.10000002</v>
      </c>
      <c r="E8" s="11">
        <v>295867999.88999999</v>
      </c>
      <c r="F8" s="11">
        <v>359212.28</v>
      </c>
      <c r="G8" s="11" t="s">
        <v>416</v>
      </c>
      <c r="H8" s="11" t="s">
        <v>416</v>
      </c>
      <c r="I8" s="11">
        <v>2454610354.3800001</v>
      </c>
    </row>
    <row r="9" spans="1:9" ht="12" customHeight="1" x14ac:dyDescent="0.2">
      <c r="A9" s="2" t="str">
        <f>"Dec "&amp;RIGHT(A6,4)-1</f>
        <v>Dec 2022</v>
      </c>
      <c r="B9" s="11">
        <v>1320787113.3199999</v>
      </c>
      <c r="C9" s="11" t="s">
        <v>416</v>
      </c>
      <c r="D9" s="11">
        <v>391819646.07999998</v>
      </c>
      <c r="E9" s="11">
        <v>327213775.23000002</v>
      </c>
      <c r="F9" s="11">
        <v>8099842.29</v>
      </c>
      <c r="G9" s="11">
        <v>44328564</v>
      </c>
      <c r="H9" s="11">
        <v>274454669</v>
      </c>
      <c r="I9" s="11">
        <v>2366703609.9200001</v>
      </c>
    </row>
    <row r="10" spans="1:9" ht="12" customHeight="1" x14ac:dyDescent="0.2">
      <c r="A10" s="2" t="str">
        <f>"Jan "&amp;RIGHT(A6,4)</f>
        <v>Jan 2023</v>
      </c>
      <c r="B10" s="11">
        <v>1800335628.6199999</v>
      </c>
      <c r="C10" s="11" t="s">
        <v>416</v>
      </c>
      <c r="D10" s="11">
        <v>518711679.88</v>
      </c>
      <c r="E10" s="11">
        <v>316932184.38999999</v>
      </c>
      <c r="F10" s="11">
        <v>96193.67</v>
      </c>
      <c r="G10" s="11" t="s">
        <v>416</v>
      </c>
      <c r="H10" s="11" t="s">
        <v>416</v>
      </c>
      <c r="I10" s="11">
        <v>2636075686.5599999</v>
      </c>
    </row>
    <row r="11" spans="1:9" ht="12" customHeight="1" x14ac:dyDescent="0.2">
      <c r="A11" s="2" t="str">
        <f>"Feb "&amp;RIGHT(A6,4)</f>
        <v>Feb 2023</v>
      </c>
      <c r="B11" s="11">
        <v>1714469296.05</v>
      </c>
      <c r="C11" s="11" t="s">
        <v>416</v>
      </c>
      <c r="D11" s="11">
        <v>520810299.98000002</v>
      </c>
      <c r="E11" s="11">
        <v>312710867.42000002</v>
      </c>
      <c r="F11" s="11">
        <v>-254711.06</v>
      </c>
      <c r="G11" s="11" t="s">
        <v>416</v>
      </c>
      <c r="H11" s="11" t="s">
        <v>416</v>
      </c>
      <c r="I11" s="11">
        <v>2547735752.3899999</v>
      </c>
    </row>
    <row r="12" spans="1:9" ht="12" customHeight="1" x14ac:dyDescent="0.2">
      <c r="A12" s="2" t="str">
        <f>"Mar "&amp;RIGHT(A6,4)</f>
        <v>Mar 2023</v>
      </c>
      <c r="B12" s="11">
        <v>1903076617.3599999</v>
      </c>
      <c r="C12" s="11" t="s">
        <v>416</v>
      </c>
      <c r="D12" s="11">
        <v>588940792.55999994</v>
      </c>
      <c r="E12" s="11">
        <v>444656570.88</v>
      </c>
      <c r="F12" s="11">
        <v>1535253.36</v>
      </c>
      <c r="G12" s="11">
        <v>62185314</v>
      </c>
      <c r="H12" s="11">
        <v>231073978</v>
      </c>
      <c r="I12" s="11">
        <v>3231468526.1599998</v>
      </c>
    </row>
    <row r="13" spans="1:9" ht="12" customHeight="1" x14ac:dyDescent="0.2">
      <c r="A13" s="2" t="str">
        <f>"Apr "&amp;RIGHT(A6,4)</f>
        <v>Apr 2023</v>
      </c>
      <c r="B13" s="11">
        <v>1583321072.6099999</v>
      </c>
      <c r="C13" s="11" t="s">
        <v>416</v>
      </c>
      <c r="D13" s="11">
        <v>491659012.74000001</v>
      </c>
      <c r="E13" s="11">
        <v>312639798.19999999</v>
      </c>
      <c r="F13" s="11">
        <v>124562.37</v>
      </c>
      <c r="G13" s="11" t="s">
        <v>416</v>
      </c>
      <c r="H13" s="11" t="s">
        <v>416</v>
      </c>
      <c r="I13" s="11">
        <v>2387744445.9200001</v>
      </c>
    </row>
    <row r="14" spans="1:9" ht="12" customHeight="1" x14ac:dyDescent="0.2">
      <c r="A14" s="2" t="str">
        <f>"May "&amp;RIGHT(A6,4)</f>
        <v>May 2023</v>
      </c>
      <c r="B14" s="11">
        <v>1817348090.8800001</v>
      </c>
      <c r="C14" s="11" t="s">
        <v>416</v>
      </c>
      <c r="D14" s="11">
        <v>598139610.83000004</v>
      </c>
      <c r="E14" s="11">
        <v>350430878.19</v>
      </c>
      <c r="F14" s="11">
        <v>3195027.23</v>
      </c>
      <c r="G14" s="11" t="s">
        <v>416</v>
      </c>
      <c r="H14" s="11" t="s">
        <v>416</v>
      </c>
      <c r="I14" s="11">
        <v>2769113607.1300001</v>
      </c>
    </row>
    <row r="15" spans="1:9" ht="12" customHeight="1" x14ac:dyDescent="0.2">
      <c r="A15" s="2" t="str">
        <f>"Jun "&amp;RIGHT(A6,4)</f>
        <v>Jun 2023</v>
      </c>
      <c r="B15" s="11">
        <v>407899928.06999999</v>
      </c>
      <c r="C15" s="11" t="s">
        <v>416</v>
      </c>
      <c r="D15" s="11">
        <v>141046850.90000001</v>
      </c>
      <c r="E15" s="11">
        <v>332436949.00999999</v>
      </c>
      <c r="F15" s="11">
        <v>176192164.44999999</v>
      </c>
      <c r="G15" s="11">
        <v>61693317</v>
      </c>
      <c r="H15" s="11">
        <v>177072403</v>
      </c>
      <c r="I15" s="11">
        <v>1296341612.4300001</v>
      </c>
    </row>
    <row r="16" spans="1:9" ht="12" customHeight="1" x14ac:dyDescent="0.2">
      <c r="A16" s="2" t="str">
        <f>"Jul "&amp;RIGHT(A6,4)</f>
        <v>Jul 2023</v>
      </c>
      <c r="B16" s="11">
        <v>179980577.19</v>
      </c>
      <c r="C16" s="11" t="s">
        <v>416</v>
      </c>
      <c r="D16" s="11">
        <v>26668709.98</v>
      </c>
      <c r="E16" s="11">
        <v>200741676.13</v>
      </c>
      <c r="F16" s="11">
        <v>201744471.80000001</v>
      </c>
      <c r="G16" s="11" t="s">
        <v>416</v>
      </c>
      <c r="H16" s="11" t="s">
        <v>416</v>
      </c>
      <c r="I16" s="11">
        <v>609135435.10000002</v>
      </c>
    </row>
    <row r="17" spans="1:9" ht="12" customHeight="1" x14ac:dyDescent="0.2">
      <c r="A17" s="2" t="str">
        <f>"Aug "&amp;RIGHT(A6,4)</f>
        <v>Aug 2023</v>
      </c>
      <c r="B17" s="11">
        <v>1087534511.345</v>
      </c>
      <c r="C17" s="11" t="s">
        <v>416</v>
      </c>
      <c r="D17" s="11">
        <v>319148930.75999999</v>
      </c>
      <c r="E17" s="11">
        <v>280363637.99000001</v>
      </c>
      <c r="F17" s="11">
        <v>74673501.379999995</v>
      </c>
      <c r="G17" s="11" t="s">
        <v>416</v>
      </c>
      <c r="H17" s="11" t="s">
        <v>416</v>
      </c>
      <c r="I17" s="11">
        <v>1761720581.4749999</v>
      </c>
    </row>
    <row r="18" spans="1:9" ht="12" customHeight="1" x14ac:dyDescent="0.2">
      <c r="A18" s="2" t="str">
        <f>"Sep "&amp;RIGHT(A6,4)</f>
        <v>Sep 2023</v>
      </c>
      <c r="B18" s="11">
        <v>1855462946.8</v>
      </c>
      <c r="C18" s="11" t="s">
        <v>416</v>
      </c>
      <c r="D18" s="11">
        <v>592490279.49000001</v>
      </c>
      <c r="E18" s="11">
        <v>451954005.1936</v>
      </c>
      <c r="F18" s="11">
        <v>45798290.219999999</v>
      </c>
      <c r="G18" s="11">
        <v>110171787.6666</v>
      </c>
      <c r="H18" s="11">
        <v>541762250</v>
      </c>
      <c r="I18" s="11">
        <v>3597639559.3702002</v>
      </c>
    </row>
    <row r="19" spans="1:9" ht="12" customHeight="1" x14ac:dyDescent="0.2">
      <c r="A19" s="12" t="s">
        <v>55</v>
      </c>
      <c r="B19" s="13">
        <v>17229152017.355</v>
      </c>
      <c r="C19" s="13" t="s">
        <v>416</v>
      </c>
      <c r="D19" s="13">
        <v>5237873937.29</v>
      </c>
      <c r="E19" s="13">
        <v>3944464239.5636001</v>
      </c>
      <c r="F19" s="13">
        <v>511742757.68000001</v>
      </c>
      <c r="G19" s="13">
        <v>278378982.66659999</v>
      </c>
      <c r="H19" s="13">
        <v>1224363300</v>
      </c>
      <c r="I19" s="13">
        <v>28425975234.555199</v>
      </c>
    </row>
    <row r="20" spans="1:9" ht="12" customHeight="1" x14ac:dyDescent="0.2">
      <c r="A20" s="14" t="s">
        <v>419</v>
      </c>
      <c r="B20" s="15">
        <v>1896295302</v>
      </c>
      <c r="C20" s="15" t="s">
        <v>416</v>
      </c>
      <c r="D20" s="15">
        <v>552695914.99000001</v>
      </c>
      <c r="E20" s="15">
        <v>318515897.04000002</v>
      </c>
      <c r="F20" s="15">
        <v>178949.69</v>
      </c>
      <c r="G20" s="15" t="s">
        <v>416</v>
      </c>
      <c r="H20" s="15" t="s">
        <v>416</v>
      </c>
      <c r="I20" s="15">
        <v>2767686063.7199998</v>
      </c>
    </row>
    <row r="21" spans="1:9" ht="12" customHeight="1" x14ac:dyDescent="0.2">
      <c r="A21" s="3" t="str">
        <f>"FY "&amp;RIGHT(A6,4)+1</f>
        <v>FY 2024</v>
      </c>
    </row>
    <row r="22" spans="1:9" ht="12" customHeight="1" x14ac:dyDescent="0.2">
      <c r="A22" s="2" t="str">
        <f>"Oct "&amp;RIGHT(A6,4)</f>
        <v>Oct 2023</v>
      </c>
      <c r="B22" s="11">
        <v>1914451596.54</v>
      </c>
      <c r="C22" s="11" t="s">
        <v>416</v>
      </c>
      <c r="D22" s="11">
        <v>591600230.73000002</v>
      </c>
      <c r="E22" s="11">
        <v>321462054.04000002</v>
      </c>
      <c r="F22" s="11">
        <v>199624.8</v>
      </c>
      <c r="G22" s="11" t="s">
        <v>416</v>
      </c>
      <c r="H22" s="11" t="s">
        <v>416</v>
      </c>
      <c r="I22" s="11">
        <v>2827713506.1100001</v>
      </c>
    </row>
    <row r="23" spans="1:9" ht="12" customHeight="1" x14ac:dyDescent="0.2">
      <c r="A23" s="2" t="str">
        <f>"Nov "&amp;RIGHT(A6,4)</f>
        <v>Nov 2023</v>
      </c>
      <c r="B23" s="11" t="s">
        <v>416</v>
      </c>
      <c r="C23" s="11" t="s">
        <v>416</v>
      </c>
      <c r="D23" s="11" t="s">
        <v>416</v>
      </c>
      <c r="E23" s="11" t="s">
        <v>416</v>
      </c>
      <c r="F23" s="11" t="s">
        <v>416</v>
      </c>
      <c r="G23" s="11" t="s">
        <v>416</v>
      </c>
      <c r="H23" s="11" t="s">
        <v>416</v>
      </c>
      <c r="I23" s="11" t="s">
        <v>416</v>
      </c>
    </row>
    <row r="24" spans="1:9" ht="12" customHeight="1" x14ac:dyDescent="0.2">
      <c r="A24" s="2" t="str">
        <f>"Dec "&amp;RIGHT(A6,4)</f>
        <v>Dec 2023</v>
      </c>
      <c r="B24" s="11" t="s">
        <v>416</v>
      </c>
      <c r="C24" s="11" t="s">
        <v>416</v>
      </c>
      <c r="D24" s="11" t="s">
        <v>416</v>
      </c>
      <c r="E24" s="11" t="s">
        <v>416</v>
      </c>
      <c r="F24" s="11" t="s">
        <v>416</v>
      </c>
      <c r="G24" s="11" t="s">
        <v>416</v>
      </c>
      <c r="H24" s="11" t="s">
        <v>416</v>
      </c>
      <c r="I24" s="11" t="s">
        <v>416</v>
      </c>
    </row>
    <row r="25" spans="1:9" ht="12" customHeight="1" x14ac:dyDescent="0.2">
      <c r="A25" s="2" t="str">
        <f>"Jan "&amp;RIGHT(A6,4)+1</f>
        <v>Jan 2024</v>
      </c>
      <c r="B25" s="11" t="s">
        <v>416</v>
      </c>
      <c r="C25" s="11" t="s">
        <v>416</v>
      </c>
      <c r="D25" s="11" t="s">
        <v>416</v>
      </c>
      <c r="E25" s="11" t="s">
        <v>416</v>
      </c>
      <c r="F25" s="11" t="s">
        <v>416</v>
      </c>
      <c r="G25" s="11" t="s">
        <v>416</v>
      </c>
      <c r="H25" s="11" t="s">
        <v>416</v>
      </c>
      <c r="I25" s="11" t="s">
        <v>416</v>
      </c>
    </row>
    <row r="26" spans="1:9" ht="12" customHeight="1" x14ac:dyDescent="0.2">
      <c r="A26" s="2" t="str">
        <f>"Feb "&amp;RIGHT(A6,4)+1</f>
        <v>Feb 2024</v>
      </c>
      <c r="B26" s="11" t="s">
        <v>416</v>
      </c>
      <c r="C26" s="11" t="s">
        <v>416</v>
      </c>
      <c r="D26" s="11" t="s">
        <v>416</v>
      </c>
      <c r="E26" s="11" t="s">
        <v>416</v>
      </c>
      <c r="F26" s="11" t="s">
        <v>416</v>
      </c>
      <c r="G26" s="11" t="s">
        <v>416</v>
      </c>
      <c r="H26" s="11" t="s">
        <v>416</v>
      </c>
      <c r="I26" s="11" t="s">
        <v>416</v>
      </c>
    </row>
    <row r="27" spans="1:9" ht="12" customHeight="1" x14ac:dyDescent="0.2">
      <c r="A27" s="2" t="str">
        <f>"Mar "&amp;RIGHT(A6,4)+1</f>
        <v>Mar 2024</v>
      </c>
      <c r="B27" s="11" t="s">
        <v>416</v>
      </c>
      <c r="C27" s="11" t="s">
        <v>416</v>
      </c>
      <c r="D27" s="11" t="s">
        <v>416</v>
      </c>
      <c r="E27" s="11" t="s">
        <v>416</v>
      </c>
      <c r="F27" s="11" t="s">
        <v>416</v>
      </c>
      <c r="G27" s="11" t="s">
        <v>416</v>
      </c>
      <c r="H27" s="11" t="s">
        <v>416</v>
      </c>
      <c r="I27" s="11" t="s">
        <v>416</v>
      </c>
    </row>
    <row r="28" spans="1:9" ht="12" customHeight="1" x14ac:dyDescent="0.2">
      <c r="A28" s="2" t="str">
        <f>"Apr "&amp;RIGHT(A6,4)+1</f>
        <v>Apr 2024</v>
      </c>
      <c r="B28" s="11" t="s">
        <v>416</v>
      </c>
      <c r="C28" s="11" t="s">
        <v>416</v>
      </c>
      <c r="D28" s="11" t="s">
        <v>416</v>
      </c>
      <c r="E28" s="11" t="s">
        <v>416</v>
      </c>
      <c r="F28" s="11" t="s">
        <v>416</v>
      </c>
      <c r="G28" s="11" t="s">
        <v>416</v>
      </c>
      <c r="H28" s="11" t="s">
        <v>416</v>
      </c>
      <c r="I28" s="11" t="s">
        <v>416</v>
      </c>
    </row>
    <row r="29" spans="1:9" ht="12" customHeight="1" x14ac:dyDescent="0.2">
      <c r="A29" s="2" t="str">
        <f>"May "&amp;RIGHT(A6,4)+1</f>
        <v>May 2024</v>
      </c>
      <c r="B29" s="11" t="s">
        <v>416</v>
      </c>
      <c r="C29" s="11" t="s">
        <v>416</v>
      </c>
      <c r="D29" s="11" t="s">
        <v>416</v>
      </c>
      <c r="E29" s="11" t="s">
        <v>416</v>
      </c>
      <c r="F29" s="11" t="s">
        <v>416</v>
      </c>
      <c r="G29" s="11" t="s">
        <v>416</v>
      </c>
      <c r="H29" s="11" t="s">
        <v>416</v>
      </c>
      <c r="I29" s="11" t="s">
        <v>416</v>
      </c>
    </row>
    <row r="30" spans="1:9" ht="12" customHeight="1" x14ac:dyDescent="0.2">
      <c r="A30" s="2" t="str">
        <f>"Jun "&amp;RIGHT(A6,4)+1</f>
        <v>Jun 2024</v>
      </c>
      <c r="B30" s="11" t="s">
        <v>416</v>
      </c>
      <c r="C30" s="11" t="s">
        <v>416</v>
      </c>
      <c r="D30" s="11" t="s">
        <v>416</v>
      </c>
      <c r="E30" s="11" t="s">
        <v>416</v>
      </c>
      <c r="F30" s="11" t="s">
        <v>416</v>
      </c>
      <c r="G30" s="11" t="s">
        <v>416</v>
      </c>
      <c r="H30" s="11" t="s">
        <v>416</v>
      </c>
      <c r="I30" s="11" t="s">
        <v>416</v>
      </c>
    </row>
    <row r="31" spans="1:9" ht="12" customHeight="1" x14ac:dyDescent="0.2">
      <c r="A31" s="2" t="str">
        <f>"Jul "&amp;RIGHT(A6,4)+1</f>
        <v>Jul 2024</v>
      </c>
      <c r="B31" s="11" t="s">
        <v>416</v>
      </c>
      <c r="C31" s="11" t="s">
        <v>416</v>
      </c>
      <c r="D31" s="11" t="s">
        <v>416</v>
      </c>
      <c r="E31" s="11" t="s">
        <v>416</v>
      </c>
      <c r="F31" s="11" t="s">
        <v>416</v>
      </c>
      <c r="G31" s="11" t="s">
        <v>416</v>
      </c>
      <c r="H31" s="11" t="s">
        <v>416</v>
      </c>
      <c r="I31" s="11" t="s">
        <v>416</v>
      </c>
    </row>
    <row r="32" spans="1:9" ht="12" customHeight="1" x14ac:dyDescent="0.2">
      <c r="A32" s="2" t="str">
        <f>"Aug "&amp;RIGHT(A6,4)+1</f>
        <v>Aug 2024</v>
      </c>
      <c r="B32" s="11" t="s">
        <v>416</v>
      </c>
      <c r="C32" s="11" t="s">
        <v>416</v>
      </c>
      <c r="D32" s="11" t="s">
        <v>416</v>
      </c>
      <c r="E32" s="11" t="s">
        <v>416</v>
      </c>
      <c r="F32" s="11" t="s">
        <v>416</v>
      </c>
      <c r="G32" s="11" t="s">
        <v>416</v>
      </c>
      <c r="H32" s="11" t="s">
        <v>416</v>
      </c>
      <c r="I32" s="11" t="s">
        <v>416</v>
      </c>
    </row>
    <row r="33" spans="1:9" ht="12" customHeight="1" x14ac:dyDescent="0.2">
      <c r="A33" s="2" t="str">
        <f>"Sep "&amp;RIGHT(A6,4)+1</f>
        <v>Sep 2024</v>
      </c>
      <c r="B33" s="11" t="s">
        <v>416</v>
      </c>
      <c r="C33" s="11" t="s">
        <v>416</v>
      </c>
      <c r="D33" s="11" t="s">
        <v>416</v>
      </c>
      <c r="E33" s="11" t="s">
        <v>416</v>
      </c>
      <c r="F33" s="11" t="s">
        <v>416</v>
      </c>
      <c r="G33" s="11" t="s">
        <v>416</v>
      </c>
      <c r="H33" s="11" t="s">
        <v>416</v>
      </c>
      <c r="I33" s="11" t="s">
        <v>416</v>
      </c>
    </row>
    <row r="34" spans="1:9" ht="12" customHeight="1" x14ac:dyDescent="0.2">
      <c r="A34" s="12" t="s">
        <v>55</v>
      </c>
      <c r="B34" s="13">
        <v>1914451596.54</v>
      </c>
      <c r="C34" s="13" t="s">
        <v>416</v>
      </c>
      <c r="D34" s="13">
        <v>591600230.73000002</v>
      </c>
      <c r="E34" s="13">
        <v>321462054.04000002</v>
      </c>
      <c r="F34" s="13">
        <v>199624.8</v>
      </c>
      <c r="G34" s="13" t="s">
        <v>416</v>
      </c>
      <c r="H34" s="13" t="s">
        <v>416</v>
      </c>
      <c r="I34" s="13">
        <v>2827713506.1100001</v>
      </c>
    </row>
    <row r="35" spans="1:9" ht="12" customHeight="1" x14ac:dyDescent="0.2">
      <c r="A35" s="14" t="str">
        <f>"Total "&amp;MID(A20,7,LEN(A20)-13)&amp;" Months"</f>
        <v>Total 1 Months</v>
      </c>
      <c r="B35" s="15">
        <v>1914451596.54</v>
      </c>
      <c r="C35" s="15" t="s">
        <v>416</v>
      </c>
      <c r="D35" s="15">
        <v>591600230.73000002</v>
      </c>
      <c r="E35" s="15">
        <v>321462054.04000002</v>
      </c>
      <c r="F35" s="15">
        <v>199624.8</v>
      </c>
      <c r="G35" s="15" t="s">
        <v>416</v>
      </c>
      <c r="H35" s="15" t="s">
        <v>416</v>
      </c>
      <c r="I35" s="15">
        <v>2827713506.1100001</v>
      </c>
    </row>
    <row r="36" spans="1:9" ht="12" customHeight="1" x14ac:dyDescent="0.2">
      <c r="A36" s="81"/>
      <c r="B36" s="81"/>
      <c r="C36" s="81"/>
      <c r="D36" s="81"/>
      <c r="E36" s="81"/>
      <c r="F36" s="81"/>
      <c r="G36" s="81"/>
      <c r="H36" s="81"/>
    </row>
    <row r="37" spans="1:9" ht="333" customHeight="1" x14ac:dyDescent="0.2">
      <c r="A37" s="92" t="s">
        <v>412</v>
      </c>
      <c r="B37" s="92"/>
      <c r="C37" s="92"/>
      <c r="D37" s="92"/>
      <c r="E37" s="92"/>
      <c r="F37" s="92"/>
      <c r="G37" s="92"/>
      <c r="H37" s="92"/>
      <c r="I37" s="129"/>
    </row>
  </sheetData>
  <mergeCells count="14">
    <mergeCell ref="B5:I5"/>
    <mergeCell ref="A36:H36"/>
    <mergeCell ref="A37:I37"/>
    <mergeCell ref="A1:H1"/>
    <mergeCell ref="A2:H2"/>
    <mergeCell ref="A3:A4"/>
    <mergeCell ref="B3:B4"/>
    <mergeCell ref="C3:C4"/>
    <mergeCell ref="D3:D4"/>
    <mergeCell ref="E3:E4"/>
    <mergeCell ref="F3:F4"/>
    <mergeCell ref="G3:G4"/>
    <mergeCell ref="H3:H4"/>
    <mergeCell ref="I3:I4"/>
  </mergeCells>
  <phoneticPr fontId="0" type="noConversion"/>
  <pageMargins left="0.75" right="0.5" top="0.75" bottom="0.5" header="0.5" footer="0.25"/>
  <pageSetup scale="31"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30">
    <pageSetUpPr fitToPage="1"/>
  </sheetPr>
  <dimension ref="A1:K37"/>
  <sheetViews>
    <sheetView showGridLines="0" workbookViewId="0">
      <selection sqref="A1:J1"/>
    </sheetView>
  </sheetViews>
  <sheetFormatPr defaultRowHeight="12.75" x14ac:dyDescent="0.2"/>
  <cols>
    <col min="1" max="11" width="11.42578125" customWidth="1"/>
  </cols>
  <sheetData>
    <row r="1" spans="1:11" ht="12" customHeight="1" x14ac:dyDescent="0.2">
      <c r="A1" s="82" t="s">
        <v>417</v>
      </c>
      <c r="B1" s="82"/>
      <c r="C1" s="82"/>
      <c r="D1" s="82"/>
      <c r="E1" s="82"/>
      <c r="F1" s="82"/>
      <c r="G1" s="82"/>
      <c r="H1" s="82"/>
      <c r="I1" s="82"/>
      <c r="J1" s="82"/>
      <c r="K1" s="76">
        <v>45303</v>
      </c>
    </row>
    <row r="2" spans="1:11" ht="12" customHeight="1" x14ac:dyDescent="0.2">
      <c r="A2" s="84" t="s">
        <v>144</v>
      </c>
      <c r="B2" s="84"/>
      <c r="C2" s="84"/>
      <c r="D2" s="84"/>
      <c r="E2" s="84"/>
      <c r="F2" s="84"/>
      <c r="G2" s="84"/>
      <c r="H2" s="84"/>
      <c r="I2" s="84"/>
      <c r="J2" s="84"/>
      <c r="K2" s="1"/>
    </row>
    <row r="3" spans="1:11" ht="24" customHeight="1" x14ac:dyDescent="0.2">
      <c r="A3" s="86" t="s">
        <v>50</v>
      </c>
      <c r="B3" s="90" t="s">
        <v>145</v>
      </c>
      <c r="C3" s="90"/>
      <c r="D3" s="89"/>
      <c r="E3" s="90" t="s">
        <v>74</v>
      </c>
      <c r="F3" s="90"/>
      <c r="G3" s="89"/>
      <c r="H3" s="90" t="s">
        <v>146</v>
      </c>
      <c r="I3" s="90"/>
      <c r="J3" s="89"/>
      <c r="K3" s="93" t="s">
        <v>147</v>
      </c>
    </row>
    <row r="4" spans="1:11" ht="24" customHeight="1" x14ac:dyDescent="0.2">
      <c r="A4" s="87"/>
      <c r="B4" s="10" t="s">
        <v>78</v>
      </c>
      <c r="C4" s="10" t="s">
        <v>80</v>
      </c>
      <c r="D4" s="10" t="s">
        <v>55</v>
      </c>
      <c r="E4" s="10" t="s">
        <v>78</v>
      </c>
      <c r="F4" s="10" t="s">
        <v>80</v>
      </c>
      <c r="G4" s="10" t="s">
        <v>55</v>
      </c>
      <c r="H4" s="10" t="s">
        <v>78</v>
      </c>
      <c r="I4" s="10" t="s">
        <v>80</v>
      </c>
      <c r="J4" s="10" t="s">
        <v>55</v>
      </c>
      <c r="K4" s="90"/>
    </row>
    <row r="5" spans="1:11" ht="12" customHeight="1" x14ac:dyDescent="0.2">
      <c r="A5" s="1"/>
      <c r="B5" s="81" t="str">
        <f>REPT("-",113)&amp;" Number "&amp;REPT("-",119)</f>
        <v>----------------------------------------------------------------------------------------------------------------- Number -----------------------------------------------------------------------------------------------------------------------</v>
      </c>
      <c r="C5" s="81"/>
      <c r="D5" s="81"/>
      <c r="E5" s="81"/>
      <c r="F5" s="81"/>
      <c r="G5" s="81"/>
      <c r="H5" s="81"/>
      <c r="I5" s="81"/>
      <c r="J5" s="81"/>
      <c r="K5" s="81"/>
    </row>
    <row r="6" spans="1:11" ht="12" customHeight="1" x14ac:dyDescent="0.2">
      <c r="A6" s="3" t="s">
        <v>418</v>
      </c>
    </row>
    <row r="7" spans="1:11" ht="12" customHeight="1" x14ac:dyDescent="0.2">
      <c r="A7" s="2" t="str">
        <f>"Oct "&amp;RIGHT(A6,4)-1</f>
        <v>Oct 2022</v>
      </c>
      <c r="B7" s="11">
        <v>193039</v>
      </c>
      <c r="C7" s="11">
        <v>1528983</v>
      </c>
      <c r="D7" s="11">
        <v>1722022</v>
      </c>
      <c r="E7" s="11">
        <v>7447</v>
      </c>
      <c r="F7" s="11">
        <v>115000</v>
      </c>
      <c r="G7" s="11">
        <v>122447</v>
      </c>
      <c r="H7" s="11">
        <v>0</v>
      </c>
      <c r="I7" s="11">
        <v>35732</v>
      </c>
      <c r="J7" s="11">
        <v>35732</v>
      </c>
      <c r="K7" s="11">
        <v>1880201</v>
      </c>
    </row>
    <row r="8" spans="1:11" ht="12" customHeight="1" x14ac:dyDescent="0.2">
      <c r="A8" s="2" t="str">
        <f>"Nov "&amp;RIGHT(A6,4)-1</f>
        <v>Nov 2022</v>
      </c>
      <c r="B8" s="11">
        <v>176301</v>
      </c>
      <c r="C8" s="11">
        <v>1448725</v>
      </c>
      <c r="D8" s="11">
        <v>1625026</v>
      </c>
      <c r="E8" s="11">
        <v>7958</v>
      </c>
      <c r="F8" s="11">
        <v>107070</v>
      </c>
      <c r="G8" s="11">
        <v>115028</v>
      </c>
      <c r="H8" s="11">
        <v>114</v>
      </c>
      <c r="I8" s="11">
        <v>23327</v>
      </c>
      <c r="J8" s="11">
        <v>23441</v>
      </c>
      <c r="K8" s="11">
        <v>1763495</v>
      </c>
    </row>
    <row r="9" spans="1:11" ht="12" customHeight="1" x14ac:dyDescent="0.2">
      <c r="A9" s="2" t="str">
        <f>"Dec "&amp;RIGHT(A6,4)-1</f>
        <v>Dec 2022</v>
      </c>
      <c r="B9" s="11">
        <v>159521</v>
      </c>
      <c r="C9" s="11">
        <v>1129763</v>
      </c>
      <c r="D9" s="11">
        <v>1289284</v>
      </c>
      <c r="E9" s="11">
        <v>5635</v>
      </c>
      <c r="F9" s="11">
        <v>90307</v>
      </c>
      <c r="G9" s="11">
        <v>95942</v>
      </c>
      <c r="H9" s="11">
        <v>1465</v>
      </c>
      <c r="I9" s="11">
        <v>10061</v>
      </c>
      <c r="J9" s="11">
        <v>11526</v>
      </c>
      <c r="K9" s="11">
        <v>1396752</v>
      </c>
    </row>
    <row r="10" spans="1:11" ht="12" customHeight="1" x14ac:dyDescent="0.2">
      <c r="A10" s="2" t="str">
        <f>"Jan "&amp;RIGHT(A6,4)</f>
        <v>Jan 2023</v>
      </c>
      <c r="B10" s="11">
        <v>173010</v>
      </c>
      <c r="C10" s="11">
        <v>1549604</v>
      </c>
      <c r="D10" s="11">
        <v>1722614</v>
      </c>
      <c r="E10" s="11">
        <v>7316</v>
      </c>
      <c r="F10" s="11">
        <v>117239</v>
      </c>
      <c r="G10" s="11">
        <v>124555</v>
      </c>
      <c r="H10" s="11">
        <v>0</v>
      </c>
      <c r="I10" s="11">
        <v>25309</v>
      </c>
      <c r="J10" s="11">
        <v>25309</v>
      </c>
      <c r="K10" s="11">
        <v>1872478</v>
      </c>
    </row>
    <row r="11" spans="1:11" ht="12" customHeight="1" x14ac:dyDescent="0.2">
      <c r="A11" s="2" t="str">
        <f>"Feb "&amp;RIGHT(A6,4)</f>
        <v>Feb 2023</v>
      </c>
      <c r="B11" s="11">
        <v>198497</v>
      </c>
      <c r="C11" s="11">
        <v>1453796</v>
      </c>
      <c r="D11" s="11">
        <v>1652293</v>
      </c>
      <c r="E11" s="11">
        <v>6385</v>
      </c>
      <c r="F11" s="11">
        <v>106533</v>
      </c>
      <c r="G11" s="11">
        <v>112918</v>
      </c>
      <c r="H11" s="11">
        <v>215</v>
      </c>
      <c r="I11" s="11">
        <v>22205</v>
      </c>
      <c r="J11" s="11">
        <v>22420</v>
      </c>
      <c r="K11" s="11">
        <v>1787631</v>
      </c>
    </row>
    <row r="12" spans="1:11" ht="12" customHeight="1" x14ac:dyDescent="0.2">
      <c r="A12" s="2" t="str">
        <f>"Mar "&amp;RIGHT(A6,4)</f>
        <v>Mar 2023</v>
      </c>
      <c r="B12" s="11">
        <v>202330</v>
      </c>
      <c r="C12" s="11">
        <v>1540663</v>
      </c>
      <c r="D12" s="11">
        <v>1742993</v>
      </c>
      <c r="E12" s="11">
        <v>6678</v>
      </c>
      <c r="F12" s="11">
        <v>117712</v>
      </c>
      <c r="G12" s="11">
        <v>124390</v>
      </c>
      <c r="H12" s="11">
        <v>807</v>
      </c>
      <c r="I12" s="11">
        <v>19756</v>
      </c>
      <c r="J12" s="11">
        <v>20563</v>
      </c>
      <c r="K12" s="11">
        <v>1887946</v>
      </c>
    </row>
    <row r="13" spans="1:11" ht="12" customHeight="1" x14ac:dyDescent="0.2">
      <c r="A13" s="2" t="str">
        <f>"Apr "&amp;RIGHT(A6,4)</f>
        <v>Apr 2023</v>
      </c>
      <c r="B13" s="11">
        <v>180097</v>
      </c>
      <c r="C13" s="11">
        <v>1305221</v>
      </c>
      <c r="D13" s="11">
        <v>1485318</v>
      </c>
      <c r="E13" s="11">
        <v>5768</v>
      </c>
      <c r="F13" s="11">
        <v>109826</v>
      </c>
      <c r="G13" s="11">
        <v>115594</v>
      </c>
      <c r="H13" s="11">
        <v>0</v>
      </c>
      <c r="I13" s="11">
        <v>26087</v>
      </c>
      <c r="J13" s="11">
        <v>26087</v>
      </c>
      <c r="K13" s="11">
        <v>1626999</v>
      </c>
    </row>
    <row r="14" spans="1:11" ht="12" customHeight="1" x14ac:dyDescent="0.2">
      <c r="A14" s="2" t="str">
        <f>"May "&amp;RIGHT(A6,4)</f>
        <v>May 2023</v>
      </c>
      <c r="B14" s="11">
        <v>219525</v>
      </c>
      <c r="C14" s="11">
        <v>1541760</v>
      </c>
      <c r="D14" s="11">
        <v>1761285</v>
      </c>
      <c r="E14" s="11">
        <v>5873</v>
      </c>
      <c r="F14" s="11">
        <v>134551</v>
      </c>
      <c r="G14" s="11">
        <v>140424</v>
      </c>
      <c r="H14" s="11">
        <v>0</v>
      </c>
      <c r="I14" s="11">
        <v>32710</v>
      </c>
      <c r="J14" s="11">
        <v>32710</v>
      </c>
      <c r="K14" s="11">
        <v>1934419</v>
      </c>
    </row>
    <row r="15" spans="1:11" ht="12" customHeight="1" x14ac:dyDescent="0.2">
      <c r="A15" s="2" t="str">
        <f>"Jun "&amp;RIGHT(A6,4)</f>
        <v>Jun 2023</v>
      </c>
      <c r="B15" s="11">
        <v>37225</v>
      </c>
      <c r="C15" s="11">
        <v>245954</v>
      </c>
      <c r="D15" s="11">
        <v>283179</v>
      </c>
      <c r="E15" s="11">
        <v>7322</v>
      </c>
      <c r="F15" s="11">
        <v>113427</v>
      </c>
      <c r="G15" s="11">
        <v>120749</v>
      </c>
      <c r="H15" s="11">
        <v>16778</v>
      </c>
      <c r="I15" s="11">
        <v>502399</v>
      </c>
      <c r="J15" s="11">
        <v>519177</v>
      </c>
      <c r="K15" s="11">
        <v>923105</v>
      </c>
    </row>
    <row r="16" spans="1:11" ht="12" customHeight="1" x14ac:dyDescent="0.2">
      <c r="A16" s="2" t="str">
        <f>"Jul "&amp;RIGHT(A6,4)</f>
        <v>Jul 2023</v>
      </c>
      <c r="B16" s="11">
        <v>6630</v>
      </c>
      <c r="C16" s="11">
        <v>90380</v>
      </c>
      <c r="D16" s="11">
        <v>97010</v>
      </c>
      <c r="E16" s="11">
        <v>10986</v>
      </c>
      <c r="F16" s="11">
        <v>94151</v>
      </c>
      <c r="G16" s="11">
        <v>105137</v>
      </c>
      <c r="H16" s="11">
        <v>94845</v>
      </c>
      <c r="I16" s="11">
        <v>863885</v>
      </c>
      <c r="J16" s="11">
        <v>958730</v>
      </c>
      <c r="K16" s="11">
        <v>1160877</v>
      </c>
    </row>
    <row r="17" spans="1:11" ht="12" customHeight="1" x14ac:dyDescent="0.2">
      <c r="A17" s="2" t="str">
        <f>"Aug "&amp;RIGHT(A6,4)</f>
        <v>Aug 2023</v>
      </c>
      <c r="B17" s="11">
        <v>63184</v>
      </c>
      <c r="C17" s="11">
        <v>458028</v>
      </c>
      <c r="D17" s="11">
        <v>521212</v>
      </c>
      <c r="E17" s="11">
        <v>6723</v>
      </c>
      <c r="F17" s="11">
        <v>74914</v>
      </c>
      <c r="G17" s="11">
        <v>81637</v>
      </c>
      <c r="H17" s="11">
        <v>35545</v>
      </c>
      <c r="I17" s="11">
        <v>303287</v>
      </c>
      <c r="J17" s="11">
        <v>338832</v>
      </c>
      <c r="K17" s="11">
        <v>941681</v>
      </c>
    </row>
    <row r="18" spans="1:11" ht="12" customHeight="1" x14ac:dyDescent="0.2">
      <c r="A18" s="2" t="str">
        <f>"Sep "&amp;RIGHT(A6,4)</f>
        <v>Sep 2023</v>
      </c>
      <c r="B18" s="11">
        <v>193066</v>
      </c>
      <c r="C18" s="11">
        <v>1541492</v>
      </c>
      <c r="D18" s="11">
        <v>1734558</v>
      </c>
      <c r="E18" s="11">
        <v>4622</v>
      </c>
      <c r="F18" s="11">
        <v>119219</v>
      </c>
      <c r="G18" s="11">
        <v>123841</v>
      </c>
      <c r="H18" s="11">
        <v>475</v>
      </c>
      <c r="I18" s="11">
        <v>48858</v>
      </c>
      <c r="J18" s="11">
        <v>49333</v>
      </c>
      <c r="K18" s="11">
        <v>1907732</v>
      </c>
    </row>
    <row r="19" spans="1:11" ht="12" customHeight="1" x14ac:dyDescent="0.2">
      <c r="A19" s="12" t="s">
        <v>55</v>
      </c>
      <c r="B19" s="13">
        <v>1802425</v>
      </c>
      <c r="C19" s="13">
        <v>13834369</v>
      </c>
      <c r="D19" s="13">
        <v>15636794</v>
      </c>
      <c r="E19" s="13">
        <v>82713</v>
      </c>
      <c r="F19" s="13">
        <v>1299949</v>
      </c>
      <c r="G19" s="13">
        <v>1382662</v>
      </c>
      <c r="H19" s="13">
        <v>150244</v>
      </c>
      <c r="I19" s="13">
        <v>1913616</v>
      </c>
      <c r="J19" s="13">
        <v>2063860</v>
      </c>
      <c r="K19" s="13">
        <v>19083316</v>
      </c>
    </row>
    <row r="20" spans="1:11" ht="12" customHeight="1" x14ac:dyDescent="0.2">
      <c r="A20" s="14" t="s">
        <v>419</v>
      </c>
      <c r="B20" s="15">
        <v>193039</v>
      </c>
      <c r="C20" s="15">
        <v>1528983</v>
      </c>
      <c r="D20" s="15">
        <v>1722022</v>
      </c>
      <c r="E20" s="15">
        <v>7447</v>
      </c>
      <c r="F20" s="15">
        <v>115000</v>
      </c>
      <c r="G20" s="15">
        <v>122447</v>
      </c>
      <c r="H20" s="15">
        <v>0</v>
      </c>
      <c r="I20" s="15">
        <v>35732</v>
      </c>
      <c r="J20" s="15">
        <v>35732</v>
      </c>
      <c r="K20" s="15">
        <v>1880201</v>
      </c>
    </row>
    <row r="21" spans="1:11" ht="12" customHeight="1" x14ac:dyDescent="0.2">
      <c r="A21" s="3" t="str">
        <f>"FY "&amp;RIGHT(A6,4)+1</f>
        <v>FY 2024</v>
      </c>
    </row>
    <row r="22" spans="1:11" ht="12" customHeight="1" x14ac:dyDescent="0.2">
      <c r="A22" s="2" t="str">
        <f>"Oct "&amp;RIGHT(A6,4)</f>
        <v>Oct 2023</v>
      </c>
      <c r="B22" s="11">
        <v>214035</v>
      </c>
      <c r="C22" s="11">
        <v>1543864</v>
      </c>
      <c r="D22" s="11">
        <v>1757899</v>
      </c>
      <c r="E22" s="11">
        <v>10625</v>
      </c>
      <c r="F22" s="11">
        <v>125624</v>
      </c>
      <c r="G22" s="11">
        <v>136249</v>
      </c>
      <c r="H22" s="11">
        <v>0</v>
      </c>
      <c r="I22" s="11">
        <v>54069</v>
      </c>
      <c r="J22" s="11">
        <v>54069</v>
      </c>
      <c r="K22" s="11">
        <v>1948217</v>
      </c>
    </row>
    <row r="23" spans="1:11" ht="12" customHeight="1" x14ac:dyDescent="0.2">
      <c r="A23" s="2" t="str">
        <f>"Nov "&amp;RIGHT(A6,4)</f>
        <v>Nov 2023</v>
      </c>
      <c r="B23" s="11" t="s">
        <v>416</v>
      </c>
      <c r="C23" s="11" t="s">
        <v>416</v>
      </c>
      <c r="D23" s="11" t="s">
        <v>416</v>
      </c>
      <c r="E23" s="11" t="s">
        <v>416</v>
      </c>
      <c r="F23" s="11" t="s">
        <v>416</v>
      </c>
      <c r="G23" s="11" t="s">
        <v>416</v>
      </c>
      <c r="H23" s="11" t="s">
        <v>416</v>
      </c>
      <c r="I23" s="11" t="s">
        <v>416</v>
      </c>
      <c r="J23" s="11" t="s">
        <v>416</v>
      </c>
      <c r="K23" s="11" t="s">
        <v>416</v>
      </c>
    </row>
    <row r="24" spans="1:11" ht="12" customHeight="1" x14ac:dyDescent="0.2">
      <c r="A24" s="2" t="str">
        <f>"Dec "&amp;RIGHT(A6,4)</f>
        <v>Dec 2023</v>
      </c>
      <c r="B24" s="11" t="s">
        <v>416</v>
      </c>
      <c r="C24" s="11" t="s">
        <v>416</v>
      </c>
      <c r="D24" s="11" t="s">
        <v>416</v>
      </c>
      <c r="E24" s="11" t="s">
        <v>416</v>
      </c>
      <c r="F24" s="11" t="s">
        <v>416</v>
      </c>
      <c r="G24" s="11" t="s">
        <v>416</v>
      </c>
      <c r="H24" s="11" t="s">
        <v>416</v>
      </c>
      <c r="I24" s="11" t="s">
        <v>416</v>
      </c>
      <c r="J24" s="11" t="s">
        <v>416</v>
      </c>
      <c r="K24" s="11" t="s">
        <v>416</v>
      </c>
    </row>
    <row r="25" spans="1:11" ht="12" customHeight="1" x14ac:dyDescent="0.2">
      <c r="A25" s="2" t="str">
        <f>"Jan "&amp;RIGHT(A6,4)+1</f>
        <v>Jan 2024</v>
      </c>
      <c r="B25" s="11" t="s">
        <v>416</v>
      </c>
      <c r="C25" s="11" t="s">
        <v>416</v>
      </c>
      <c r="D25" s="11" t="s">
        <v>416</v>
      </c>
      <c r="E25" s="11" t="s">
        <v>416</v>
      </c>
      <c r="F25" s="11" t="s">
        <v>416</v>
      </c>
      <c r="G25" s="11" t="s">
        <v>416</v>
      </c>
      <c r="H25" s="11" t="s">
        <v>416</v>
      </c>
      <c r="I25" s="11" t="s">
        <v>416</v>
      </c>
      <c r="J25" s="11" t="s">
        <v>416</v>
      </c>
      <c r="K25" s="11" t="s">
        <v>416</v>
      </c>
    </row>
    <row r="26" spans="1:11" ht="12" customHeight="1" x14ac:dyDescent="0.2">
      <c r="A26" s="2" t="str">
        <f>"Feb "&amp;RIGHT(A6,4)+1</f>
        <v>Feb 2024</v>
      </c>
      <c r="B26" s="11" t="s">
        <v>416</v>
      </c>
      <c r="C26" s="11" t="s">
        <v>416</v>
      </c>
      <c r="D26" s="11" t="s">
        <v>416</v>
      </c>
      <c r="E26" s="11" t="s">
        <v>416</v>
      </c>
      <c r="F26" s="11" t="s">
        <v>416</v>
      </c>
      <c r="G26" s="11" t="s">
        <v>416</v>
      </c>
      <c r="H26" s="11" t="s">
        <v>416</v>
      </c>
      <c r="I26" s="11" t="s">
        <v>416</v>
      </c>
      <c r="J26" s="11" t="s">
        <v>416</v>
      </c>
      <c r="K26" s="11" t="s">
        <v>416</v>
      </c>
    </row>
    <row r="27" spans="1:11" ht="12" customHeight="1" x14ac:dyDescent="0.2">
      <c r="A27" s="2" t="str">
        <f>"Mar "&amp;RIGHT(A6,4)+1</f>
        <v>Mar 2024</v>
      </c>
      <c r="B27" s="11" t="s">
        <v>416</v>
      </c>
      <c r="C27" s="11" t="s">
        <v>416</v>
      </c>
      <c r="D27" s="11" t="s">
        <v>416</v>
      </c>
      <c r="E27" s="11" t="s">
        <v>416</v>
      </c>
      <c r="F27" s="11" t="s">
        <v>416</v>
      </c>
      <c r="G27" s="11" t="s">
        <v>416</v>
      </c>
      <c r="H27" s="11" t="s">
        <v>416</v>
      </c>
      <c r="I27" s="11" t="s">
        <v>416</v>
      </c>
      <c r="J27" s="11" t="s">
        <v>416</v>
      </c>
      <c r="K27" s="11" t="s">
        <v>416</v>
      </c>
    </row>
    <row r="28" spans="1:11" ht="12" customHeight="1" x14ac:dyDescent="0.2">
      <c r="A28" s="2" t="str">
        <f>"Apr "&amp;RIGHT(A6,4)+1</f>
        <v>Apr 2024</v>
      </c>
      <c r="B28" s="11" t="s">
        <v>416</v>
      </c>
      <c r="C28" s="11" t="s">
        <v>416</v>
      </c>
      <c r="D28" s="11" t="s">
        <v>416</v>
      </c>
      <c r="E28" s="11" t="s">
        <v>416</v>
      </c>
      <c r="F28" s="11" t="s">
        <v>416</v>
      </c>
      <c r="G28" s="11" t="s">
        <v>416</v>
      </c>
      <c r="H28" s="11" t="s">
        <v>416</v>
      </c>
      <c r="I28" s="11" t="s">
        <v>416</v>
      </c>
      <c r="J28" s="11" t="s">
        <v>416</v>
      </c>
      <c r="K28" s="11" t="s">
        <v>416</v>
      </c>
    </row>
    <row r="29" spans="1:11" ht="12" customHeight="1" x14ac:dyDescent="0.2">
      <c r="A29" s="2" t="str">
        <f>"May "&amp;RIGHT(A6,4)+1</f>
        <v>May 2024</v>
      </c>
      <c r="B29" s="11" t="s">
        <v>416</v>
      </c>
      <c r="C29" s="11" t="s">
        <v>416</v>
      </c>
      <c r="D29" s="11" t="s">
        <v>416</v>
      </c>
      <c r="E29" s="11" t="s">
        <v>416</v>
      </c>
      <c r="F29" s="11" t="s">
        <v>416</v>
      </c>
      <c r="G29" s="11" t="s">
        <v>416</v>
      </c>
      <c r="H29" s="11" t="s">
        <v>416</v>
      </c>
      <c r="I29" s="11" t="s">
        <v>416</v>
      </c>
      <c r="J29" s="11" t="s">
        <v>416</v>
      </c>
      <c r="K29" s="11" t="s">
        <v>416</v>
      </c>
    </row>
    <row r="30" spans="1:11" ht="12" customHeight="1" x14ac:dyDescent="0.2">
      <c r="A30" s="2" t="str">
        <f>"Jun "&amp;RIGHT(A6,4)+1</f>
        <v>Jun 2024</v>
      </c>
      <c r="B30" s="11" t="s">
        <v>416</v>
      </c>
      <c r="C30" s="11" t="s">
        <v>416</v>
      </c>
      <c r="D30" s="11" t="s">
        <v>416</v>
      </c>
      <c r="E30" s="11" t="s">
        <v>416</v>
      </c>
      <c r="F30" s="11" t="s">
        <v>416</v>
      </c>
      <c r="G30" s="11" t="s">
        <v>416</v>
      </c>
      <c r="H30" s="11" t="s">
        <v>416</v>
      </c>
      <c r="I30" s="11" t="s">
        <v>416</v>
      </c>
      <c r="J30" s="11" t="s">
        <v>416</v>
      </c>
      <c r="K30" s="11" t="s">
        <v>416</v>
      </c>
    </row>
    <row r="31" spans="1:11" ht="12" customHeight="1" x14ac:dyDescent="0.2">
      <c r="A31" s="2" t="str">
        <f>"Jul "&amp;RIGHT(A6,4)+1</f>
        <v>Jul 2024</v>
      </c>
      <c r="B31" s="11" t="s">
        <v>416</v>
      </c>
      <c r="C31" s="11" t="s">
        <v>416</v>
      </c>
      <c r="D31" s="11" t="s">
        <v>416</v>
      </c>
      <c r="E31" s="11" t="s">
        <v>416</v>
      </c>
      <c r="F31" s="11" t="s">
        <v>416</v>
      </c>
      <c r="G31" s="11" t="s">
        <v>416</v>
      </c>
      <c r="H31" s="11" t="s">
        <v>416</v>
      </c>
      <c r="I31" s="11" t="s">
        <v>416</v>
      </c>
      <c r="J31" s="11" t="s">
        <v>416</v>
      </c>
      <c r="K31" s="11" t="s">
        <v>416</v>
      </c>
    </row>
    <row r="32" spans="1:11" ht="12" customHeight="1" x14ac:dyDescent="0.2">
      <c r="A32" s="2" t="str">
        <f>"Aug "&amp;RIGHT(A6,4)+1</f>
        <v>Aug 2024</v>
      </c>
      <c r="B32" s="11" t="s">
        <v>416</v>
      </c>
      <c r="C32" s="11" t="s">
        <v>416</v>
      </c>
      <c r="D32" s="11" t="s">
        <v>416</v>
      </c>
      <c r="E32" s="11" t="s">
        <v>416</v>
      </c>
      <c r="F32" s="11" t="s">
        <v>416</v>
      </c>
      <c r="G32" s="11" t="s">
        <v>416</v>
      </c>
      <c r="H32" s="11" t="s">
        <v>416</v>
      </c>
      <c r="I32" s="11" t="s">
        <v>416</v>
      </c>
      <c r="J32" s="11" t="s">
        <v>416</v>
      </c>
      <c r="K32" s="11" t="s">
        <v>416</v>
      </c>
    </row>
    <row r="33" spans="1:11" ht="12" customHeight="1" x14ac:dyDescent="0.2">
      <c r="A33" s="2" t="str">
        <f>"Sep "&amp;RIGHT(A6,4)+1</f>
        <v>Sep 2024</v>
      </c>
      <c r="B33" s="11" t="s">
        <v>416</v>
      </c>
      <c r="C33" s="11" t="s">
        <v>416</v>
      </c>
      <c r="D33" s="11" t="s">
        <v>416</v>
      </c>
      <c r="E33" s="11" t="s">
        <v>416</v>
      </c>
      <c r="F33" s="11" t="s">
        <v>416</v>
      </c>
      <c r="G33" s="11" t="s">
        <v>416</v>
      </c>
      <c r="H33" s="11" t="s">
        <v>416</v>
      </c>
      <c r="I33" s="11" t="s">
        <v>416</v>
      </c>
      <c r="J33" s="11" t="s">
        <v>416</v>
      </c>
      <c r="K33" s="11" t="s">
        <v>416</v>
      </c>
    </row>
    <row r="34" spans="1:11" ht="12" customHeight="1" x14ac:dyDescent="0.2">
      <c r="A34" s="12" t="s">
        <v>55</v>
      </c>
      <c r="B34" s="13">
        <v>214035</v>
      </c>
      <c r="C34" s="13">
        <v>1543864</v>
      </c>
      <c r="D34" s="13">
        <v>1757899</v>
      </c>
      <c r="E34" s="13">
        <v>10625</v>
      </c>
      <c r="F34" s="13">
        <v>125624</v>
      </c>
      <c r="G34" s="13">
        <v>136249</v>
      </c>
      <c r="H34" s="13">
        <v>0</v>
      </c>
      <c r="I34" s="13">
        <v>54069</v>
      </c>
      <c r="J34" s="13">
        <v>54069</v>
      </c>
      <c r="K34" s="13">
        <v>1948217</v>
      </c>
    </row>
    <row r="35" spans="1:11" ht="12" customHeight="1" x14ac:dyDescent="0.2">
      <c r="A35" s="14" t="str">
        <f>"Total "&amp;MID(A20,7,LEN(A20)-13)&amp;" Months"</f>
        <v>Total 1 Months</v>
      </c>
      <c r="B35" s="15">
        <v>214035</v>
      </c>
      <c r="C35" s="15">
        <v>1543864</v>
      </c>
      <c r="D35" s="15">
        <v>1757899</v>
      </c>
      <c r="E35" s="15">
        <v>10625</v>
      </c>
      <c r="F35" s="15">
        <v>125624</v>
      </c>
      <c r="G35" s="15">
        <v>136249</v>
      </c>
      <c r="H35" s="15">
        <v>0</v>
      </c>
      <c r="I35" s="15">
        <v>54069</v>
      </c>
      <c r="J35" s="15">
        <v>54069</v>
      </c>
      <c r="K35" s="15">
        <v>1948217</v>
      </c>
    </row>
    <row r="36" spans="1:11" ht="12" customHeight="1" x14ac:dyDescent="0.2">
      <c r="A36" s="81"/>
      <c r="B36" s="81"/>
      <c r="C36" s="81"/>
      <c r="D36" s="81"/>
      <c r="E36" s="81"/>
      <c r="F36" s="81"/>
      <c r="G36" s="81"/>
      <c r="H36" s="81"/>
    </row>
    <row r="37" spans="1:11" ht="69.95" customHeight="1" x14ac:dyDescent="0.2"/>
  </sheetData>
  <mergeCells count="9">
    <mergeCell ref="K3:K4"/>
    <mergeCell ref="B5:K5"/>
    <mergeCell ref="A36:H36"/>
    <mergeCell ref="A1:J1"/>
    <mergeCell ref="A2:J2"/>
    <mergeCell ref="A3:A4"/>
    <mergeCell ref="B3:D3"/>
    <mergeCell ref="E3:G3"/>
    <mergeCell ref="H3:J3"/>
  </mergeCells>
  <phoneticPr fontId="0" type="noConversion"/>
  <pageMargins left="0.75" right="0.5" top="0.75" bottom="0.5" header="0.5" footer="0.25"/>
  <pageSetup orientation="landscape"/>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A1:K42"/>
  <sheetViews>
    <sheetView showGridLines="0" workbookViewId="0">
      <selection sqref="A1:J1"/>
    </sheetView>
  </sheetViews>
  <sheetFormatPr defaultRowHeight="12.75" x14ac:dyDescent="0.2"/>
  <cols>
    <col min="1" max="1" width="11.42578125" customWidth="1"/>
    <col min="2" max="2" width="19.28515625" bestFit="1" customWidth="1"/>
    <col min="3" max="7" width="11.42578125" customWidth="1"/>
    <col min="8" max="8" width="12.42578125" customWidth="1"/>
    <col min="9" max="9" width="11.42578125" customWidth="1"/>
    <col min="10" max="11" width="15.7109375" customWidth="1"/>
  </cols>
  <sheetData>
    <row r="1" spans="1:11" ht="12" customHeight="1" x14ac:dyDescent="0.2">
      <c r="A1" s="82" t="s">
        <v>421</v>
      </c>
      <c r="B1" s="82"/>
      <c r="C1" s="82"/>
      <c r="D1" s="82"/>
      <c r="E1" s="82"/>
      <c r="F1" s="82"/>
      <c r="G1" s="82"/>
      <c r="H1" s="82"/>
      <c r="I1" s="82"/>
      <c r="J1" s="83"/>
      <c r="K1" s="76">
        <v>45303</v>
      </c>
    </row>
    <row r="2" spans="1:11" ht="12" customHeight="1" x14ac:dyDescent="0.2">
      <c r="A2" s="84" t="s">
        <v>335</v>
      </c>
      <c r="B2" s="84"/>
      <c r="C2" s="84"/>
      <c r="D2" s="84"/>
      <c r="E2" s="84"/>
      <c r="F2" s="84"/>
      <c r="G2" s="84"/>
      <c r="H2" s="84"/>
      <c r="I2" s="84"/>
      <c r="J2" s="85"/>
      <c r="K2" s="1"/>
    </row>
    <row r="3" spans="1:11" ht="24" customHeight="1" x14ac:dyDescent="0.2">
      <c r="A3" s="86" t="s">
        <v>50</v>
      </c>
      <c r="B3" s="88" t="s">
        <v>336</v>
      </c>
      <c r="C3" s="88" t="s">
        <v>51</v>
      </c>
      <c r="D3" s="88" t="s">
        <v>52</v>
      </c>
      <c r="E3" s="90" t="s">
        <v>53</v>
      </c>
      <c r="F3" s="89"/>
      <c r="G3" s="88" t="s">
        <v>199</v>
      </c>
      <c r="H3" s="88" t="s">
        <v>326</v>
      </c>
      <c r="I3" s="88" t="s">
        <v>274</v>
      </c>
      <c r="J3" s="88" t="s">
        <v>378</v>
      </c>
      <c r="K3" s="93" t="s">
        <v>54</v>
      </c>
    </row>
    <row r="4" spans="1:11" ht="24" customHeight="1" x14ac:dyDescent="0.2">
      <c r="A4" s="87"/>
      <c r="B4" s="89"/>
      <c r="C4" s="89"/>
      <c r="D4" s="89"/>
      <c r="E4" s="10" t="s">
        <v>198</v>
      </c>
      <c r="F4" s="10" t="s">
        <v>358</v>
      </c>
      <c r="G4" s="89"/>
      <c r="H4" s="89"/>
      <c r="I4" s="89"/>
      <c r="J4" s="91"/>
      <c r="K4" s="90"/>
    </row>
    <row r="5" spans="1:11" ht="12" customHeight="1" x14ac:dyDescent="0.2">
      <c r="A5" s="1"/>
      <c r="B5" s="81" t="str">
        <f>REPT("-",125)&amp;" Dollars "&amp;REPT("-",135)</f>
        <v>----------------------------------------------------------------------------------------------------------------------------- Dollars ---------------------------------------------------------------------------------------------------------------------------------------</v>
      </c>
      <c r="C5" s="81"/>
      <c r="D5" s="81"/>
      <c r="E5" s="81"/>
      <c r="F5" s="81"/>
      <c r="G5" s="81"/>
      <c r="H5" s="81"/>
      <c r="I5" s="81"/>
      <c r="J5" s="81"/>
      <c r="K5" s="81"/>
    </row>
    <row r="6" spans="1:11" ht="12" customHeight="1" x14ac:dyDescent="0.2">
      <c r="A6" s="3" t="s">
        <v>418</v>
      </c>
    </row>
    <row r="7" spans="1:11" ht="12" customHeight="1" x14ac:dyDescent="0.2">
      <c r="A7" s="2" t="str">
        <f>"Oct "&amp;RIGHT(A6,4)-1</f>
        <v>Oct 2022</v>
      </c>
      <c r="B7" s="11">
        <v>10783555873</v>
      </c>
      <c r="C7" s="11">
        <v>2767686063.7199998</v>
      </c>
      <c r="D7" s="11">
        <v>509659.13</v>
      </c>
      <c r="E7" s="11">
        <v>997252986</v>
      </c>
      <c r="F7" s="11">
        <v>27102981.965100002</v>
      </c>
      <c r="G7" s="11">
        <v>130458535.6402</v>
      </c>
      <c r="H7" s="11">
        <v>8409430</v>
      </c>
      <c r="I7" s="11">
        <v>238411499</v>
      </c>
      <c r="J7" s="11" t="s">
        <v>416</v>
      </c>
      <c r="K7" s="11">
        <v>14953387028.455299</v>
      </c>
    </row>
    <row r="8" spans="1:11" ht="12" customHeight="1" x14ac:dyDescent="0.2">
      <c r="A8" s="2" t="str">
        <f>"Nov "&amp;RIGHT(A6,4)-1</f>
        <v>Nov 2022</v>
      </c>
      <c r="B8" s="11">
        <v>11034541497</v>
      </c>
      <c r="C8" s="11">
        <v>2454610354.3800001</v>
      </c>
      <c r="D8" s="11">
        <v>477987.38</v>
      </c>
      <c r="E8" s="11">
        <v>446316671</v>
      </c>
      <c r="F8" s="11">
        <v>27156742.423300002</v>
      </c>
      <c r="G8" s="11">
        <v>131180860.3915</v>
      </c>
      <c r="H8" s="11">
        <v>15779678</v>
      </c>
      <c r="I8" s="11">
        <v>238411499</v>
      </c>
      <c r="J8" s="11" t="s">
        <v>416</v>
      </c>
      <c r="K8" s="11">
        <v>14348475289.5748</v>
      </c>
    </row>
    <row r="9" spans="1:11" ht="12" customHeight="1" x14ac:dyDescent="0.2">
      <c r="A9" s="2" t="str">
        <f>"Dec "&amp;RIGHT(A6,4)-1</f>
        <v>Dec 2022</v>
      </c>
      <c r="B9" s="11">
        <v>12365062178</v>
      </c>
      <c r="C9" s="11">
        <v>2366703609.9200001</v>
      </c>
      <c r="D9" s="11">
        <v>378789.25</v>
      </c>
      <c r="E9" s="11">
        <v>468327836</v>
      </c>
      <c r="F9" s="11">
        <v>45871119.0814</v>
      </c>
      <c r="G9" s="11">
        <v>117299028.99339999</v>
      </c>
      <c r="H9" s="11">
        <v>11728549</v>
      </c>
      <c r="I9" s="11">
        <v>246587725</v>
      </c>
      <c r="J9" s="11" t="s">
        <v>416</v>
      </c>
      <c r="K9" s="11">
        <v>15621958835.244801</v>
      </c>
    </row>
    <row r="10" spans="1:11" ht="12" customHeight="1" x14ac:dyDescent="0.2">
      <c r="A10" s="2" t="str">
        <f>"Jan "&amp;RIGHT(A6,4)</f>
        <v>Jan 2023</v>
      </c>
      <c r="B10" s="11">
        <v>10890652112</v>
      </c>
      <c r="C10" s="11">
        <v>2636075686.5599999</v>
      </c>
      <c r="D10" s="11">
        <v>507372.32</v>
      </c>
      <c r="E10" s="11">
        <v>560035741</v>
      </c>
      <c r="F10" s="11">
        <v>26097298.113299999</v>
      </c>
      <c r="G10" s="11">
        <v>73802811.936399996</v>
      </c>
      <c r="H10" s="11">
        <v>13494060</v>
      </c>
      <c r="I10" s="11">
        <v>238411499</v>
      </c>
      <c r="J10" s="11" t="s">
        <v>416</v>
      </c>
      <c r="K10" s="11">
        <v>14439076580.929701</v>
      </c>
    </row>
    <row r="11" spans="1:11" ht="12" customHeight="1" x14ac:dyDescent="0.2">
      <c r="A11" s="2" t="str">
        <f>"Feb "&amp;RIGHT(A6,4)</f>
        <v>Feb 2023</v>
      </c>
      <c r="B11" s="11">
        <v>10506283893</v>
      </c>
      <c r="C11" s="11">
        <v>2547735752.3899999</v>
      </c>
      <c r="D11" s="11">
        <v>484711.34</v>
      </c>
      <c r="E11" s="11">
        <v>477747428</v>
      </c>
      <c r="F11" s="11">
        <v>25693871.6349</v>
      </c>
      <c r="G11" s="11">
        <v>75474395.207599998</v>
      </c>
      <c r="H11" s="11">
        <v>12950668</v>
      </c>
      <c r="I11" s="11">
        <v>238411499</v>
      </c>
      <c r="J11" s="11" t="s">
        <v>416</v>
      </c>
      <c r="K11" s="11">
        <v>13884782218.5725</v>
      </c>
    </row>
    <row r="12" spans="1:11" ht="12" customHeight="1" x14ac:dyDescent="0.2">
      <c r="A12" s="2" t="str">
        <f>"Mar "&amp;RIGHT(A6,4)</f>
        <v>Mar 2023</v>
      </c>
      <c r="B12" s="11">
        <v>10058226299</v>
      </c>
      <c r="C12" s="11">
        <v>3231468526.1599998</v>
      </c>
      <c r="D12" s="11">
        <v>511843.57</v>
      </c>
      <c r="E12" s="11">
        <v>508997860</v>
      </c>
      <c r="F12" s="11">
        <v>62124542.755199999</v>
      </c>
      <c r="G12" s="11">
        <v>127401033.9497</v>
      </c>
      <c r="H12" s="11">
        <v>15902862</v>
      </c>
      <c r="I12" s="11">
        <v>251557776</v>
      </c>
      <c r="J12" s="11" t="s">
        <v>416</v>
      </c>
      <c r="K12" s="11">
        <v>14256190743.4349</v>
      </c>
    </row>
    <row r="13" spans="1:11" ht="12" customHeight="1" x14ac:dyDescent="0.2">
      <c r="A13" s="2" t="str">
        <f>"Apr "&amp;RIGHT(A6,4)</f>
        <v>Apr 2023</v>
      </c>
      <c r="B13" s="11">
        <v>7447980609</v>
      </c>
      <c r="C13" s="11">
        <v>2387744445.9200001</v>
      </c>
      <c r="D13" s="11">
        <v>441148.38</v>
      </c>
      <c r="E13" s="11">
        <v>514679881</v>
      </c>
      <c r="F13" s="11">
        <v>26314957.465999998</v>
      </c>
      <c r="G13" s="11">
        <v>57647981.866099998</v>
      </c>
      <c r="H13" s="11">
        <v>16588305</v>
      </c>
      <c r="I13" s="11">
        <v>238411499</v>
      </c>
      <c r="J13" s="11" t="s">
        <v>416</v>
      </c>
      <c r="K13" s="11">
        <v>10689808827.632099</v>
      </c>
    </row>
    <row r="14" spans="1:11" ht="12" customHeight="1" x14ac:dyDescent="0.2">
      <c r="A14" s="2" t="str">
        <f>"May "&amp;RIGHT(A6,4)</f>
        <v>May 2023</v>
      </c>
      <c r="B14" s="11">
        <v>7349319819</v>
      </c>
      <c r="C14" s="11">
        <v>2769113607.1300001</v>
      </c>
      <c r="D14" s="11">
        <v>524547.11</v>
      </c>
      <c r="E14" s="11">
        <v>511060493</v>
      </c>
      <c r="F14" s="11">
        <v>27261490.538800001</v>
      </c>
      <c r="G14" s="11">
        <v>81392365.879199997</v>
      </c>
      <c r="H14" s="11">
        <v>18231343</v>
      </c>
      <c r="I14" s="11">
        <v>238411499</v>
      </c>
      <c r="J14" s="11" t="s">
        <v>416</v>
      </c>
      <c r="K14" s="11">
        <v>10995315164.658001</v>
      </c>
    </row>
    <row r="15" spans="1:11" ht="12" customHeight="1" x14ac:dyDescent="0.2">
      <c r="A15" s="2" t="str">
        <f>"Jun "&amp;RIGHT(A6,4)</f>
        <v>Jun 2023</v>
      </c>
      <c r="B15" s="11">
        <v>8798864831</v>
      </c>
      <c r="C15" s="11">
        <v>1296341612.4300001</v>
      </c>
      <c r="D15" s="11">
        <v>249851.6</v>
      </c>
      <c r="E15" s="11">
        <v>510966179</v>
      </c>
      <c r="F15" s="11">
        <v>33692600.062200002</v>
      </c>
      <c r="G15" s="11">
        <v>137671089.8978</v>
      </c>
      <c r="H15" s="11">
        <v>13323334</v>
      </c>
      <c r="I15" s="11">
        <v>248040636</v>
      </c>
      <c r="J15" s="11" t="s">
        <v>416</v>
      </c>
      <c r="K15" s="11">
        <v>11039150133.99</v>
      </c>
    </row>
    <row r="16" spans="1:11" ht="12" customHeight="1" x14ac:dyDescent="0.2">
      <c r="A16" s="2" t="str">
        <f>"Jul "&amp;RIGHT(A6,4)</f>
        <v>Jul 2023</v>
      </c>
      <c r="B16" s="11">
        <v>7184232931.1448002</v>
      </c>
      <c r="C16" s="11">
        <v>609135435.10000002</v>
      </c>
      <c r="D16" s="11">
        <v>305854.82250000001</v>
      </c>
      <c r="E16" s="11">
        <v>493877685</v>
      </c>
      <c r="F16" s="11">
        <v>25853877.922699999</v>
      </c>
      <c r="G16" s="11">
        <v>114283052.80769999</v>
      </c>
      <c r="H16" s="11">
        <v>28055492</v>
      </c>
      <c r="I16" s="11">
        <v>238411499</v>
      </c>
      <c r="J16" s="11" t="s">
        <v>416</v>
      </c>
      <c r="K16" s="11">
        <v>8694155827.7977009</v>
      </c>
    </row>
    <row r="17" spans="1:11" ht="12" customHeight="1" x14ac:dyDescent="0.2">
      <c r="A17" s="2" t="str">
        <f>"Aug "&amp;RIGHT(A6,4)</f>
        <v>Aug 2023</v>
      </c>
      <c r="B17" s="11">
        <v>7528701857.3139</v>
      </c>
      <c r="C17" s="11">
        <v>1761720581.4749999</v>
      </c>
      <c r="D17" s="11">
        <v>248245.7825</v>
      </c>
      <c r="E17" s="11">
        <v>510332021</v>
      </c>
      <c r="F17" s="11">
        <v>26099242.517099999</v>
      </c>
      <c r="G17" s="11">
        <v>157121801.7274</v>
      </c>
      <c r="H17" s="11">
        <v>12826452</v>
      </c>
      <c r="I17" s="11">
        <v>238411499</v>
      </c>
      <c r="J17" s="11" t="s">
        <v>416</v>
      </c>
      <c r="K17" s="11">
        <v>10235461700.815901</v>
      </c>
    </row>
    <row r="18" spans="1:11" ht="12" customHeight="1" x14ac:dyDescent="0.2">
      <c r="A18" s="2" t="str">
        <f>"Sep "&amp;RIGHT(A6,4)</f>
        <v>Sep 2023</v>
      </c>
      <c r="B18" s="11">
        <v>8949953712.9354</v>
      </c>
      <c r="C18" s="11">
        <v>3597639559.3702002</v>
      </c>
      <c r="D18" s="11">
        <v>502761.28</v>
      </c>
      <c r="E18" s="11">
        <v>654887193.90910006</v>
      </c>
      <c r="F18" s="11">
        <v>32279655.3334</v>
      </c>
      <c r="G18" s="11">
        <v>245084166.2385</v>
      </c>
      <c r="H18" s="11">
        <v>9652314</v>
      </c>
      <c r="I18" s="11">
        <v>249138303</v>
      </c>
      <c r="J18" s="11" t="s">
        <v>416</v>
      </c>
      <c r="K18" s="11">
        <v>13739137666.066601</v>
      </c>
    </row>
    <row r="19" spans="1:11" ht="12" customHeight="1" x14ac:dyDescent="0.2">
      <c r="A19" s="12" t="s">
        <v>55</v>
      </c>
      <c r="B19" s="13">
        <v>112897375612.3941</v>
      </c>
      <c r="C19" s="13">
        <v>28425975234.555199</v>
      </c>
      <c r="D19" s="13">
        <v>5142771.9649999999</v>
      </c>
      <c r="E19" s="13">
        <v>6654481974.9090996</v>
      </c>
      <c r="F19" s="13">
        <v>385548379.81339997</v>
      </c>
      <c r="G19" s="13">
        <v>1448817124.5355</v>
      </c>
      <c r="H19" s="13">
        <v>176942487</v>
      </c>
      <c r="I19" s="13">
        <v>2902616432</v>
      </c>
      <c r="J19" s="13" t="s">
        <v>416</v>
      </c>
      <c r="K19" s="13">
        <v>152896900017.1723</v>
      </c>
    </row>
    <row r="20" spans="1:11" ht="12" customHeight="1" x14ac:dyDescent="0.2">
      <c r="A20" s="14" t="s">
        <v>419</v>
      </c>
      <c r="B20" s="15">
        <v>10783555873</v>
      </c>
      <c r="C20" s="15">
        <v>2767686063.7199998</v>
      </c>
      <c r="D20" s="15">
        <v>509659.13</v>
      </c>
      <c r="E20" s="15">
        <v>997252986</v>
      </c>
      <c r="F20" s="15">
        <v>27102981.965100002</v>
      </c>
      <c r="G20" s="15">
        <v>130458535.6402</v>
      </c>
      <c r="H20" s="15">
        <v>8409430</v>
      </c>
      <c r="I20" s="15">
        <v>238411499</v>
      </c>
      <c r="J20" s="15" t="s">
        <v>416</v>
      </c>
      <c r="K20" s="15">
        <v>14953387028.455299</v>
      </c>
    </row>
    <row r="21" spans="1:11" ht="12" customHeight="1" x14ac:dyDescent="0.2">
      <c r="A21" s="3" t="str">
        <f>"FY "&amp;RIGHT(A6,4)+1</f>
        <v>FY 2024</v>
      </c>
    </row>
    <row r="22" spans="1:11" ht="12" customHeight="1" x14ac:dyDescent="0.2">
      <c r="A22" s="2" t="str">
        <f>"Oct "&amp;RIGHT(A6,4)</f>
        <v>Oct 2023</v>
      </c>
      <c r="B22" s="11">
        <v>7858522151.6338997</v>
      </c>
      <c r="C22" s="11">
        <v>2827713506.1100001</v>
      </c>
      <c r="D22" s="11">
        <v>513653.5625</v>
      </c>
      <c r="E22" s="11">
        <v>1082815144.2423999</v>
      </c>
      <c r="F22" s="11">
        <v>23920430.030299999</v>
      </c>
      <c r="G22" s="11">
        <v>186490286.6821</v>
      </c>
      <c r="H22" s="11">
        <v>8761175</v>
      </c>
      <c r="I22" s="11" t="s">
        <v>416</v>
      </c>
      <c r="J22" s="11" t="s">
        <v>416</v>
      </c>
      <c r="K22" s="11">
        <v>11988736347.2612</v>
      </c>
    </row>
    <row r="23" spans="1:11" ht="12" customHeight="1" x14ac:dyDescent="0.2">
      <c r="A23" s="2" t="str">
        <f>"Nov "&amp;RIGHT(A6,4)</f>
        <v>Nov 2023</v>
      </c>
      <c r="B23" s="11" t="s">
        <v>416</v>
      </c>
      <c r="C23" s="11" t="s">
        <v>416</v>
      </c>
      <c r="D23" s="11" t="s">
        <v>416</v>
      </c>
      <c r="E23" s="11" t="s">
        <v>416</v>
      </c>
      <c r="F23" s="11" t="s">
        <v>416</v>
      </c>
      <c r="G23" s="11" t="s">
        <v>416</v>
      </c>
      <c r="H23" s="11" t="s">
        <v>416</v>
      </c>
      <c r="I23" s="11" t="s">
        <v>416</v>
      </c>
      <c r="J23" s="11" t="s">
        <v>416</v>
      </c>
      <c r="K23" s="11" t="s">
        <v>416</v>
      </c>
    </row>
    <row r="24" spans="1:11" ht="12" customHeight="1" x14ac:dyDescent="0.2">
      <c r="A24" s="2" t="str">
        <f>"Dec "&amp;RIGHT(A6,4)</f>
        <v>Dec 2023</v>
      </c>
      <c r="B24" s="11" t="s">
        <v>416</v>
      </c>
      <c r="C24" s="11" t="s">
        <v>416</v>
      </c>
      <c r="D24" s="11" t="s">
        <v>416</v>
      </c>
      <c r="E24" s="11" t="s">
        <v>416</v>
      </c>
      <c r="F24" s="11" t="s">
        <v>416</v>
      </c>
      <c r="G24" s="11" t="s">
        <v>416</v>
      </c>
      <c r="H24" s="11" t="s">
        <v>416</v>
      </c>
      <c r="I24" s="11" t="s">
        <v>416</v>
      </c>
      <c r="J24" s="11" t="s">
        <v>416</v>
      </c>
      <c r="K24" s="11" t="s">
        <v>416</v>
      </c>
    </row>
    <row r="25" spans="1:11" ht="12" customHeight="1" x14ac:dyDescent="0.2">
      <c r="A25" s="2" t="str">
        <f>"Jan "&amp;RIGHT(A6,4)+1</f>
        <v>Jan 2024</v>
      </c>
      <c r="B25" s="11" t="s">
        <v>416</v>
      </c>
      <c r="C25" s="11" t="s">
        <v>416</v>
      </c>
      <c r="D25" s="11" t="s">
        <v>416</v>
      </c>
      <c r="E25" s="11" t="s">
        <v>416</v>
      </c>
      <c r="F25" s="11" t="s">
        <v>416</v>
      </c>
      <c r="G25" s="11" t="s">
        <v>416</v>
      </c>
      <c r="H25" s="11" t="s">
        <v>416</v>
      </c>
      <c r="I25" s="11" t="s">
        <v>416</v>
      </c>
      <c r="J25" s="11" t="s">
        <v>416</v>
      </c>
      <c r="K25" s="11" t="s">
        <v>416</v>
      </c>
    </row>
    <row r="26" spans="1:11" ht="12" customHeight="1" x14ac:dyDescent="0.2">
      <c r="A26" s="2" t="str">
        <f>"Feb "&amp;RIGHT(A6,4)+1</f>
        <v>Feb 2024</v>
      </c>
      <c r="B26" s="11" t="s">
        <v>416</v>
      </c>
      <c r="C26" s="11" t="s">
        <v>416</v>
      </c>
      <c r="D26" s="11" t="s">
        <v>416</v>
      </c>
      <c r="E26" s="11" t="s">
        <v>416</v>
      </c>
      <c r="F26" s="11" t="s">
        <v>416</v>
      </c>
      <c r="G26" s="11" t="s">
        <v>416</v>
      </c>
      <c r="H26" s="11" t="s">
        <v>416</v>
      </c>
      <c r="I26" s="11" t="s">
        <v>416</v>
      </c>
      <c r="J26" s="11" t="s">
        <v>416</v>
      </c>
      <c r="K26" s="11" t="s">
        <v>416</v>
      </c>
    </row>
    <row r="27" spans="1:11" ht="12" customHeight="1" x14ac:dyDescent="0.2">
      <c r="A27" s="2" t="str">
        <f>"Mar "&amp;RIGHT(A6,4)+1</f>
        <v>Mar 2024</v>
      </c>
      <c r="B27" s="11" t="s">
        <v>416</v>
      </c>
      <c r="C27" s="11" t="s">
        <v>416</v>
      </c>
      <c r="D27" s="11" t="s">
        <v>416</v>
      </c>
      <c r="E27" s="11" t="s">
        <v>416</v>
      </c>
      <c r="F27" s="11" t="s">
        <v>416</v>
      </c>
      <c r="G27" s="11" t="s">
        <v>416</v>
      </c>
      <c r="H27" s="11" t="s">
        <v>416</v>
      </c>
      <c r="I27" s="11" t="s">
        <v>416</v>
      </c>
      <c r="J27" s="11" t="s">
        <v>416</v>
      </c>
      <c r="K27" s="11" t="s">
        <v>416</v>
      </c>
    </row>
    <row r="28" spans="1:11" ht="12" customHeight="1" x14ac:dyDescent="0.2">
      <c r="A28" s="2" t="str">
        <f>"Apr "&amp;RIGHT(A6,4)+1</f>
        <v>Apr 2024</v>
      </c>
      <c r="B28" s="11" t="s">
        <v>416</v>
      </c>
      <c r="C28" s="11" t="s">
        <v>416</v>
      </c>
      <c r="D28" s="11" t="s">
        <v>416</v>
      </c>
      <c r="E28" s="11" t="s">
        <v>416</v>
      </c>
      <c r="F28" s="11" t="s">
        <v>416</v>
      </c>
      <c r="G28" s="11" t="s">
        <v>416</v>
      </c>
      <c r="H28" s="11" t="s">
        <v>416</v>
      </c>
      <c r="I28" s="11" t="s">
        <v>416</v>
      </c>
      <c r="J28" s="11" t="s">
        <v>416</v>
      </c>
      <c r="K28" s="11" t="s">
        <v>416</v>
      </c>
    </row>
    <row r="29" spans="1:11" ht="12" customHeight="1" x14ac:dyDescent="0.2">
      <c r="A29" s="2" t="str">
        <f>"May "&amp;RIGHT(A6,4)+1</f>
        <v>May 2024</v>
      </c>
      <c r="B29" s="11" t="s">
        <v>416</v>
      </c>
      <c r="C29" s="11" t="s">
        <v>416</v>
      </c>
      <c r="D29" s="11" t="s">
        <v>416</v>
      </c>
      <c r="E29" s="11" t="s">
        <v>416</v>
      </c>
      <c r="F29" s="11" t="s">
        <v>416</v>
      </c>
      <c r="G29" s="11" t="s">
        <v>416</v>
      </c>
      <c r="H29" s="11" t="s">
        <v>416</v>
      </c>
      <c r="I29" s="11" t="s">
        <v>416</v>
      </c>
      <c r="J29" s="11" t="s">
        <v>416</v>
      </c>
      <c r="K29" s="11" t="s">
        <v>416</v>
      </c>
    </row>
    <row r="30" spans="1:11" ht="12" customHeight="1" x14ac:dyDescent="0.2">
      <c r="A30" s="2" t="str">
        <f>"Jun "&amp;RIGHT(A6,4)+1</f>
        <v>Jun 2024</v>
      </c>
      <c r="B30" s="11" t="s">
        <v>416</v>
      </c>
      <c r="C30" s="11" t="s">
        <v>416</v>
      </c>
      <c r="D30" s="11" t="s">
        <v>416</v>
      </c>
      <c r="E30" s="11" t="s">
        <v>416</v>
      </c>
      <c r="F30" s="11" t="s">
        <v>416</v>
      </c>
      <c r="G30" s="11" t="s">
        <v>416</v>
      </c>
      <c r="H30" s="11" t="s">
        <v>416</v>
      </c>
      <c r="I30" s="11" t="s">
        <v>416</v>
      </c>
      <c r="J30" s="11" t="s">
        <v>416</v>
      </c>
      <c r="K30" s="11" t="s">
        <v>416</v>
      </c>
    </row>
    <row r="31" spans="1:11" ht="12" customHeight="1" x14ac:dyDescent="0.2">
      <c r="A31" s="2" t="str">
        <f>"Jul "&amp;RIGHT(A6,4)+1</f>
        <v>Jul 2024</v>
      </c>
      <c r="B31" s="11" t="s">
        <v>416</v>
      </c>
      <c r="C31" s="11" t="s">
        <v>416</v>
      </c>
      <c r="D31" s="11" t="s">
        <v>416</v>
      </c>
      <c r="E31" s="11" t="s">
        <v>416</v>
      </c>
      <c r="F31" s="11" t="s">
        <v>416</v>
      </c>
      <c r="G31" s="11" t="s">
        <v>416</v>
      </c>
      <c r="H31" s="11" t="s">
        <v>416</v>
      </c>
      <c r="I31" s="11" t="s">
        <v>416</v>
      </c>
      <c r="J31" s="11" t="s">
        <v>416</v>
      </c>
      <c r="K31" s="11" t="s">
        <v>416</v>
      </c>
    </row>
    <row r="32" spans="1:11" ht="12" customHeight="1" x14ac:dyDescent="0.2">
      <c r="A32" s="2" t="str">
        <f>"Aug "&amp;RIGHT(A6,4)+1</f>
        <v>Aug 2024</v>
      </c>
      <c r="B32" s="11" t="s">
        <v>416</v>
      </c>
      <c r="C32" s="11" t="s">
        <v>416</v>
      </c>
      <c r="D32" s="11" t="s">
        <v>416</v>
      </c>
      <c r="E32" s="11" t="s">
        <v>416</v>
      </c>
      <c r="F32" s="11" t="s">
        <v>416</v>
      </c>
      <c r="G32" s="11" t="s">
        <v>416</v>
      </c>
      <c r="H32" s="11" t="s">
        <v>416</v>
      </c>
      <c r="I32" s="11" t="s">
        <v>416</v>
      </c>
      <c r="J32" s="11" t="s">
        <v>416</v>
      </c>
      <c r="K32" s="11" t="s">
        <v>416</v>
      </c>
    </row>
    <row r="33" spans="1:11" ht="12" customHeight="1" x14ac:dyDescent="0.2">
      <c r="A33" s="2" t="str">
        <f>"Sep "&amp;RIGHT(A6,4)+1</f>
        <v>Sep 2024</v>
      </c>
      <c r="B33" s="11" t="s">
        <v>416</v>
      </c>
      <c r="C33" s="11" t="s">
        <v>416</v>
      </c>
      <c r="D33" s="11" t="s">
        <v>416</v>
      </c>
      <c r="E33" s="11" t="s">
        <v>416</v>
      </c>
      <c r="F33" s="11" t="s">
        <v>416</v>
      </c>
      <c r="G33" s="11" t="s">
        <v>416</v>
      </c>
      <c r="H33" s="11" t="s">
        <v>416</v>
      </c>
      <c r="I33" s="11" t="s">
        <v>416</v>
      </c>
      <c r="J33" s="11" t="s">
        <v>416</v>
      </c>
      <c r="K33" s="11" t="s">
        <v>416</v>
      </c>
    </row>
    <row r="34" spans="1:11" ht="12" customHeight="1" x14ac:dyDescent="0.2">
      <c r="A34" s="12" t="s">
        <v>55</v>
      </c>
      <c r="B34" s="13">
        <v>7858522151.6338997</v>
      </c>
      <c r="C34" s="13">
        <v>2827713506.1100001</v>
      </c>
      <c r="D34" s="13">
        <v>513653.5625</v>
      </c>
      <c r="E34" s="13">
        <v>1082815144.2423999</v>
      </c>
      <c r="F34" s="13">
        <v>23920430.030299999</v>
      </c>
      <c r="G34" s="13">
        <v>186490286.6821</v>
      </c>
      <c r="H34" s="13">
        <v>8761175</v>
      </c>
      <c r="I34" s="13" t="s">
        <v>416</v>
      </c>
      <c r="J34" s="13" t="s">
        <v>416</v>
      </c>
      <c r="K34" s="13">
        <v>11988736347.2612</v>
      </c>
    </row>
    <row r="35" spans="1:11" ht="12" customHeight="1" x14ac:dyDescent="0.2">
      <c r="A35" s="14" t="str">
        <f>"Total "&amp;MID(A20,7,LEN(A20)-13)&amp;" Months"</f>
        <v>Total 1 Months</v>
      </c>
      <c r="B35" s="15">
        <v>7858522151.6338997</v>
      </c>
      <c r="C35" s="15">
        <v>2827713506.1100001</v>
      </c>
      <c r="D35" s="15">
        <v>513653.5625</v>
      </c>
      <c r="E35" s="15">
        <v>1082815144.2423999</v>
      </c>
      <c r="F35" s="15">
        <v>23920430.030299999</v>
      </c>
      <c r="G35" s="15">
        <v>186490286.6821</v>
      </c>
      <c r="H35" s="15">
        <v>8761175</v>
      </c>
      <c r="I35" s="15" t="s">
        <v>416</v>
      </c>
      <c r="J35" s="15" t="s">
        <v>416</v>
      </c>
      <c r="K35" s="15">
        <v>11988736347.2612</v>
      </c>
    </row>
    <row r="36" spans="1:11" ht="12" customHeight="1" x14ac:dyDescent="0.2">
      <c r="A36" s="81"/>
      <c r="B36" s="81"/>
      <c r="C36" s="81"/>
      <c r="D36" s="81"/>
      <c r="E36" s="81"/>
      <c r="F36" s="81"/>
      <c r="G36" s="81"/>
      <c r="H36" s="81"/>
      <c r="I36" s="81"/>
      <c r="J36" s="81"/>
      <c r="K36" s="81"/>
    </row>
    <row r="37" spans="1:11" ht="107.45" customHeight="1" x14ac:dyDescent="0.2">
      <c r="A37" s="92" t="s">
        <v>410</v>
      </c>
      <c r="B37" s="92"/>
      <c r="C37" s="92"/>
      <c r="D37" s="92"/>
      <c r="E37" s="92"/>
      <c r="F37" s="92"/>
      <c r="G37" s="92"/>
      <c r="H37" s="92"/>
      <c r="I37" s="92"/>
      <c r="J37" s="92"/>
      <c r="K37" s="92"/>
    </row>
    <row r="38" spans="1:11" ht="12.75" customHeight="1" x14ac:dyDescent="0.2">
      <c r="A38" s="26"/>
    </row>
    <row r="39" spans="1:11" x14ac:dyDescent="0.2">
      <c r="A39" s="26"/>
    </row>
    <row r="40" spans="1:11" x14ac:dyDescent="0.2">
      <c r="A40" s="26"/>
    </row>
    <row r="41" spans="1:11" x14ac:dyDescent="0.2">
      <c r="A41" s="26"/>
    </row>
    <row r="42" spans="1:11" x14ac:dyDescent="0.2">
      <c r="A42" s="26"/>
    </row>
  </sheetData>
  <mergeCells count="15">
    <mergeCell ref="A37:K37"/>
    <mergeCell ref="A36:K36"/>
    <mergeCell ref="B5:K5"/>
    <mergeCell ref="G3:G4"/>
    <mergeCell ref="H3:H4"/>
    <mergeCell ref="I3:I4"/>
    <mergeCell ref="K3:K4"/>
    <mergeCell ref="A1:J1"/>
    <mergeCell ref="A2:J2"/>
    <mergeCell ref="A3:A4"/>
    <mergeCell ref="B3:B4"/>
    <mergeCell ref="C3:C4"/>
    <mergeCell ref="D3:D4"/>
    <mergeCell ref="E3:F3"/>
    <mergeCell ref="J3:J4"/>
  </mergeCells>
  <phoneticPr fontId="0" type="noConversion"/>
  <pageMargins left="0.75" right="0.5" top="0.75" bottom="0.5" header="0.5" footer="0.25"/>
  <pageSetup scale="36" orientation="landscape" r:id="rId1"/>
  <headerFooter alignWithMargins="0"/>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31">
    <pageSetUpPr fitToPage="1"/>
  </sheetPr>
  <dimension ref="A1:I37"/>
  <sheetViews>
    <sheetView showGridLines="0" workbookViewId="0">
      <selection sqref="A1:H1"/>
    </sheetView>
  </sheetViews>
  <sheetFormatPr defaultRowHeight="12.75" x14ac:dyDescent="0.2"/>
  <cols>
    <col min="1" max="9" width="11.42578125" customWidth="1"/>
  </cols>
  <sheetData>
    <row r="1" spans="1:9" ht="12" customHeight="1" x14ac:dyDescent="0.2">
      <c r="A1" s="82" t="s">
        <v>417</v>
      </c>
      <c r="B1" s="82"/>
      <c r="C1" s="82"/>
      <c r="D1" s="82"/>
      <c r="E1" s="82"/>
      <c r="F1" s="82"/>
      <c r="G1" s="82"/>
      <c r="H1" s="82"/>
      <c r="I1" s="76">
        <v>45303</v>
      </c>
    </row>
    <row r="2" spans="1:9" ht="12" customHeight="1" x14ac:dyDescent="0.2">
      <c r="A2" s="84" t="s">
        <v>148</v>
      </c>
      <c r="B2" s="84"/>
      <c r="C2" s="84"/>
      <c r="D2" s="84"/>
      <c r="E2" s="84"/>
      <c r="F2" s="84"/>
      <c r="G2" s="84"/>
      <c r="H2" s="84"/>
      <c r="I2" s="1"/>
    </row>
    <row r="3" spans="1:9" ht="24" customHeight="1" x14ac:dyDescent="0.2">
      <c r="A3" s="86" t="s">
        <v>50</v>
      </c>
      <c r="B3" s="90" t="s">
        <v>149</v>
      </c>
      <c r="C3" s="90"/>
      <c r="D3" s="89"/>
      <c r="E3" s="90" t="s">
        <v>150</v>
      </c>
      <c r="F3" s="90"/>
      <c r="G3" s="89"/>
      <c r="H3" s="90" t="s">
        <v>151</v>
      </c>
      <c r="I3" s="90"/>
    </row>
    <row r="4" spans="1:9" ht="24" customHeight="1" x14ac:dyDescent="0.2">
      <c r="A4" s="87"/>
      <c r="B4" s="10" t="s">
        <v>78</v>
      </c>
      <c r="C4" s="10" t="s">
        <v>80</v>
      </c>
      <c r="D4" s="10" t="s">
        <v>55</v>
      </c>
      <c r="E4" s="10" t="s">
        <v>238</v>
      </c>
      <c r="F4" s="10" t="s">
        <v>80</v>
      </c>
      <c r="G4" s="10" t="s">
        <v>239</v>
      </c>
      <c r="H4" s="10" t="s">
        <v>240</v>
      </c>
      <c r="I4" s="9" t="s">
        <v>80</v>
      </c>
    </row>
    <row r="5" spans="1:9" ht="12" customHeight="1" x14ac:dyDescent="0.2">
      <c r="A5" s="1"/>
      <c r="B5" s="81" t="str">
        <f>REPT("-",29)&amp;" Number "&amp;REPT("-",28)&amp;"   "&amp;REPT("-",30)&amp;" Dollars "&amp;REPT("-",28)&amp;"   "&amp;REPT("-",19)&amp;" Cents "&amp;REPT("-",21)</f>
        <v>----------------------------- Number ----------------------------   ------------------------------ Dollars ----------------------------   ------------------- Cents ---------------------</v>
      </c>
      <c r="C5" s="81"/>
      <c r="D5" s="81"/>
      <c r="E5" s="81"/>
      <c r="F5" s="81"/>
      <c r="G5" s="81"/>
      <c r="H5" s="81"/>
      <c r="I5" s="81"/>
    </row>
    <row r="6" spans="1:9" ht="12" customHeight="1" x14ac:dyDescent="0.2">
      <c r="A6" s="3" t="s">
        <v>418</v>
      </c>
    </row>
    <row r="7" spans="1:9" ht="12" customHeight="1" x14ac:dyDescent="0.2">
      <c r="A7" s="2" t="str">
        <f>"Oct "&amp;RIGHT(A6,4)-1</f>
        <v>Oct 2022</v>
      </c>
      <c r="B7" s="11">
        <v>200486</v>
      </c>
      <c r="C7" s="11">
        <v>1679715</v>
      </c>
      <c r="D7" s="11">
        <v>1880201</v>
      </c>
      <c r="E7" s="11">
        <v>56136.08</v>
      </c>
      <c r="F7" s="11">
        <v>453523.05</v>
      </c>
      <c r="G7" s="11">
        <v>509659.13</v>
      </c>
      <c r="H7" s="16">
        <v>28</v>
      </c>
      <c r="I7" s="16">
        <v>27</v>
      </c>
    </row>
    <row r="8" spans="1:9" ht="12" customHeight="1" x14ac:dyDescent="0.2">
      <c r="A8" s="2" t="str">
        <f>"Nov "&amp;RIGHT(A6,4)-1</f>
        <v>Nov 2022</v>
      </c>
      <c r="B8" s="11">
        <v>184373</v>
      </c>
      <c r="C8" s="11">
        <v>1579122</v>
      </c>
      <c r="D8" s="11">
        <v>1763495</v>
      </c>
      <c r="E8" s="11">
        <v>51624.44</v>
      </c>
      <c r="F8" s="11">
        <v>426362.94</v>
      </c>
      <c r="G8" s="11">
        <v>477987.38</v>
      </c>
      <c r="H8" s="16">
        <v>28</v>
      </c>
      <c r="I8" s="16">
        <v>27</v>
      </c>
    </row>
    <row r="9" spans="1:9" ht="12" customHeight="1" x14ac:dyDescent="0.2">
      <c r="A9" s="2" t="str">
        <f>"Dec "&amp;RIGHT(A6,4)-1</f>
        <v>Dec 2022</v>
      </c>
      <c r="B9" s="11">
        <v>166621</v>
      </c>
      <c r="C9" s="11">
        <v>1230131</v>
      </c>
      <c r="D9" s="11">
        <v>1396752</v>
      </c>
      <c r="E9" s="11">
        <v>46653.88</v>
      </c>
      <c r="F9" s="11">
        <v>332135.37</v>
      </c>
      <c r="G9" s="11">
        <v>378789.25</v>
      </c>
      <c r="H9" s="16">
        <v>28</v>
      </c>
      <c r="I9" s="16">
        <v>27</v>
      </c>
    </row>
    <row r="10" spans="1:9" ht="12" customHeight="1" x14ac:dyDescent="0.2">
      <c r="A10" s="2" t="str">
        <f>"Jan "&amp;RIGHT(A6,4)</f>
        <v>Jan 2023</v>
      </c>
      <c r="B10" s="11">
        <v>180326</v>
      </c>
      <c r="C10" s="11">
        <v>1692152</v>
      </c>
      <c r="D10" s="11">
        <v>1872478</v>
      </c>
      <c r="E10" s="11">
        <v>50491.28</v>
      </c>
      <c r="F10" s="11">
        <v>456881.04</v>
      </c>
      <c r="G10" s="11">
        <v>507372.32</v>
      </c>
      <c r="H10" s="16">
        <v>28</v>
      </c>
      <c r="I10" s="16">
        <v>27</v>
      </c>
    </row>
    <row r="11" spans="1:9" ht="12" customHeight="1" x14ac:dyDescent="0.2">
      <c r="A11" s="2" t="str">
        <f>"Feb "&amp;RIGHT(A6,4)</f>
        <v>Feb 2023</v>
      </c>
      <c r="B11" s="11">
        <v>205097</v>
      </c>
      <c r="C11" s="11">
        <v>1582534</v>
      </c>
      <c r="D11" s="11">
        <v>1787631</v>
      </c>
      <c r="E11" s="11">
        <v>57427.16</v>
      </c>
      <c r="F11" s="11">
        <v>427284.18</v>
      </c>
      <c r="G11" s="11">
        <v>484711.34</v>
      </c>
      <c r="H11" s="16">
        <v>28</v>
      </c>
      <c r="I11" s="16">
        <v>27</v>
      </c>
    </row>
    <row r="12" spans="1:9" ht="12" customHeight="1" x14ac:dyDescent="0.2">
      <c r="A12" s="2" t="str">
        <f>"Mar "&amp;RIGHT(A6,4)</f>
        <v>Mar 2023</v>
      </c>
      <c r="B12" s="11">
        <v>209815</v>
      </c>
      <c r="C12" s="11">
        <v>1678131</v>
      </c>
      <c r="D12" s="11">
        <v>1887946</v>
      </c>
      <c r="E12" s="11">
        <v>58748.2</v>
      </c>
      <c r="F12" s="11">
        <v>453095.37</v>
      </c>
      <c r="G12" s="11">
        <v>511843.57</v>
      </c>
      <c r="H12" s="16">
        <v>28</v>
      </c>
      <c r="I12" s="16">
        <v>27</v>
      </c>
    </row>
    <row r="13" spans="1:9" ht="12" customHeight="1" x14ac:dyDescent="0.2">
      <c r="A13" s="2" t="str">
        <f>"Apr "&amp;RIGHT(A6,4)</f>
        <v>Apr 2023</v>
      </c>
      <c r="B13" s="11">
        <v>185865</v>
      </c>
      <c r="C13" s="11">
        <v>1441134</v>
      </c>
      <c r="D13" s="11">
        <v>1626999</v>
      </c>
      <c r="E13" s="11">
        <v>52042.2</v>
      </c>
      <c r="F13" s="11">
        <v>389106.18</v>
      </c>
      <c r="G13" s="11">
        <v>441148.38</v>
      </c>
      <c r="H13" s="16">
        <v>28</v>
      </c>
      <c r="I13" s="16">
        <v>27</v>
      </c>
    </row>
    <row r="14" spans="1:9" ht="12" customHeight="1" x14ac:dyDescent="0.2">
      <c r="A14" s="2" t="str">
        <f>"May "&amp;RIGHT(A6,4)</f>
        <v>May 2023</v>
      </c>
      <c r="B14" s="11">
        <v>225398</v>
      </c>
      <c r="C14" s="11">
        <v>1709021</v>
      </c>
      <c r="D14" s="11">
        <v>1934419</v>
      </c>
      <c r="E14" s="11">
        <v>63111.44</v>
      </c>
      <c r="F14" s="11">
        <v>461435.67</v>
      </c>
      <c r="G14" s="11">
        <v>524547.11</v>
      </c>
      <c r="H14" s="16">
        <v>28</v>
      </c>
      <c r="I14" s="16">
        <v>27</v>
      </c>
    </row>
    <row r="15" spans="1:9" ht="12" customHeight="1" x14ac:dyDescent="0.2">
      <c r="A15" s="2" t="str">
        <f>"Jun "&amp;RIGHT(A6,4)</f>
        <v>Jun 2023</v>
      </c>
      <c r="B15" s="11">
        <v>61325</v>
      </c>
      <c r="C15" s="11">
        <v>861780</v>
      </c>
      <c r="D15" s="11">
        <v>923105</v>
      </c>
      <c r="E15" s="11">
        <v>17171</v>
      </c>
      <c r="F15" s="11">
        <v>232680.6</v>
      </c>
      <c r="G15" s="11">
        <v>249851.6</v>
      </c>
      <c r="H15" s="16">
        <v>28</v>
      </c>
      <c r="I15" s="16">
        <v>27</v>
      </c>
    </row>
    <row r="16" spans="1:9" ht="12" customHeight="1" x14ac:dyDescent="0.2">
      <c r="A16" s="2" t="str">
        <f>"Jul "&amp;RIGHT(A6,4)</f>
        <v>Jul 2023</v>
      </c>
      <c r="B16" s="11">
        <v>112461</v>
      </c>
      <c r="C16" s="11">
        <v>1048416</v>
      </c>
      <c r="D16" s="11">
        <v>1160877</v>
      </c>
      <c r="E16" s="11">
        <v>30645.622500000001</v>
      </c>
      <c r="F16" s="11">
        <v>275209.2</v>
      </c>
      <c r="G16" s="11">
        <v>305854.82250000001</v>
      </c>
      <c r="H16" s="16">
        <v>27.25</v>
      </c>
      <c r="I16" s="16">
        <v>26.25</v>
      </c>
    </row>
    <row r="17" spans="1:9" ht="12" customHeight="1" x14ac:dyDescent="0.2">
      <c r="A17" s="2" t="str">
        <f>"Aug "&amp;RIGHT(A6,4)</f>
        <v>Aug 2023</v>
      </c>
      <c r="B17" s="11">
        <v>105452</v>
      </c>
      <c r="C17" s="11">
        <v>836229</v>
      </c>
      <c r="D17" s="11">
        <v>941681</v>
      </c>
      <c r="E17" s="11">
        <v>28735.67</v>
      </c>
      <c r="F17" s="11">
        <v>219510.11249999999</v>
      </c>
      <c r="G17" s="11">
        <v>248245.7825</v>
      </c>
      <c r="H17" s="16">
        <v>27.25</v>
      </c>
      <c r="I17" s="16">
        <v>26.25</v>
      </c>
    </row>
    <row r="18" spans="1:9" ht="12" customHeight="1" x14ac:dyDescent="0.2">
      <c r="A18" s="2" t="str">
        <f>"Sep "&amp;RIGHT(A6,4)</f>
        <v>Sep 2023</v>
      </c>
      <c r="B18" s="11">
        <v>198163</v>
      </c>
      <c r="C18" s="11">
        <v>1709569</v>
      </c>
      <c r="D18" s="11">
        <v>1907732</v>
      </c>
      <c r="E18" s="11">
        <v>53999.417500000003</v>
      </c>
      <c r="F18" s="11">
        <v>448761.86249999999</v>
      </c>
      <c r="G18" s="11">
        <v>502761.28</v>
      </c>
      <c r="H18" s="16">
        <v>27.25</v>
      </c>
      <c r="I18" s="16">
        <v>26.25</v>
      </c>
    </row>
    <row r="19" spans="1:9" ht="12" customHeight="1" x14ac:dyDescent="0.2">
      <c r="A19" s="12" t="s">
        <v>55</v>
      </c>
      <c r="B19" s="13">
        <v>2035382</v>
      </c>
      <c r="C19" s="13">
        <v>17047934</v>
      </c>
      <c r="D19" s="13">
        <v>19083316</v>
      </c>
      <c r="E19" s="13">
        <v>566786.39</v>
      </c>
      <c r="F19" s="13">
        <v>4575985.5750000002</v>
      </c>
      <c r="G19" s="13">
        <v>5142771.9649999999</v>
      </c>
      <c r="H19" s="17">
        <v>27.846699999999998</v>
      </c>
      <c r="I19" s="17">
        <v>26.841899999999999</v>
      </c>
    </row>
    <row r="20" spans="1:9" ht="12" customHeight="1" x14ac:dyDescent="0.2">
      <c r="A20" s="14" t="s">
        <v>419</v>
      </c>
      <c r="B20" s="15">
        <v>200486</v>
      </c>
      <c r="C20" s="15">
        <v>1679715</v>
      </c>
      <c r="D20" s="15">
        <v>1880201</v>
      </c>
      <c r="E20" s="15">
        <v>56136.08</v>
      </c>
      <c r="F20" s="15">
        <v>453523.05</v>
      </c>
      <c r="G20" s="15">
        <v>509659.13</v>
      </c>
      <c r="H20" s="18">
        <v>28</v>
      </c>
      <c r="I20" s="18">
        <v>27</v>
      </c>
    </row>
    <row r="21" spans="1:9" ht="12" customHeight="1" x14ac:dyDescent="0.2">
      <c r="A21" s="3" t="str">
        <f>"FY "&amp;RIGHT(A6,4)+1</f>
        <v>FY 2024</v>
      </c>
    </row>
    <row r="22" spans="1:9" ht="12" customHeight="1" x14ac:dyDescent="0.2">
      <c r="A22" s="2" t="str">
        <f>"Oct "&amp;RIGHT(A6,4)</f>
        <v>Oct 2023</v>
      </c>
      <c r="B22" s="11">
        <v>224660</v>
      </c>
      <c r="C22" s="11">
        <v>1723557</v>
      </c>
      <c r="D22" s="11">
        <v>1948217</v>
      </c>
      <c r="E22" s="11">
        <v>61219.85</v>
      </c>
      <c r="F22" s="11">
        <v>452433.71250000002</v>
      </c>
      <c r="G22" s="11">
        <v>513653.5625</v>
      </c>
      <c r="H22" s="16">
        <v>27.25</v>
      </c>
      <c r="I22" s="16">
        <v>26.25</v>
      </c>
    </row>
    <row r="23" spans="1:9" ht="12" customHeight="1" x14ac:dyDescent="0.2">
      <c r="A23" s="2" t="str">
        <f>"Nov "&amp;RIGHT(A6,4)</f>
        <v>Nov 2023</v>
      </c>
      <c r="B23" s="11" t="s">
        <v>416</v>
      </c>
      <c r="C23" s="11" t="s">
        <v>416</v>
      </c>
      <c r="D23" s="11" t="s">
        <v>416</v>
      </c>
      <c r="E23" s="11" t="s">
        <v>416</v>
      </c>
      <c r="F23" s="11" t="s">
        <v>416</v>
      </c>
      <c r="G23" s="11" t="s">
        <v>416</v>
      </c>
      <c r="H23" s="16" t="s">
        <v>416</v>
      </c>
      <c r="I23" s="16" t="s">
        <v>416</v>
      </c>
    </row>
    <row r="24" spans="1:9" ht="12" customHeight="1" x14ac:dyDescent="0.2">
      <c r="A24" s="2" t="str">
        <f>"Dec "&amp;RIGHT(A6,4)</f>
        <v>Dec 2023</v>
      </c>
      <c r="B24" s="11" t="s">
        <v>416</v>
      </c>
      <c r="C24" s="11" t="s">
        <v>416</v>
      </c>
      <c r="D24" s="11" t="s">
        <v>416</v>
      </c>
      <c r="E24" s="11" t="s">
        <v>416</v>
      </c>
      <c r="F24" s="11" t="s">
        <v>416</v>
      </c>
      <c r="G24" s="11" t="s">
        <v>416</v>
      </c>
      <c r="H24" s="16" t="s">
        <v>416</v>
      </c>
      <c r="I24" s="16" t="s">
        <v>416</v>
      </c>
    </row>
    <row r="25" spans="1:9" ht="12" customHeight="1" x14ac:dyDescent="0.2">
      <c r="A25" s="2" t="str">
        <f>"Jan "&amp;RIGHT(A6,4)+1</f>
        <v>Jan 2024</v>
      </c>
      <c r="B25" s="11" t="s">
        <v>416</v>
      </c>
      <c r="C25" s="11" t="s">
        <v>416</v>
      </c>
      <c r="D25" s="11" t="s">
        <v>416</v>
      </c>
      <c r="E25" s="11" t="s">
        <v>416</v>
      </c>
      <c r="F25" s="11" t="s">
        <v>416</v>
      </c>
      <c r="G25" s="11" t="s">
        <v>416</v>
      </c>
      <c r="H25" s="16" t="s">
        <v>416</v>
      </c>
      <c r="I25" s="16" t="s">
        <v>416</v>
      </c>
    </row>
    <row r="26" spans="1:9" ht="12" customHeight="1" x14ac:dyDescent="0.2">
      <c r="A26" s="2" t="str">
        <f>"Feb "&amp;RIGHT(A6,4)+1</f>
        <v>Feb 2024</v>
      </c>
      <c r="B26" s="11" t="s">
        <v>416</v>
      </c>
      <c r="C26" s="11" t="s">
        <v>416</v>
      </c>
      <c r="D26" s="11" t="s">
        <v>416</v>
      </c>
      <c r="E26" s="11" t="s">
        <v>416</v>
      </c>
      <c r="F26" s="11" t="s">
        <v>416</v>
      </c>
      <c r="G26" s="11" t="s">
        <v>416</v>
      </c>
      <c r="H26" s="16" t="s">
        <v>416</v>
      </c>
      <c r="I26" s="16" t="s">
        <v>416</v>
      </c>
    </row>
    <row r="27" spans="1:9" ht="12" customHeight="1" x14ac:dyDescent="0.2">
      <c r="A27" s="2" t="str">
        <f>"Mar "&amp;RIGHT(A6,4)+1</f>
        <v>Mar 2024</v>
      </c>
      <c r="B27" s="11" t="s">
        <v>416</v>
      </c>
      <c r="C27" s="11" t="s">
        <v>416</v>
      </c>
      <c r="D27" s="11" t="s">
        <v>416</v>
      </c>
      <c r="E27" s="11" t="s">
        <v>416</v>
      </c>
      <c r="F27" s="11" t="s">
        <v>416</v>
      </c>
      <c r="G27" s="11" t="s">
        <v>416</v>
      </c>
      <c r="H27" s="16" t="s">
        <v>416</v>
      </c>
      <c r="I27" s="16" t="s">
        <v>416</v>
      </c>
    </row>
    <row r="28" spans="1:9" ht="12" customHeight="1" x14ac:dyDescent="0.2">
      <c r="A28" s="2" t="str">
        <f>"Apr "&amp;RIGHT(A6,4)+1</f>
        <v>Apr 2024</v>
      </c>
      <c r="B28" s="11" t="s">
        <v>416</v>
      </c>
      <c r="C28" s="11" t="s">
        <v>416</v>
      </c>
      <c r="D28" s="11" t="s">
        <v>416</v>
      </c>
      <c r="E28" s="11" t="s">
        <v>416</v>
      </c>
      <c r="F28" s="11" t="s">
        <v>416</v>
      </c>
      <c r="G28" s="11" t="s">
        <v>416</v>
      </c>
      <c r="H28" s="16" t="s">
        <v>416</v>
      </c>
      <c r="I28" s="16" t="s">
        <v>416</v>
      </c>
    </row>
    <row r="29" spans="1:9" ht="12" customHeight="1" x14ac:dyDescent="0.2">
      <c r="A29" s="2" t="str">
        <f>"May "&amp;RIGHT(A6,4)+1</f>
        <v>May 2024</v>
      </c>
      <c r="B29" s="11" t="s">
        <v>416</v>
      </c>
      <c r="C29" s="11" t="s">
        <v>416</v>
      </c>
      <c r="D29" s="11" t="s">
        <v>416</v>
      </c>
      <c r="E29" s="11" t="s">
        <v>416</v>
      </c>
      <c r="F29" s="11" t="s">
        <v>416</v>
      </c>
      <c r="G29" s="11" t="s">
        <v>416</v>
      </c>
      <c r="H29" s="16" t="s">
        <v>416</v>
      </c>
      <c r="I29" s="16" t="s">
        <v>416</v>
      </c>
    </row>
    <row r="30" spans="1:9" ht="12" customHeight="1" x14ac:dyDescent="0.2">
      <c r="A30" s="2" t="str">
        <f>"Jun "&amp;RIGHT(A6,4)+1</f>
        <v>Jun 2024</v>
      </c>
      <c r="B30" s="11" t="s">
        <v>416</v>
      </c>
      <c r="C30" s="11" t="s">
        <v>416</v>
      </c>
      <c r="D30" s="11" t="s">
        <v>416</v>
      </c>
      <c r="E30" s="11" t="s">
        <v>416</v>
      </c>
      <c r="F30" s="11" t="s">
        <v>416</v>
      </c>
      <c r="G30" s="11" t="s">
        <v>416</v>
      </c>
      <c r="H30" s="16" t="s">
        <v>416</v>
      </c>
      <c r="I30" s="16" t="s">
        <v>416</v>
      </c>
    </row>
    <row r="31" spans="1:9" ht="12" customHeight="1" x14ac:dyDescent="0.2">
      <c r="A31" s="2" t="str">
        <f>"Jul "&amp;RIGHT(A6,4)+1</f>
        <v>Jul 2024</v>
      </c>
      <c r="B31" s="11" t="s">
        <v>416</v>
      </c>
      <c r="C31" s="11" t="s">
        <v>416</v>
      </c>
      <c r="D31" s="11" t="s">
        <v>416</v>
      </c>
      <c r="E31" s="11" t="s">
        <v>416</v>
      </c>
      <c r="F31" s="11" t="s">
        <v>416</v>
      </c>
      <c r="G31" s="11" t="s">
        <v>416</v>
      </c>
      <c r="H31" s="16" t="s">
        <v>416</v>
      </c>
      <c r="I31" s="16" t="s">
        <v>416</v>
      </c>
    </row>
    <row r="32" spans="1:9" ht="12" customHeight="1" x14ac:dyDescent="0.2">
      <c r="A32" s="2" t="str">
        <f>"Aug "&amp;RIGHT(A6,4)+1</f>
        <v>Aug 2024</v>
      </c>
      <c r="B32" s="11" t="s">
        <v>416</v>
      </c>
      <c r="C32" s="11" t="s">
        <v>416</v>
      </c>
      <c r="D32" s="11" t="s">
        <v>416</v>
      </c>
      <c r="E32" s="11" t="s">
        <v>416</v>
      </c>
      <c r="F32" s="11" t="s">
        <v>416</v>
      </c>
      <c r="G32" s="11" t="s">
        <v>416</v>
      </c>
      <c r="H32" s="16" t="s">
        <v>416</v>
      </c>
      <c r="I32" s="16" t="s">
        <v>416</v>
      </c>
    </row>
    <row r="33" spans="1:9" ht="12" customHeight="1" x14ac:dyDescent="0.2">
      <c r="A33" s="2" t="str">
        <f>"Sep "&amp;RIGHT(A6,4)+1</f>
        <v>Sep 2024</v>
      </c>
      <c r="B33" s="11" t="s">
        <v>416</v>
      </c>
      <c r="C33" s="11" t="s">
        <v>416</v>
      </c>
      <c r="D33" s="11" t="s">
        <v>416</v>
      </c>
      <c r="E33" s="11" t="s">
        <v>416</v>
      </c>
      <c r="F33" s="11" t="s">
        <v>416</v>
      </c>
      <c r="G33" s="11" t="s">
        <v>416</v>
      </c>
      <c r="H33" s="16" t="s">
        <v>416</v>
      </c>
      <c r="I33" s="16" t="s">
        <v>416</v>
      </c>
    </row>
    <row r="34" spans="1:9" ht="12" customHeight="1" x14ac:dyDescent="0.2">
      <c r="A34" s="12" t="s">
        <v>55</v>
      </c>
      <c r="B34" s="13">
        <v>224660</v>
      </c>
      <c r="C34" s="13">
        <v>1723557</v>
      </c>
      <c r="D34" s="13">
        <v>1948217</v>
      </c>
      <c r="E34" s="13">
        <v>61219.85</v>
      </c>
      <c r="F34" s="13">
        <v>452433.71250000002</v>
      </c>
      <c r="G34" s="13">
        <v>513653.5625</v>
      </c>
      <c r="H34" s="17">
        <v>27.25</v>
      </c>
      <c r="I34" s="17">
        <v>26.25</v>
      </c>
    </row>
    <row r="35" spans="1:9" ht="12" customHeight="1" x14ac:dyDescent="0.2">
      <c r="A35" s="14" t="str">
        <f>"Total "&amp;MID(A20,7,LEN(A20)-13)&amp;" Months"</f>
        <v>Total 1 Months</v>
      </c>
      <c r="B35" s="15">
        <v>224660</v>
      </c>
      <c r="C35" s="15">
        <v>1723557</v>
      </c>
      <c r="D35" s="15">
        <v>1948217</v>
      </c>
      <c r="E35" s="15">
        <v>61219.85</v>
      </c>
      <c r="F35" s="15">
        <v>452433.71250000002</v>
      </c>
      <c r="G35" s="15">
        <v>513653.5625</v>
      </c>
      <c r="H35" s="18">
        <v>27.25</v>
      </c>
      <c r="I35" s="18">
        <v>26.25</v>
      </c>
    </row>
    <row r="36" spans="1:9" ht="12" customHeight="1" x14ac:dyDescent="0.2">
      <c r="A36" s="81"/>
      <c r="B36" s="81"/>
      <c r="C36" s="81"/>
      <c r="D36" s="81"/>
      <c r="E36" s="81"/>
      <c r="F36" s="81"/>
      <c r="G36" s="81"/>
      <c r="H36" s="81"/>
      <c r="I36" s="81"/>
    </row>
    <row r="37" spans="1:9" ht="69.95" customHeight="1" x14ac:dyDescent="0.2">
      <c r="A37" s="92" t="s">
        <v>152</v>
      </c>
      <c r="B37" s="92"/>
      <c r="C37" s="92"/>
      <c r="D37" s="92"/>
      <c r="E37" s="92"/>
      <c r="F37" s="92"/>
      <c r="G37" s="92"/>
      <c r="H37" s="92"/>
      <c r="I37" s="92"/>
    </row>
  </sheetData>
  <mergeCells count="9">
    <mergeCell ref="B5:I5"/>
    <mergeCell ref="A36:I36"/>
    <mergeCell ref="A37:I37"/>
    <mergeCell ref="A1:H1"/>
    <mergeCell ref="A2:H2"/>
    <mergeCell ref="A3:A4"/>
    <mergeCell ref="B3:D3"/>
    <mergeCell ref="E3:G3"/>
    <mergeCell ref="H3:I3"/>
  </mergeCells>
  <phoneticPr fontId="0" type="noConversion"/>
  <pageMargins left="0.75" right="0.5" top="0.75" bottom="0.5" header="0.5" footer="0.25"/>
  <pageSetup orientation="landscape"/>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32">
    <pageSetUpPr fitToPage="1"/>
  </sheetPr>
  <dimension ref="A1:N44"/>
  <sheetViews>
    <sheetView showGridLines="0" zoomScaleNormal="100" workbookViewId="0">
      <selection activeCell="F45" sqref="F45"/>
    </sheetView>
  </sheetViews>
  <sheetFormatPr defaultRowHeight="12.75" x14ac:dyDescent="0.2"/>
  <cols>
    <col min="1" max="1" width="11.42578125" customWidth="1"/>
    <col min="2" max="6" width="11.28515625" customWidth="1"/>
    <col min="7" max="7" width="12.42578125" customWidth="1"/>
    <col min="8" max="9" width="11.28515625" customWidth="1"/>
    <col min="10" max="11" width="11.42578125" customWidth="1"/>
  </cols>
  <sheetData>
    <row r="1" spans="1:11" ht="12" customHeight="1" x14ac:dyDescent="0.2">
      <c r="A1" s="82" t="s">
        <v>417</v>
      </c>
      <c r="B1" s="82"/>
      <c r="C1" s="82"/>
      <c r="D1" s="82"/>
      <c r="E1" s="82"/>
      <c r="F1" s="82"/>
      <c r="G1" s="82"/>
      <c r="H1" s="82"/>
      <c r="I1" s="82"/>
      <c r="J1" s="82"/>
      <c r="K1" s="76">
        <v>45303</v>
      </c>
    </row>
    <row r="2" spans="1:11" ht="12" customHeight="1" x14ac:dyDescent="0.2">
      <c r="A2" s="84" t="s">
        <v>153</v>
      </c>
      <c r="B2" s="84"/>
      <c r="C2" s="84"/>
      <c r="D2" s="84"/>
      <c r="E2" s="84"/>
      <c r="F2" s="84"/>
      <c r="G2" s="84"/>
      <c r="H2" s="84"/>
      <c r="I2" s="84"/>
      <c r="J2" s="84"/>
      <c r="K2" s="1"/>
    </row>
    <row r="3" spans="1:11" ht="24" customHeight="1" x14ac:dyDescent="0.2">
      <c r="A3" s="86" t="s">
        <v>50</v>
      </c>
      <c r="B3" s="90" t="s">
        <v>200</v>
      </c>
      <c r="C3" s="90"/>
      <c r="D3" s="90"/>
      <c r="E3" s="89"/>
      <c r="F3" s="90" t="s">
        <v>154</v>
      </c>
      <c r="G3" s="90"/>
      <c r="H3" s="90"/>
      <c r="I3" s="89"/>
      <c r="J3" s="90" t="s">
        <v>155</v>
      </c>
      <c r="K3" s="90"/>
    </row>
    <row r="4" spans="1:11" ht="45" customHeight="1" x14ac:dyDescent="0.2">
      <c r="A4" s="87"/>
      <c r="B4" s="10" t="s">
        <v>156</v>
      </c>
      <c r="C4" s="10" t="s">
        <v>157</v>
      </c>
      <c r="D4" s="10" t="s">
        <v>158</v>
      </c>
      <c r="E4" s="10" t="s">
        <v>55</v>
      </c>
      <c r="F4" s="10" t="s">
        <v>351</v>
      </c>
      <c r="G4" s="10" t="s">
        <v>353</v>
      </c>
      <c r="H4" s="10" t="s">
        <v>352</v>
      </c>
      <c r="I4" s="10" t="s">
        <v>359</v>
      </c>
      <c r="J4" s="10" t="s">
        <v>360</v>
      </c>
      <c r="K4" s="9" t="s">
        <v>354</v>
      </c>
    </row>
    <row r="5" spans="1:11" ht="12" customHeight="1" x14ac:dyDescent="0.2">
      <c r="A5" s="1"/>
      <c r="B5" s="81" t="str">
        <f>REPT("-",42)&amp;" Number "&amp;REPT("-",39)&amp;"   "&amp;REPT("-",52)&amp;" Dollars "&amp;REPT("-",58)</f>
        <v>------------------------------------------ Number ---------------------------------------   ---------------------------------------------------- Dollars ----------------------------------------------------------</v>
      </c>
      <c r="C5" s="81"/>
      <c r="D5" s="81"/>
      <c r="E5" s="81"/>
      <c r="F5" s="81"/>
      <c r="G5" s="81"/>
      <c r="H5" s="81"/>
      <c r="I5" s="81"/>
      <c r="J5" s="81"/>
      <c r="K5" s="81"/>
    </row>
    <row r="6" spans="1:11" ht="12" customHeight="1" x14ac:dyDescent="0.2">
      <c r="A6" s="3" t="s">
        <v>418</v>
      </c>
    </row>
    <row r="7" spans="1:11" ht="12" customHeight="1" x14ac:dyDescent="0.2">
      <c r="A7" s="2" t="str">
        <f>"Oct "&amp;RIGHT(A6,4)-1</f>
        <v>Oct 2022</v>
      </c>
      <c r="B7" s="11">
        <v>1446807</v>
      </c>
      <c r="C7" s="11">
        <v>1438865</v>
      </c>
      <c r="D7" s="11">
        <v>3514117</v>
      </c>
      <c r="E7" s="11">
        <v>6399789</v>
      </c>
      <c r="F7" s="11">
        <v>333756128</v>
      </c>
      <c r="G7" s="11" t="s">
        <v>416</v>
      </c>
      <c r="H7" s="11" t="s">
        <v>416</v>
      </c>
      <c r="I7" s="11">
        <v>997252986</v>
      </c>
      <c r="J7" s="16">
        <v>52.1511</v>
      </c>
      <c r="K7" s="16" t="s">
        <v>416</v>
      </c>
    </row>
    <row r="8" spans="1:11" ht="12" customHeight="1" x14ac:dyDescent="0.2">
      <c r="A8" s="2" t="str">
        <f>"Nov "&amp;RIGHT(A6,4)-1</f>
        <v>Nov 2022</v>
      </c>
      <c r="B8" s="11">
        <v>1444244</v>
      </c>
      <c r="C8" s="11">
        <v>1437276</v>
      </c>
      <c r="D8" s="11">
        <v>3515198</v>
      </c>
      <c r="E8" s="11">
        <v>6396718</v>
      </c>
      <c r="F8" s="11">
        <v>314246583</v>
      </c>
      <c r="G8" s="11" t="s">
        <v>416</v>
      </c>
      <c r="H8" s="11" t="s">
        <v>416</v>
      </c>
      <c r="I8" s="11">
        <v>446316671</v>
      </c>
      <c r="J8" s="16">
        <v>49.126199999999997</v>
      </c>
      <c r="K8" s="16" t="s">
        <v>416</v>
      </c>
    </row>
    <row r="9" spans="1:11" ht="12" customHeight="1" x14ac:dyDescent="0.2">
      <c r="A9" s="2" t="str">
        <f>"Dec "&amp;RIGHT(A6,4)-1</f>
        <v>Dec 2022</v>
      </c>
      <c r="B9" s="11">
        <v>1435583</v>
      </c>
      <c r="C9" s="11">
        <v>1435013</v>
      </c>
      <c r="D9" s="11">
        <v>3508287</v>
      </c>
      <c r="E9" s="11">
        <v>6378883</v>
      </c>
      <c r="F9" s="11">
        <v>352144611</v>
      </c>
      <c r="G9" s="11" t="s">
        <v>416</v>
      </c>
      <c r="H9" s="11">
        <v>2421759</v>
      </c>
      <c r="I9" s="11">
        <v>468327836</v>
      </c>
      <c r="J9" s="16">
        <v>55.204700000000003</v>
      </c>
      <c r="K9" s="16" t="s">
        <v>416</v>
      </c>
    </row>
    <row r="10" spans="1:11" ht="12" customHeight="1" x14ac:dyDescent="0.2">
      <c r="A10" s="2" t="str">
        <f>"Jan "&amp;RIGHT(A6,4)</f>
        <v>Jan 2023</v>
      </c>
      <c r="B10" s="11">
        <v>1458814</v>
      </c>
      <c r="C10" s="11">
        <v>1453796</v>
      </c>
      <c r="D10" s="11">
        <v>3542649</v>
      </c>
      <c r="E10" s="11">
        <v>6455259</v>
      </c>
      <c r="F10" s="11">
        <v>377813503</v>
      </c>
      <c r="G10" s="11" t="s">
        <v>416</v>
      </c>
      <c r="H10" s="11" t="s">
        <v>416</v>
      </c>
      <c r="I10" s="11">
        <v>560035741</v>
      </c>
      <c r="J10" s="16">
        <v>58.527999999999999</v>
      </c>
      <c r="K10" s="16" t="s">
        <v>416</v>
      </c>
    </row>
    <row r="11" spans="1:11" ht="12" customHeight="1" x14ac:dyDescent="0.2">
      <c r="A11" s="2" t="str">
        <f>"Feb "&amp;RIGHT(A6,4)</f>
        <v>Feb 2023</v>
      </c>
      <c r="B11" s="11">
        <v>1467529</v>
      </c>
      <c r="C11" s="11">
        <v>1454385</v>
      </c>
      <c r="D11" s="11">
        <v>3569413</v>
      </c>
      <c r="E11" s="11">
        <v>6491327</v>
      </c>
      <c r="F11" s="11">
        <v>361088057</v>
      </c>
      <c r="G11" s="11" t="s">
        <v>416</v>
      </c>
      <c r="H11" s="11" t="s">
        <v>416</v>
      </c>
      <c r="I11" s="11">
        <v>477747428</v>
      </c>
      <c r="J11" s="16">
        <v>55.626199999999997</v>
      </c>
      <c r="K11" s="16" t="s">
        <v>416</v>
      </c>
    </row>
    <row r="12" spans="1:11" ht="12" customHeight="1" x14ac:dyDescent="0.2">
      <c r="A12" s="2" t="str">
        <f>"Mar "&amp;RIGHT(A6,4)</f>
        <v>Mar 2023</v>
      </c>
      <c r="B12" s="11">
        <v>1506002</v>
      </c>
      <c r="C12" s="11">
        <v>1483846</v>
      </c>
      <c r="D12" s="11">
        <v>3631464</v>
      </c>
      <c r="E12" s="11">
        <v>6621312</v>
      </c>
      <c r="F12" s="11">
        <v>376169461</v>
      </c>
      <c r="G12" s="11" t="s">
        <v>416</v>
      </c>
      <c r="H12" s="11">
        <v>492534</v>
      </c>
      <c r="I12" s="11">
        <v>508997860</v>
      </c>
      <c r="J12" s="16">
        <v>56.811900000000001</v>
      </c>
      <c r="K12" s="16" t="s">
        <v>416</v>
      </c>
    </row>
    <row r="13" spans="1:11" ht="12" customHeight="1" x14ac:dyDescent="0.2">
      <c r="A13" s="2" t="str">
        <f>"Apr "&amp;RIGHT(A6,4)</f>
        <v>Apr 2023</v>
      </c>
      <c r="B13" s="11">
        <v>1499498</v>
      </c>
      <c r="C13" s="11">
        <v>1476028</v>
      </c>
      <c r="D13" s="11">
        <v>3637093</v>
      </c>
      <c r="E13" s="11">
        <v>6612619</v>
      </c>
      <c r="F13" s="11">
        <v>390384175</v>
      </c>
      <c r="G13" s="11" t="s">
        <v>416</v>
      </c>
      <c r="H13" s="11" t="s">
        <v>416</v>
      </c>
      <c r="I13" s="11">
        <v>514679881</v>
      </c>
      <c r="J13" s="16">
        <v>59.036200000000001</v>
      </c>
      <c r="K13" s="16" t="s">
        <v>416</v>
      </c>
    </row>
    <row r="14" spans="1:11" ht="12" customHeight="1" x14ac:dyDescent="0.2">
      <c r="A14" s="2" t="str">
        <f>"May "&amp;RIGHT(A6,4)</f>
        <v>May 2023</v>
      </c>
      <c r="B14" s="11">
        <v>1520772</v>
      </c>
      <c r="C14" s="11">
        <v>1493043</v>
      </c>
      <c r="D14" s="11">
        <v>3682925</v>
      </c>
      <c r="E14" s="11">
        <v>6696740</v>
      </c>
      <c r="F14" s="11">
        <v>384622396</v>
      </c>
      <c r="G14" s="11" t="s">
        <v>416</v>
      </c>
      <c r="H14" s="11" t="s">
        <v>416</v>
      </c>
      <c r="I14" s="11">
        <v>511060493</v>
      </c>
      <c r="J14" s="16">
        <v>57.4343</v>
      </c>
      <c r="K14" s="16" t="s">
        <v>416</v>
      </c>
    </row>
    <row r="15" spans="1:11" ht="12" customHeight="1" x14ac:dyDescent="0.2">
      <c r="A15" s="2" t="str">
        <f>"Jun "&amp;RIGHT(A6,4)</f>
        <v>Jun 2023</v>
      </c>
      <c r="B15" s="11">
        <v>1524630</v>
      </c>
      <c r="C15" s="11">
        <v>1498892</v>
      </c>
      <c r="D15" s="11">
        <v>3708894</v>
      </c>
      <c r="E15" s="11">
        <v>6732416</v>
      </c>
      <c r="F15" s="11">
        <v>378708748</v>
      </c>
      <c r="G15" s="11" t="s">
        <v>416</v>
      </c>
      <c r="H15" s="11">
        <v>5518644</v>
      </c>
      <c r="I15" s="11">
        <v>510966179</v>
      </c>
      <c r="J15" s="16">
        <v>56.2515</v>
      </c>
      <c r="K15" s="16" t="s">
        <v>416</v>
      </c>
    </row>
    <row r="16" spans="1:11" ht="12" customHeight="1" x14ac:dyDescent="0.2">
      <c r="A16" s="2" t="str">
        <f>"Jul "&amp;RIGHT(A6,4)</f>
        <v>Jul 2023</v>
      </c>
      <c r="B16" s="11">
        <v>1513972</v>
      </c>
      <c r="C16" s="11">
        <v>1494073</v>
      </c>
      <c r="D16" s="11">
        <v>3719407</v>
      </c>
      <c r="E16" s="11">
        <v>6727452</v>
      </c>
      <c r="F16" s="11">
        <v>372573805</v>
      </c>
      <c r="G16" s="11" t="s">
        <v>416</v>
      </c>
      <c r="H16" s="11" t="s">
        <v>416</v>
      </c>
      <c r="I16" s="11">
        <v>493877685</v>
      </c>
      <c r="J16" s="16">
        <v>55.381100000000004</v>
      </c>
      <c r="K16" s="16" t="s">
        <v>416</v>
      </c>
    </row>
    <row r="17" spans="1:11" ht="12" customHeight="1" x14ac:dyDescent="0.2">
      <c r="A17" s="2" t="str">
        <f>"Aug "&amp;RIGHT(A6,4)</f>
        <v>Aug 2023</v>
      </c>
      <c r="B17" s="11">
        <v>1517396</v>
      </c>
      <c r="C17" s="11">
        <v>1493399</v>
      </c>
      <c r="D17" s="11">
        <v>3709169</v>
      </c>
      <c r="E17" s="11">
        <v>6719964</v>
      </c>
      <c r="F17" s="11">
        <v>382680958</v>
      </c>
      <c r="G17" s="11" t="s">
        <v>416</v>
      </c>
      <c r="H17" s="11" t="s">
        <v>416</v>
      </c>
      <c r="I17" s="11">
        <v>510332021</v>
      </c>
      <c r="J17" s="16">
        <v>56.946899999999999</v>
      </c>
      <c r="K17" s="16" t="s">
        <v>416</v>
      </c>
    </row>
    <row r="18" spans="1:11" ht="12" customHeight="1" x14ac:dyDescent="0.2">
      <c r="A18" s="2" t="str">
        <f>"Sep "&amp;RIGHT(A6,4)</f>
        <v>Sep 2023</v>
      </c>
      <c r="B18" s="11">
        <v>1502831</v>
      </c>
      <c r="C18" s="11">
        <v>1481770</v>
      </c>
      <c r="D18" s="11">
        <v>3688895</v>
      </c>
      <c r="E18" s="11">
        <v>6673496</v>
      </c>
      <c r="F18" s="11">
        <v>395815630</v>
      </c>
      <c r="G18" s="11" t="s">
        <v>416</v>
      </c>
      <c r="H18" s="11">
        <v>66036715</v>
      </c>
      <c r="I18" s="11">
        <v>654887193.90910006</v>
      </c>
      <c r="J18" s="16">
        <v>59.311599999999999</v>
      </c>
      <c r="K18" s="16" t="s">
        <v>416</v>
      </c>
    </row>
    <row r="19" spans="1:11" ht="12" customHeight="1" x14ac:dyDescent="0.2">
      <c r="A19" s="12" t="s">
        <v>55</v>
      </c>
      <c r="B19" s="13">
        <v>1486506.5</v>
      </c>
      <c r="C19" s="13">
        <v>1470032.1666999999</v>
      </c>
      <c r="D19" s="13">
        <v>3618959.25</v>
      </c>
      <c r="E19" s="13">
        <v>6575497.9166999999</v>
      </c>
      <c r="F19" s="13">
        <v>4420004055</v>
      </c>
      <c r="G19" s="13">
        <v>2160008267.9091001</v>
      </c>
      <c r="H19" s="13">
        <v>74469652</v>
      </c>
      <c r="I19" s="13">
        <v>6654481974.9090996</v>
      </c>
      <c r="J19" s="17">
        <v>56.016100000000002</v>
      </c>
      <c r="K19" s="17">
        <v>27.374500000000001</v>
      </c>
    </row>
    <row r="20" spans="1:11" ht="12" customHeight="1" x14ac:dyDescent="0.2">
      <c r="A20" s="14" t="s">
        <v>419</v>
      </c>
      <c r="B20" s="15">
        <v>1446807</v>
      </c>
      <c r="C20" s="15">
        <v>1438865</v>
      </c>
      <c r="D20" s="15">
        <v>3514117</v>
      </c>
      <c r="E20" s="15">
        <v>6399789</v>
      </c>
      <c r="F20" s="15">
        <v>333756128</v>
      </c>
      <c r="G20" s="15">
        <v>663496858</v>
      </c>
      <c r="H20" s="15" t="s">
        <v>416</v>
      </c>
      <c r="I20" s="15">
        <v>997252986</v>
      </c>
      <c r="J20" s="18">
        <v>52.1511</v>
      </c>
      <c r="K20" s="18">
        <v>103.6748</v>
      </c>
    </row>
    <row r="21" spans="1:11" ht="12" customHeight="1" x14ac:dyDescent="0.2">
      <c r="A21" s="3" t="str">
        <f>"FY "&amp;RIGHT(A6,4)+1</f>
        <v>FY 2024</v>
      </c>
    </row>
    <row r="22" spans="1:11" ht="12" customHeight="1" x14ac:dyDescent="0.2">
      <c r="A22" s="2" t="str">
        <f>"Oct "&amp;RIGHT(A6,4)</f>
        <v>Oct 2023</v>
      </c>
      <c r="B22" s="11">
        <v>1490329</v>
      </c>
      <c r="C22" s="11">
        <v>1481231</v>
      </c>
      <c r="D22" s="11">
        <v>3654910</v>
      </c>
      <c r="E22" s="11">
        <v>6626470</v>
      </c>
      <c r="F22" s="11">
        <v>341475135</v>
      </c>
      <c r="G22" s="11" t="s">
        <v>416</v>
      </c>
      <c r="H22" s="11" t="s">
        <v>416</v>
      </c>
      <c r="I22" s="11">
        <v>1082815144.2423999</v>
      </c>
      <c r="J22" s="16">
        <v>51.531999999999996</v>
      </c>
      <c r="K22" s="16" t="s">
        <v>416</v>
      </c>
    </row>
    <row r="23" spans="1:11" ht="12" customHeight="1" x14ac:dyDescent="0.2">
      <c r="A23" s="2" t="str">
        <f>"Nov "&amp;RIGHT(A6,4)</f>
        <v>Nov 2023</v>
      </c>
      <c r="B23" s="11" t="s">
        <v>416</v>
      </c>
      <c r="C23" s="11" t="s">
        <v>416</v>
      </c>
      <c r="D23" s="11" t="s">
        <v>416</v>
      </c>
      <c r="E23" s="11" t="s">
        <v>416</v>
      </c>
      <c r="F23" s="11" t="s">
        <v>416</v>
      </c>
      <c r="G23" s="11" t="s">
        <v>416</v>
      </c>
      <c r="H23" s="11" t="s">
        <v>416</v>
      </c>
      <c r="I23" s="11" t="s">
        <v>416</v>
      </c>
      <c r="J23" s="16" t="s">
        <v>416</v>
      </c>
      <c r="K23" s="16" t="s">
        <v>416</v>
      </c>
    </row>
    <row r="24" spans="1:11" ht="12" customHeight="1" x14ac:dyDescent="0.2">
      <c r="A24" s="2" t="str">
        <f>"Dec "&amp;RIGHT(A6,4)</f>
        <v>Dec 2023</v>
      </c>
      <c r="B24" s="11" t="s">
        <v>416</v>
      </c>
      <c r="C24" s="11" t="s">
        <v>416</v>
      </c>
      <c r="D24" s="11" t="s">
        <v>416</v>
      </c>
      <c r="E24" s="11" t="s">
        <v>416</v>
      </c>
      <c r="F24" s="11" t="s">
        <v>416</v>
      </c>
      <c r="G24" s="11" t="s">
        <v>416</v>
      </c>
      <c r="H24" s="11" t="s">
        <v>416</v>
      </c>
      <c r="I24" s="11" t="s">
        <v>416</v>
      </c>
      <c r="J24" s="16" t="s">
        <v>416</v>
      </c>
      <c r="K24" s="16" t="s">
        <v>416</v>
      </c>
    </row>
    <row r="25" spans="1:11" ht="12" customHeight="1" x14ac:dyDescent="0.2">
      <c r="A25" s="2" t="str">
        <f>"Jan "&amp;RIGHT(A6,4)+1</f>
        <v>Jan 2024</v>
      </c>
      <c r="B25" s="11" t="s">
        <v>416</v>
      </c>
      <c r="C25" s="11" t="s">
        <v>416</v>
      </c>
      <c r="D25" s="11" t="s">
        <v>416</v>
      </c>
      <c r="E25" s="11" t="s">
        <v>416</v>
      </c>
      <c r="F25" s="11" t="s">
        <v>416</v>
      </c>
      <c r="G25" s="11" t="s">
        <v>416</v>
      </c>
      <c r="H25" s="11" t="s">
        <v>416</v>
      </c>
      <c r="I25" s="11" t="s">
        <v>416</v>
      </c>
      <c r="J25" s="16" t="s">
        <v>416</v>
      </c>
      <c r="K25" s="16" t="s">
        <v>416</v>
      </c>
    </row>
    <row r="26" spans="1:11" ht="12" customHeight="1" x14ac:dyDescent="0.2">
      <c r="A26" s="2" t="str">
        <f>"Feb "&amp;RIGHT(A6,4)+1</f>
        <v>Feb 2024</v>
      </c>
      <c r="B26" s="11" t="s">
        <v>416</v>
      </c>
      <c r="C26" s="11" t="s">
        <v>416</v>
      </c>
      <c r="D26" s="11" t="s">
        <v>416</v>
      </c>
      <c r="E26" s="11" t="s">
        <v>416</v>
      </c>
      <c r="F26" s="11" t="s">
        <v>416</v>
      </c>
      <c r="G26" s="11" t="s">
        <v>416</v>
      </c>
      <c r="H26" s="11" t="s">
        <v>416</v>
      </c>
      <c r="I26" s="11" t="s">
        <v>416</v>
      </c>
      <c r="J26" s="16" t="s">
        <v>416</v>
      </c>
      <c r="K26" s="16" t="s">
        <v>416</v>
      </c>
    </row>
    <row r="27" spans="1:11" ht="12" customHeight="1" x14ac:dyDescent="0.2">
      <c r="A27" s="2" t="str">
        <f>"Mar "&amp;RIGHT(A6,4)+1</f>
        <v>Mar 2024</v>
      </c>
      <c r="B27" s="11" t="s">
        <v>416</v>
      </c>
      <c r="C27" s="11" t="s">
        <v>416</v>
      </c>
      <c r="D27" s="11" t="s">
        <v>416</v>
      </c>
      <c r="E27" s="11" t="s">
        <v>416</v>
      </c>
      <c r="F27" s="11" t="s">
        <v>416</v>
      </c>
      <c r="G27" s="11" t="s">
        <v>416</v>
      </c>
      <c r="H27" s="11" t="s">
        <v>416</v>
      </c>
      <c r="I27" s="11" t="s">
        <v>416</v>
      </c>
      <c r="J27" s="16" t="s">
        <v>416</v>
      </c>
      <c r="K27" s="16" t="s">
        <v>416</v>
      </c>
    </row>
    <row r="28" spans="1:11" ht="12" customHeight="1" x14ac:dyDescent="0.2">
      <c r="A28" s="2" t="str">
        <f>"Apr "&amp;RIGHT(A6,4)+1</f>
        <v>Apr 2024</v>
      </c>
      <c r="B28" s="11" t="s">
        <v>416</v>
      </c>
      <c r="C28" s="11" t="s">
        <v>416</v>
      </c>
      <c r="D28" s="11" t="s">
        <v>416</v>
      </c>
      <c r="E28" s="11" t="s">
        <v>416</v>
      </c>
      <c r="F28" s="11" t="s">
        <v>416</v>
      </c>
      <c r="G28" s="11" t="s">
        <v>416</v>
      </c>
      <c r="H28" s="11" t="s">
        <v>416</v>
      </c>
      <c r="I28" s="11" t="s">
        <v>416</v>
      </c>
      <c r="J28" s="16" t="s">
        <v>416</v>
      </c>
      <c r="K28" s="16" t="s">
        <v>416</v>
      </c>
    </row>
    <row r="29" spans="1:11" ht="12" customHeight="1" x14ac:dyDescent="0.2">
      <c r="A29" s="2" t="str">
        <f>"May "&amp;RIGHT(A6,4)+1</f>
        <v>May 2024</v>
      </c>
      <c r="B29" s="11" t="s">
        <v>416</v>
      </c>
      <c r="C29" s="11" t="s">
        <v>416</v>
      </c>
      <c r="D29" s="11" t="s">
        <v>416</v>
      </c>
      <c r="E29" s="11" t="s">
        <v>416</v>
      </c>
      <c r="F29" s="11" t="s">
        <v>416</v>
      </c>
      <c r="G29" s="11" t="s">
        <v>416</v>
      </c>
      <c r="H29" s="11" t="s">
        <v>416</v>
      </c>
      <c r="I29" s="11" t="s">
        <v>416</v>
      </c>
      <c r="J29" s="16" t="s">
        <v>416</v>
      </c>
      <c r="K29" s="16" t="s">
        <v>416</v>
      </c>
    </row>
    <row r="30" spans="1:11" ht="12" customHeight="1" x14ac:dyDescent="0.2">
      <c r="A30" s="2" t="str">
        <f>"Jun "&amp;RIGHT(A6,4)+1</f>
        <v>Jun 2024</v>
      </c>
      <c r="B30" s="11" t="s">
        <v>416</v>
      </c>
      <c r="C30" s="11" t="s">
        <v>416</v>
      </c>
      <c r="D30" s="11" t="s">
        <v>416</v>
      </c>
      <c r="E30" s="11" t="s">
        <v>416</v>
      </c>
      <c r="F30" s="11" t="s">
        <v>416</v>
      </c>
      <c r="G30" s="11" t="s">
        <v>416</v>
      </c>
      <c r="H30" s="11" t="s">
        <v>416</v>
      </c>
      <c r="I30" s="11" t="s">
        <v>416</v>
      </c>
      <c r="J30" s="16" t="s">
        <v>416</v>
      </c>
      <c r="K30" s="16" t="s">
        <v>416</v>
      </c>
    </row>
    <row r="31" spans="1:11" ht="12" customHeight="1" x14ac:dyDescent="0.2">
      <c r="A31" s="2" t="str">
        <f>"Jul "&amp;RIGHT(A6,4)+1</f>
        <v>Jul 2024</v>
      </c>
      <c r="B31" s="11" t="s">
        <v>416</v>
      </c>
      <c r="C31" s="11" t="s">
        <v>416</v>
      </c>
      <c r="D31" s="11" t="s">
        <v>416</v>
      </c>
      <c r="E31" s="11" t="s">
        <v>416</v>
      </c>
      <c r="F31" s="11" t="s">
        <v>416</v>
      </c>
      <c r="G31" s="11" t="s">
        <v>416</v>
      </c>
      <c r="H31" s="11" t="s">
        <v>416</v>
      </c>
      <c r="I31" s="11" t="s">
        <v>416</v>
      </c>
      <c r="J31" s="16" t="s">
        <v>416</v>
      </c>
      <c r="K31" s="16" t="s">
        <v>416</v>
      </c>
    </row>
    <row r="32" spans="1:11" ht="12" customHeight="1" x14ac:dyDescent="0.2">
      <c r="A32" s="2" t="str">
        <f>"Aug "&amp;RIGHT(A6,4)+1</f>
        <v>Aug 2024</v>
      </c>
      <c r="B32" s="11" t="s">
        <v>416</v>
      </c>
      <c r="C32" s="11" t="s">
        <v>416</v>
      </c>
      <c r="D32" s="11" t="s">
        <v>416</v>
      </c>
      <c r="E32" s="11" t="s">
        <v>416</v>
      </c>
      <c r="F32" s="11" t="s">
        <v>416</v>
      </c>
      <c r="G32" s="11" t="s">
        <v>416</v>
      </c>
      <c r="H32" s="11" t="s">
        <v>416</v>
      </c>
      <c r="I32" s="11" t="s">
        <v>416</v>
      </c>
      <c r="J32" s="16" t="s">
        <v>416</v>
      </c>
      <c r="K32" s="16" t="s">
        <v>416</v>
      </c>
    </row>
    <row r="33" spans="1:14" ht="12" customHeight="1" x14ac:dyDescent="0.2">
      <c r="A33" s="2" t="str">
        <f>"Sep "&amp;RIGHT(A6,4)+1</f>
        <v>Sep 2024</v>
      </c>
      <c r="B33" s="11" t="s">
        <v>416</v>
      </c>
      <c r="C33" s="11" t="s">
        <v>416</v>
      </c>
      <c r="D33" s="11" t="s">
        <v>416</v>
      </c>
      <c r="E33" s="11" t="s">
        <v>416</v>
      </c>
      <c r="F33" s="11" t="s">
        <v>416</v>
      </c>
      <c r="G33" s="11" t="s">
        <v>416</v>
      </c>
      <c r="H33" s="11" t="s">
        <v>416</v>
      </c>
      <c r="I33" s="11" t="s">
        <v>416</v>
      </c>
      <c r="J33" s="16" t="s">
        <v>416</v>
      </c>
      <c r="K33" s="16" t="s">
        <v>416</v>
      </c>
    </row>
    <row r="34" spans="1:14" ht="12" customHeight="1" x14ac:dyDescent="0.2">
      <c r="A34" s="12" t="s">
        <v>55</v>
      </c>
      <c r="B34" s="13">
        <v>1490329</v>
      </c>
      <c r="C34" s="13">
        <v>1481231</v>
      </c>
      <c r="D34" s="13">
        <v>3654910</v>
      </c>
      <c r="E34" s="13">
        <v>6626470</v>
      </c>
      <c r="F34" s="13">
        <v>341475135</v>
      </c>
      <c r="G34" s="13">
        <v>741340009.24240005</v>
      </c>
      <c r="H34" s="13" t="s">
        <v>416</v>
      </c>
      <c r="I34" s="13">
        <v>1082815144.2423999</v>
      </c>
      <c r="J34" s="17">
        <v>51.531999999999996</v>
      </c>
      <c r="K34" s="17">
        <v>111.87560000000001</v>
      </c>
    </row>
    <row r="35" spans="1:14" ht="12" customHeight="1" x14ac:dyDescent="0.2">
      <c r="A35" s="14" t="str">
        <f>"Total "&amp;MID(A20,7,LEN(A20)-13)&amp;" Months"</f>
        <v>Total 1 Months</v>
      </c>
      <c r="B35" s="15">
        <v>1490329</v>
      </c>
      <c r="C35" s="15">
        <v>1481231</v>
      </c>
      <c r="D35" s="15">
        <v>3654910</v>
      </c>
      <c r="E35" s="15">
        <v>6626470</v>
      </c>
      <c r="F35" s="15">
        <v>341475135</v>
      </c>
      <c r="G35" s="15">
        <v>741340009.24240005</v>
      </c>
      <c r="H35" s="15" t="s">
        <v>416</v>
      </c>
      <c r="I35" s="15">
        <v>1082815144.2423999</v>
      </c>
      <c r="J35" s="18">
        <v>51.531999999999996</v>
      </c>
      <c r="K35" s="18">
        <v>111.87560000000001</v>
      </c>
    </row>
    <row r="36" spans="1:14" ht="12" customHeight="1" x14ac:dyDescent="0.2">
      <c r="A36" s="81"/>
      <c r="B36" s="81"/>
      <c r="C36" s="81"/>
      <c r="D36" s="81"/>
      <c r="E36" s="81"/>
      <c r="F36" s="81"/>
      <c r="G36" s="81"/>
      <c r="H36" s="81"/>
      <c r="I36" s="81"/>
      <c r="J36" s="81"/>
    </row>
    <row r="37" spans="1:14" ht="12" customHeight="1" x14ac:dyDescent="0.2">
      <c r="A37" s="130" t="s">
        <v>376</v>
      </c>
      <c r="B37" s="130"/>
      <c r="C37" s="130"/>
      <c r="D37" s="130"/>
      <c r="E37" s="130"/>
      <c r="F37" s="130"/>
      <c r="G37" s="130"/>
      <c r="H37" s="130"/>
      <c r="I37" s="130"/>
      <c r="J37" s="130"/>
      <c r="K37" s="130"/>
      <c r="L37" s="77"/>
      <c r="M37" s="77"/>
      <c r="N37" s="77"/>
    </row>
    <row r="38" spans="1:14" ht="33.950000000000003" customHeight="1" x14ac:dyDescent="0.2">
      <c r="A38" s="130" t="s">
        <v>424</v>
      </c>
      <c r="B38" s="130"/>
      <c r="C38" s="130"/>
      <c r="D38" s="130"/>
      <c r="E38" s="130"/>
      <c r="F38" s="130"/>
      <c r="G38" s="130"/>
      <c r="H38" s="130"/>
      <c r="I38" s="130"/>
      <c r="J38" s="130"/>
      <c r="K38" s="130"/>
      <c r="L38" s="77"/>
      <c r="M38" s="77"/>
      <c r="N38" s="77"/>
    </row>
    <row r="39" spans="1:14" ht="33" hidden="1" customHeight="1" x14ac:dyDescent="0.2">
      <c r="A39" s="130"/>
      <c r="B39" s="130"/>
      <c r="C39" s="130"/>
      <c r="D39" s="130"/>
      <c r="E39" s="130"/>
      <c r="F39" s="130"/>
      <c r="G39" s="130"/>
      <c r="H39" s="130"/>
      <c r="I39" s="130"/>
      <c r="J39" s="130"/>
      <c r="K39" s="130"/>
      <c r="L39" s="77"/>
      <c r="M39" s="77"/>
      <c r="N39" s="77"/>
    </row>
    <row r="40" spans="1:14" ht="6.75" hidden="1" customHeight="1" x14ac:dyDescent="0.2">
      <c r="A40" s="130"/>
      <c r="B40" s="130"/>
      <c r="C40" s="130"/>
      <c r="D40" s="130"/>
      <c r="E40" s="130"/>
      <c r="F40" s="130"/>
      <c r="G40" s="130"/>
      <c r="H40" s="130"/>
      <c r="I40" s="130"/>
      <c r="J40" s="130"/>
      <c r="K40" s="130"/>
      <c r="L40" s="77"/>
      <c r="M40" s="77"/>
      <c r="N40" s="77"/>
    </row>
    <row r="41" spans="1:14" ht="49.15" hidden="1" customHeight="1" x14ac:dyDescent="0.2">
      <c r="A41" s="130"/>
      <c r="B41" s="130"/>
      <c r="C41" s="130"/>
      <c r="D41" s="130"/>
      <c r="E41" s="130"/>
      <c r="F41" s="130"/>
      <c r="G41" s="130"/>
      <c r="H41" s="130"/>
      <c r="I41" s="130"/>
      <c r="J41" s="130"/>
      <c r="K41" s="130"/>
      <c r="L41" s="77"/>
      <c r="M41" s="77"/>
      <c r="N41" s="77"/>
    </row>
    <row r="42" spans="1:14" ht="22.15" customHeight="1" x14ac:dyDescent="0.2">
      <c r="A42" s="130" t="s">
        <v>377</v>
      </c>
      <c r="B42" s="130"/>
      <c r="C42" s="130"/>
      <c r="D42" s="130"/>
      <c r="E42" s="130"/>
      <c r="F42" s="130"/>
      <c r="G42" s="130"/>
      <c r="H42" s="130"/>
      <c r="I42" s="130"/>
      <c r="J42" s="130"/>
      <c r="K42" s="130"/>
      <c r="L42" s="77"/>
      <c r="M42" s="77"/>
      <c r="N42" s="77"/>
    </row>
    <row r="43" spans="1:14" ht="35.450000000000003" customHeight="1" x14ac:dyDescent="0.2">
      <c r="A43" s="130"/>
      <c r="B43" s="130"/>
      <c r="C43" s="130"/>
      <c r="D43" s="130"/>
      <c r="E43" s="130"/>
      <c r="F43" s="130"/>
      <c r="G43" s="130"/>
      <c r="H43" s="130"/>
      <c r="I43" s="130"/>
      <c r="J43" s="130"/>
      <c r="K43" s="130"/>
      <c r="L43" s="130"/>
      <c r="M43" s="130"/>
      <c r="N43" s="130"/>
    </row>
    <row r="44" spans="1:14" x14ac:dyDescent="0.2">
      <c r="A44" s="27"/>
      <c r="B44" s="27"/>
      <c r="C44" s="27"/>
      <c r="D44" s="27"/>
      <c r="E44" s="27"/>
      <c r="F44" s="27"/>
      <c r="G44" s="27"/>
      <c r="H44" s="27"/>
      <c r="I44" s="27"/>
      <c r="J44" s="27"/>
      <c r="K44" s="27"/>
    </row>
  </sheetData>
  <mergeCells count="15">
    <mergeCell ref="A1:J1"/>
    <mergeCell ref="A2:J2"/>
    <mergeCell ref="A3:A4"/>
    <mergeCell ref="B3:E3"/>
    <mergeCell ref="F3:I3"/>
    <mergeCell ref="J3:K3"/>
    <mergeCell ref="A41:K41"/>
    <mergeCell ref="A42:K42"/>
    <mergeCell ref="A43:N43"/>
    <mergeCell ref="B5:K5"/>
    <mergeCell ref="A36:J36"/>
    <mergeCell ref="A37:K37"/>
    <mergeCell ref="A38:K38"/>
    <mergeCell ref="A39:K39"/>
    <mergeCell ref="A40:K40"/>
  </mergeCells>
  <phoneticPr fontId="0" type="noConversion"/>
  <pageMargins left="0.75" right="0.5" top="0.75" bottom="0.5" header="0.5" footer="0.25"/>
  <pageSetup scale="37" orientation="landscape" r:id="rId1"/>
  <headerFooter alignWithMargins="0"/>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3">
    <pageSetUpPr fitToPage="1"/>
  </sheetPr>
  <dimension ref="A1:M101"/>
  <sheetViews>
    <sheetView showGridLines="0" workbookViewId="0">
      <selection activeCell="M2" sqref="M2"/>
    </sheetView>
  </sheetViews>
  <sheetFormatPr defaultRowHeight="12.75" x14ac:dyDescent="0.2"/>
  <cols>
    <col min="1" max="1" width="11.42578125" customWidth="1"/>
    <col min="2" max="7" width="11" customWidth="1"/>
    <col min="8" max="9" width="12.42578125" customWidth="1"/>
    <col min="10" max="13" width="11" customWidth="1"/>
  </cols>
  <sheetData>
    <row r="1" spans="1:13" ht="12" customHeight="1" x14ac:dyDescent="0.2">
      <c r="A1" s="82" t="s">
        <v>417</v>
      </c>
      <c r="B1" s="82"/>
      <c r="C1" s="82"/>
      <c r="D1" s="82"/>
      <c r="E1" s="82"/>
      <c r="F1" s="82"/>
      <c r="G1" s="82"/>
      <c r="H1" s="82"/>
      <c r="I1" s="82"/>
      <c r="J1" s="82"/>
      <c r="K1" s="82"/>
      <c r="L1" s="82"/>
      <c r="M1" s="76">
        <v>45303</v>
      </c>
    </row>
    <row r="2" spans="1:13" ht="12" customHeight="1" x14ac:dyDescent="0.2">
      <c r="A2" s="84" t="s">
        <v>242</v>
      </c>
      <c r="B2" s="84"/>
      <c r="C2" s="84"/>
      <c r="D2" s="84"/>
      <c r="E2" s="84"/>
      <c r="F2" s="84"/>
      <c r="G2" s="84"/>
      <c r="H2" s="84"/>
      <c r="I2" s="84"/>
      <c r="J2" s="84"/>
      <c r="K2" s="84"/>
      <c r="L2" s="84"/>
      <c r="M2" s="1"/>
    </row>
    <row r="3" spans="1:13" ht="24" customHeight="1" x14ac:dyDescent="0.2">
      <c r="A3" s="86" t="s">
        <v>50</v>
      </c>
      <c r="B3" s="90" t="s">
        <v>200</v>
      </c>
      <c r="C3" s="90"/>
      <c r="D3" s="90"/>
      <c r="E3" s="90"/>
      <c r="F3" s="89"/>
      <c r="G3" s="88" t="s">
        <v>243</v>
      </c>
      <c r="H3" s="88" t="s">
        <v>244</v>
      </c>
      <c r="I3" s="88" t="s">
        <v>406</v>
      </c>
      <c r="J3" s="88" t="s">
        <v>407</v>
      </c>
      <c r="K3" s="88" t="s">
        <v>58</v>
      </c>
      <c r="L3" s="90" t="s">
        <v>241</v>
      </c>
      <c r="M3" s="90"/>
    </row>
    <row r="4" spans="1:13" ht="27.6" customHeight="1" x14ac:dyDescent="0.2">
      <c r="A4" s="87"/>
      <c r="B4" s="10" t="s">
        <v>156</v>
      </c>
      <c r="C4" s="10" t="s">
        <v>157</v>
      </c>
      <c r="D4" s="10" t="s">
        <v>158</v>
      </c>
      <c r="E4" s="10" t="s">
        <v>160</v>
      </c>
      <c r="F4" s="10" t="s">
        <v>55</v>
      </c>
      <c r="G4" s="89"/>
      <c r="H4" s="89"/>
      <c r="I4" s="89"/>
      <c r="J4" s="89"/>
      <c r="K4" s="89"/>
      <c r="L4" s="10" t="s">
        <v>276</v>
      </c>
      <c r="M4" s="9" t="s">
        <v>160</v>
      </c>
    </row>
    <row r="5" spans="1:13" ht="12" customHeight="1" x14ac:dyDescent="0.2">
      <c r="A5" s="1"/>
      <c r="B5" s="81" t="str">
        <f>REPT("-",50)&amp;" Number "&amp;REPT("-",51)&amp;"   "&amp;REPT("-",62)&amp;" Dollars "&amp;REPT("-",63)</f>
        <v>-------------------------------------------------- Number ---------------------------------------------------   -------------------------------------------------------------- Dollars ---------------------------------------------------------------</v>
      </c>
      <c r="C5" s="81"/>
      <c r="D5" s="81"/>
      <c r="E5" s="81"/>
      <c r="F5" s="81"/>
      <c r="G5" s="81"/>
      <c r="H5" s="81"/>
      <c r="I5" s="81"/>
      <c r="J5" s="81"/>
      <c r="K5" s="81"/>
      <c r="L5" s="81"/>
      <c r="M5" s="81"/>
    </row>
    <row r="6" spans="1:13" ht="12" customHeight="1" x14ac:dyDescent="0.2">
      <c r="A6" s="3" t="s">
        <v>418</v>
      </c>
    </row>
    <row r="7" spans="1:13" ht="12" customHeight="1" x14ac:dyDescent="0.2">
      <c r="A7" s="2" t="str">
        <f>"Oct "&amp;RIGHT(A6,4)-1</f>
        <v>Oct 2022</v>
      </c>
      <c r="B7" s="11">
        <v>0</v>
      </c>
      <c r="C7" s="11">
        <v>0</v>
      </c>
      <c r="D7" s="11">
        <v>0</v>
      </c>
      <c r="E7" s="11">
        <v>687684</v>
      </c>
      <c r="F7" s="11">
        <v>687684</v>
      </c>
      <c r="G7" s="11">
        <v>24868840.965100002</v>
      </c>
      <c r="H7" s="11" t="s">
        <v>416</v>
      </c>
      <c r="I7" s="11">
        <v>2234141</v>
      </c>
      <c r="J7" s="11" t="s">
        <v>416</v>
      </c>
      <c r="K7" s="11">
        <v>27102981.965100002</v>
      </c>
      <c r="L7" s="16" t="s">
        <v>416</v>
      </c>
      <c r="M7" s="16">
        <v>36.163200000000003</v>
      </c>
    </row>
    <row r="8" spans="1:13" ht="12" customHeight="1" x14ac:dyDescent="0.2">
      <c r="A8" s="2" t="str">
        <f>"Nov "&amp;RIGHT(A6,4)-1</f>
        <v>Nov 2022</v>
      </c>
      <c r="B8" s="11">
        <v>0</v>
      </c>
      <c r="C8" s="11">
        <v>0</v>
      </c>
      <c r="D8" s="11">
        <v>0</v>
      </c>
      <c r="E8" s="11">
        <v>688009</v>
      </c>
      <c r="F8" s="11">
        <v>688009</v>
      </c>
      <c r="G8" s="11">
        <v>24922601.423300002</v>
      </c>
      <c r="H8" s="11" t="s">
        <v>416</v>
      </c>
      <c r="I8" s="11">
        <v>2234141</v>
      </c>
      <c r="J8" s="11" t="s">
        <v>416</v>
      </c>
      <c r="K8" s="11">
        <v>27156742.423300002</v>
      </c>
      <c r="L8" s="16" t="s">
        <v>416</v>
      </c>
      <c r="M8" s="16">
        <v>36.224200000000003</v>
      </c>
    </row>
    <row r="9" spans="1:13" ht="12" customHeight="1" x14ac:dyDescent="0.2">
      <c r="A9" s="2" t="str">
        <f>"Dec "&amp;RIGHT(A6,4)-1</f>
        <v>Dec 2022</v>
      </c>
      <c r="B9" s="11">
        <v>0</v>
      </c>
      <c r="C9" s="11">
        <v>0</v>
      </c>
      <c r="D9" s="11">
        <v>0</v>
      </c>
      <c r="E9" s="11">
        <v>676535</v>
      </c>
      <c r="F9" s="11">
        <v>676535</v>
      </c>
      <c r="G9" s="11">
        <v>23636956.0814</v>
      </c>
      <c r="H9" s="11">
        <v>20000022</v>
      </c>
      <c r="I9" s="11">
        <v>2234141</v>
      </c>
      <c r="J9" s="11" t="s">
        <v>416</v>
      </c>
      <c r="K9" s="11">
        <v>45871119.0814</v>
      </c>
      <c r="L9" s="16" t="s">
        <v>416</v>
      </c>
      <c r="M9" s="16">
        <v>34.938299999999998</v>
      </c>
    </row>
    <row r="10" spans="1:13" ht="12" customHeight="1" x14ac:dyDescent="0.2">
      <c r="A10" s="2" t="str">
        <f>"Jan "&amp;RIGHT(A6,4)</f>
        <v>Jan 2023</v>
      </c>
      <c r="B10" s="11">
        <v>0</v>
      </c>
      <c r="C10" s="11">
        <v>0</v>
      </c>
      <c r="D10" s="11">
        <v>0</v>
      </c>
      <c r="E10" s="11">
        <v>676572</v>
      </c>
      <c r="F10" s="11">
        <v>676572</v>
      </c>
      <c r="G10" s="11">
        <v>23863157.113299999</v>
      </c>
      <c r="H10" s="11" t="s">
        <v>416</v>
      </c>
      <c r="I10" s="11">
        <v>2234141</v>
      </c>
      <c r="J10" s="11" t="s">
        <v>416</v>
      </c>
      <c r="K10" s="11">
        <v>26097298.113299999</v>
      </c>
      <c r="L10" s="16" t="s">
        <v>416</v>
      </c>
      <c r="M10" s="16">
        <v>35.270699999999998</v>
      </c>
    </row>
    <row r="11" spans="1:13" ht="12" customHeight="1" x14ac:dyDescent="0.2">
      <c r="A11" s="2" t="str">
        <f>"Feb "&amp;RIGHT(A6,4)</f>
        <v>Feb 2023</v>
      </c>
      <c r="B11" s="11">
        <v>0</v>
      </c>
      <c r="C11" s="11">
        <v>0</v>
      </c>
      <c r="D11" s="11">
        <v>0</v>
      </c>
      <c r="E11" s="11">
        <v>679261</v>
      </c>
      <c r="F11" s="11">
        <v>679261</v>
      </c>
      <c r="G11" s="11">
        <v>23459730.6349</v>
      </c>
      <c r="H11" s="11" t="s">
        <v>416</v>
      </c>
      <c r="I11" s="11">
        <v>2234141</v>
      </c>
      <c r="J11" s="11" t="s">
        <v>416</v>
      </c>
      <c r="K11" s="11">
        <v>25693871.6349</v>
      </c>
      <c r="L11" s="16" t="s">
        <v>416</v>
      </c>
      <c r="M11" s="16">
        <v>34.537100000000002</v>
      </c>
    </row>
    <row r="12" spans="1:13" ht="12" customHeight="1" x14ac:dyDescent="0.2">
      <c r="A12" s="2" t="str">
        <f>"Mar "&amp;RIGHT(A6,4)</f>
        <v>Mar 2023</v>
      </c>
      <c r="B12" s="11">
        <v>0</v>
      </c>
      <c r="C12" s="11">
        <v>0</v>
      </c>
      <c r="D12" s="11">
        <v>0</v>
      </c>
      <c r="E12" s="11">
        <v>694016</v>
      </c>
      <c r="F12" s="11">
        <v>694016</v>
      </c>
      <c r="G12" s="11">
        <v>23965028.755199999</v>
      </c>
      <c r="H12" s="11">
        <v>35925373</v>
      </c>
      <c r="I12" s="11">
        <v>2234141</v>
      </c>
      <c r="J12" s="11" t="s">
        <v>416</v>
      </c>
      <c r="K12" s="11">
        <v>62124542.755199999</v>
      </c>
      <c r="L12" s="16" t="s">
        <v>416</v>
      </c>
      <c r="M12" s="16">
        <v>34.530900000000003</v>
      </c>
    </row>
    <row r="13" spans="1:13" ht="12" customHeight="1" x14ac:dyDescent="0.2">
      <c r="A13" s="2" t="str">
        <f>"Apr "&amp;RIGHT(A6,4)</f>
        <v>Apr 2023</v>
      </c>
      <c r="B13" s="11">
        <v>0</v>
      </c>
      <c r="C13" s="11">
        <v>0</v>
      </c>
      <c r="D13" s="11">
        <v>0</v>
      </c>
      <c r="E13" s="11">
        <v>696132</v>
      </c>
      <c r="F13" s="11">
        <v>696132</v>
      </c>
      <c r="G13" s="11">
        <v>24080816.465999998</v>
      </c>
      <c r="H13" s="11" t="s">
        <v>416</v>
      </c>
      <c r="I13" s="11">
        <v>2234141</v>
      </c>
      <c r="J13" s="11" t="s">
        <v>416</v>
      </c>
      <c r="K13" s="11">
        <v>26314957.465999998</v>
      </c>
      <c r="L13" s="16" t="s">
        <v>416</v>
      </c>
      <c r="M13" s="16">
        <v>34.592300000000002</v>
      </c>
    </row>
    <row r="14" spans="1:13" ht="12" customHeight="1" x14ac:dyDescent="0.2">
      <c r="A14" s="2" t="str">
        <f>"May "&amp;RIGHT(A6,4)</f>
        <v>May 2023</v>
      </c>
      <c r="B14" s="11">
        <v>0</v>
      </c>
      <c r="C14" s="11">
        <v>0</v>
      </c>
      <c r="D14" s="11">
        <v>0</v>
      </c>
      <c r="E14" s="11">
        <v>704102</v>
      </c>
      <c r="F14" s="11">
        <v>704102</v>
      </c>
      <c r="G14" s="11">
        <v>25027349.538800001</v>
      </c>
      <c r="H14" s="11" t="s">
        <v>416</v>
      </c>
      <c r="I14" s="11">
        <v>2234141</v>
      </c>
      <c r="J14" s="11" t="s">
        <v>416</v>
      </c>
      <c r="K14" s="11">
        <v>27261490.538800001</v>
      </c>
      <c r="L14" s="16" t="s">
        <v>416</v>
      </c>
      <c r="M14" s="16">
        <v>35.545099999999998</v>
      </c>
    </row>
    <row r="15" spans="1:13" ht="12" customHeight="1" x14ac:dyDescent="0.2">
      <c r="A15" s="2" t="str">
        <f>"Jun "&amp;RIGHT(A6,4)</f>
        <v>Jun 2023</v>
      </c>
      <c r="B15" s="11">
        <v>0</v>
      </c>
      <c r="C15" s="11">
        <v>0</v>
      </c>
      <c r="D15" s="11">
        <v>0</v>
      </c>
      <c r="E15" s="11">
        <v>702098</v>
      </c>
      <c r="F15" s="11">
        <v>702098</v>
      </c>
      <c r="G15" s="11">
        <v>24216009.062199999</v>
      </c>
      <c r="H15" s="11">
        <v>7242450</v>
      </c>
      <c r="I15" s="11">
        <v>2234141</v>
      </c>
      <c r="J15" s="11" t="s">
        <v>416</v>
      </c>
      <c r="K15" s="11">
        <v>33692600.062200002</v>
      </c>
      <c r="L15" s="16" t="s">
        <v>416</v>
      </c>
      <c r="M15" s="16">
        <v>34.490900000000003</v>
      </c>
    </row>
    <row r="16" spans="1:13" ht="12" customHeight="1" x14ac:dyDescent="0.2">
      <c r="A16" s="2" t="str">
        <f>"Jul "&amp;RIGHT(A6,4)</f>
        <v>Jul 2023</v>
      </c>
      <c r="B16" s="11">
        <v>0</v>
      </c>
      <c r="C16" s="11">
        <v>0</v>
      </c>
      <c r="D16" s="11">
        <v>0</v>
      </c>
      <c r="E16" s="11">
        <v>710129</v>
      </c>
      <c r="F16" s="11">
        <v>710129</v>
      </c>
      <c r="G16" s="11">
        <v>23619736.922699999</v>
      </c>
      <c r="H16" s="11" t="s">
        <v>416</v>
      </c>
      <c r="I16" s="11">
        <v>2234141</v>
      </c>
      <c r="J16" s="11" t="s">
        <v>416</v>
      </c>
      <c r="K16" s="11">
        <v>25853877.922699999</v>
      </c>
      <c r="L16" s="16" t="s">
        <v>416</v>
      </c>
      <c r="M16" s="16">
        <v>33.261200000000002</v>
      </c>
    </row>
    <row r="17" spans="1:13" ht="12" customHeight="1" x14ac:dyDescent="0.2">
      <c r="A17" s="2" t="str">
        <f>"Aug "&amp;RIGHT(A6,4)</f>
        <v>Aug 2023</v>
      </c>
      <c r="B17" s="11">
        <v>0</v>
      </c>
      <c r="C17" s="11">
        <v>0</v>
      </c>
      <c r="D17" s="11">
        <v>0</v>
      </c>
      <c r="E17" s="11">
        <v>702426</v>
      </c>
      <c r="F17" s="11">
        <v>702426</v>
      </c>
      <c r="G17" s="11">
        <v>23865101.517099999</v>
      </c>
      <c r="H17" s="11" t="s">
        <v>416</v>
      </c>
      <c r="I17" s="11">
        <v>2234141</v>
      </c>
      <c r="J17" s="11" t="s">
        <v>416</v>
      </c>
      <c r="K17" s="11">
        <v>26099242.517099999</v>
      </c>
      <c r="L17" s="16" t="s">
        <v>416</v>
      </c>
      <c r="M17" s="16">
        <v>33.975299999999997</v>
      </c>
    </row>
    <row r="18" spans="1:13" ht="12" customHeight="1" x14ac:dyDescent="0.2">
      <c r="A18" s="2" t="str">
        <f>"Sep "&amp;RIGHT(A6,4)</f>
        <v>Sep 2023</v>
      </c>
      <c r="B18" s="11">
        <v>0</v>
      </c>
      <c r="C18" s="11">
        <v>0</v>
      </c>
      <c r="D18" s="11">
        <v>0</v>
      </c>
      <c r="E18" s="11">
        <v>712584</v>
      </c>
      <c r="F18" s="11">
        <v>712584</v>
      </c>
      <c r="G18" s="11">
        <v>24571800.3334</v>
      </c>
      <c r="H18" s="11">
        <v>5473703</v>
      </c>
      <c r="I18" s="11">
        <v>2234152</v>
      </c>
      <c r="J18" s="11" t="s">
        <v>416</v>
      </c>
      <c r="K18" s="11">
        <v>32279655.3334</v>
      </c>
      <c r="L18" s="16" t="s">
        <v>416</v>
      </c>
      <c r="M18" s="16">
        <v>34.482700000000001</v>
      </c>
    </row>
    <row r="19" spans="1:13" ht="12" customHeight="1" x14ac:dyDescent="0.2">
      <c r="A19" s="12" t="s">
        <v>55</v>
      </c>
      <c r="B19" s="13">
        <v>0</v>
      </c>
      <c r="C19" s="13">
        <v>0</v>
      </c>
      <c r="D19" s="13">
        <v>0</v>
      </c>
      <c r="E19" s="13">
        <v>694129</v>
      </c>
      <c r="F19" s="13">
        <v>694129</v>
      </c>
      <c r="G19" s="13">
        <v>290097128.81339997</v>
      </c>
      <c r="H19" s="13">
        <v>68641548</v>
      </c>
      <c r="I19" s="13">
        <v>26809703</v>
      </c>
      <c r="J19" s="13" t="s">
        <v>416</v>
      </c>
      <c r="K19" s="13">
        <v>385548379.81339997</v>
      </c>
      <c r="L19" s="17" t="s">
        <v>416</v>
      </c>
      <c r="M19" s="17">
        <v>34.827500000000001</v>
      </c>
    </row>
    <row r="20" spans="1:13" ht="12" customHeight="1" x14ac:dyDescent="0.2">
      <c r="A20" s="14" t="s">
        <v>419</v>
      </c>
      <c r="B20" s="15">
        <v>0</v>
      </c>
      <c r="C20" s="15">
        <v>0</v>
      </c>
      <c r="D20" s="15">
        <v>0</v>
      </c>
      <c r="E20" s="15">
        <v>687684</v>
      </c>
      <c r="F20" s="15">
        <v>687684</v>
      </c>
      <c r="G20" s="15">
        <v>24868840.965100002</v>
      </c>
      <c r="H20" s="15" t="s">
        <v>416</v>
      </c>
      <c r="I20" s="15">
        <v>2234141</v>
      </c>
      <c r="J20" s="15" t="s">
        <v>416</v>
      </c>
      <c r="K20" s="15">
        <v>27102981.965100002</v>
      </c>
      <c r="L20" s="18" t="s">
        <v>416</v>
      </c>
      <c r="M20" s="18">
        <v>36.163200000000003</v>
      </c>
    </row>
    <row r="21" spans="1:13" ht="12" customHeight="1" x14ac:dyDescent="0.2">
      <c r="A21" s="3" t="str">
        <f>"FY "&amp;RIGHT(A6,4)+1</f>
        <v>FY 2024</v>
      </c>
    </row>
    <row r="22" spans="1:13" ht="12" customHeight="1" x14ac:dyDescent="0.2">
      <c r="A22" s="2" t="str">
        <f>"Oct "&amp;RIGHT(A6,4)</f>
        <v>Oct 2023</v>
      </c>
      <c r="B22" s="11">
        <v>0</v>
      </c>
      <c r="C22" s="11">
        <v>0</v>
      </c>
      <c r="D22" s="11">
        <v>0</v>
      </c>
      <c r="E22" s="11">
        <v>716722</v>
      </c>
      <c r="F22" s="11">
        <v>716722</v>
      </c>
      <c r="G22" s="11">
        <v>23920430.030299999</v>
      </c>
      <c r="H22" s="11" t="s">
        <v>416</v>
      </c>
      <c r="I22" s="11" t="s">
        <v>416</v>
      </c>
      <c r="J22" s="11" t="s">
        <v>416</v>
      </c>
      <c r="K22" s="11">
        <v>23920430.030299999</v>
      </c>
      <c r="L22" s="16" t="s">
        <v>416</v>
      </c>
      <c r="M22" s="16">
        <v>33.3748</v>
      </c>
    </row>
    <row r="23" spans="1:13" ht="12" customHeight="1" x14ac:dyDescent="0.2">
      <c r="A23" s="2" t="str">
        <f>"Nov "&amp;RIGHT(A6,4)</f>
        <v>Nov 2023</v>
      </c>
      <c r="B23" s="11" t="s">
        <v>416</v>
      </c>
      <c r="C23" s="11" t="s">
        <v>416</v>
      </c>
      <c r="D23" s="11" t="s">
        <v>416</v>
      </c>
      <c r="E23" s="11" t="s">
        <v>416</v>
      </c>
      <c r="F23" s="11" t="s">
        <v>416</v>
      </c>
      <c r="G23" s="11" t="s">
        <v>416</v>
      </c>
      <c r="H23" s="11" t="s">
        <v>416</v>
      </c>
      <c r="I23" s="11" t="s">
        <v>416</v>
      </c>
      <c r="J23" s="11" t="s">
        <v>416</v>
      </c>
      <c r="K23" s="11" t="s">
        <v>416</v>
      </c>
      <c r="L23" s="16" t="s">
        <v>416</v>
      </c>
      <c r="M23" s="16" t="s">
        <v>416</v>
      </c>
    </row>
    <row r="24" spans="1:13" ht="12" customHeight="1" x14ac:dyDescent="0.2">
      <c r="A24" s="2" t="str">
        <f>"Dec "&amp;RIGHT(A6,4)</f>
        <v>Dec 2023</v>
      </c>
      <c r="B24" s="11" t="s">
        <v>416</v>
      </c>
      <c r="C24" s="11" t="s">
        <v>416</v>
      </c>
      <c r="D24" s="11" t="s">
        <v>416</v>
      </c>
      <c r="E24" s="11" t="s">
        <v>416</v>
      </c>
      <c r="F24" s="11" t="s">
        <v>416</v>
      </c>
      <c r="G24" s="11" t="s">
        <v>416</v>
      </c>
      <c r="H24" s="11" t="s">
        <v>416</v>
      </c>
      <c r="I24" s="11" t="s">
        <v>416</v>
      </c>
      <c r="J24" s="11" t="s">
        <v>416</v>
      </c>
      <c r="K24" s="11" t="s">
        <v>416</v>
      </c>
      <c r="L24" s="16" t="s">
        <v>416</v>
      </c>
      <c r="M24" s="16" t="s">
        <v>416</v>
      </c>
    </row>
    <row r="25" spans="1:13" ht="12" customHeight="1" x14ac:dyDescent="0.2">
      <c r="A25" s="2" t="str">
        <f>"Jan "&amp;RIGHT(A6,4)+1</f>
        <v>Jan 2024</v>
      </c>
      <c r="B25" s="11" t="s">
        <v>416</v>
      </c>
      <c r="C25" s="11" t="s">
        <v>416</v>
      </c>
      <c r="D25" s="11" t="s">
        <v>416</v>
      </c>
      <c r="E25" s="11" t="s">
        <v>416</v>
      </c>
      <c r="F25" s="11" t="s">
        <v>416</v>
      </c>
      <c r="G25" s="11" t="s">
        <v>416</v>
      </c>
      <c r="H25" s="11" t="s">
        <v>416</v>
      </c>
      <c r="I25" s="11" t="s">
        <v>416</v>
      </c>
      <c r="J25" s="11" t="s">
        <v>416</v>
      </c>
      <c r="K25" s="11" t="s">
        <v>416</v>
      </c>
      <c r="L25" s="16" t="s">
        <v>416</v>
      </c>
      <c r="M25" s="16" t="s">
        <v>416</v>
      </c>
    </row>
    <row r="26" spans="1:13" ht="12" customHeight="1" x14ac:dyDescent="0.2">
      <c r="A26" s="2" t="str">
        <f>"Feb "&amp;RIGHT(A6,4)+1</f>
        <v>Feb 2024</v>
      </c>
      <c r="B26" s="11" t="s">
        <v>416</v>
      </c>
      <c r="C26" s="11" t="s">
        <v>416</v>
      </c>
      <c r="D26" s="11" t="s">
        <v>416</v>
      </c>
      <c r="E26" s="11" t="s">
        <v>416</v>
      </c>
      <c r="F26" s="11" t="s">
        <v>416</v>
      </c>
      <c r="G26" s="11" t="s">
        <v>416</v>
      </c>
      <c r="H26" s="11" t="s">
        <v>416</v>
      </c>
      <c r="I26" s="11" t="s">
        <v>416</v>
      </c>
      <c r="J26" s="11" t="s">
        <v>416</v>
      </c>
      <c r="K26" s="11" t="s">
        <v>416</v>
      </c>
      <c r="L26" s="16" t="s">
        <v>416</v>
      </c>
      <c r="M26" s="16" t="s">
        <v>416</v>
      </c>
    </row>
    <row r="27" spans="1:13" ht="12" customHeight="1" x14ac:dyDescent="0.2">
      <c r="A27" s="2" t="str">
        <f>"Mar "&amp;RIGHT(A6,4)+1</f>
        <v>Mar 2024</v>
      </c>
      <c r="B27" s="11" t="s">
        <v>416</v>
      </c>
      <c r="C27" s="11" t="s">
        <v>416</v>
      </c>
      <c r="D27" s="11" t="s">
        <v>416</v>
      </c>
      <c r="E27" s="11" t="s">
        <v>416</v>
      </c>
      <c r="F27" s="11" t="s">
        <v>416</v>
      </c>
      <c r="G27" s="11" t="s">
        <v>416</v>
      </c>
      <c r="H27" s="11" t="s">
        <v>416</v>
      </c>
      <c r="I27" s="11" t="s">
        <v>416</v>
      </c>
      <c r="J27" s="11" t="s">
        <v>416</v>
      </c>
      <c r="K27" s="11" t="s">
        <v>416</v>
      </c>
      <c r="L27" s="16" t="s">
        <v>416</v>
      </c>
      <c r="M27" s="16" t="s">
        <v>416</v>
      </c>
    </row>
    <row r="28" spans="1:13" ht="12" customHeight="1" x14ac:dyDescent="0.2">
      <c r="A28" s="2" t="str">
        <f>"Apr "&amp;RIGHT(A6,4)+1</f>
        <v>Apr 2024</v>
      </c>
      <c r="B28" s="11" t="s">
        <v>416</v>
      </c>
      <c r="C28" s="11" t="s">
        <v>416</v>
      </c>
      <c r="D28" s="11" t="s">
        <v>416</v>
      </c>
      <c r="E28" s="11" t="s">
        <v>416</v>
      </c>
      <c r="F28" s="11" t="s">
        <v>416</v>
      </c>
      <c r="G28" s="11" t="s">
        <v>416</v>
      </c>
      <c r="H28" s="11" t="s">
        <v>416</v>
      </c>
      <c r="I28" s="11" t="s">
        <v>416</v>
      </c>
      <c r="J28" s="11" t="s">
        <v>416</v>
      </c>
      <c r="K28" s="11" t="s">
        <v>416</v>
      </c>
      <c r="L28" s="16" t="s">
        <v>416</v>
      </c>
      <c r="M28" s="16" t="s">
        <v>416</v>
      </c>
    </row>
    <row r="29" spans="1:13" ht="12" customHeight="1" x14ac:dyDescent="0.2">
      <c r="A29" s="2" t="str">
        <f>"May "&amp;RIGHT(A6,4)+1</f>
        <v>May 2024</v>
      </c>
      <c r="B29" s="11" t="s">
        <v>416</v>
      </c>
      <c r="C29" s="11" t="s">
        <v>416</v>
      </c>
      <c r="D29" s="11" t="s">
        <v>416</v>
      </c>
      <c r="E29" s="11" t="s">
        <v>416</v>
      </c>
      <c r="F29" s="11" t="s">
        <v>416</v>
      </c>
      <c r="G29" s="11" t="s">
        <v>416</v>
      </c>
      <c r="H29" s="11" t="s">
        <v>416</v>
      </c>
      <c r="I29" s="11" t="s">
        <v>416</v>
      </c>
      <c r="J29" s="11" t="s">
        <v>416</v>
      </c>
      <c r="K29" s="11" t="s">
        <v>416</v>
      </c>
      <c r="L29" s="16" t="s">
        <v>416</v>
      </c>
      <c r="M29" s="16" t="s">
        <v>416</v>
      </c>
    </row>
    <row r="30" spans="1:13" ht="12" customHeight="1" x14ac:dyDescent="0.2">
      <c r="A30" s="2" t="str">
        <f>"Jun "&amp;RIGHT(A6,4)+1</f>
        <v>Jun 2024</v>
      </c>
      <c r="B30" s="11" t="s">
        <v>416</v>
      </c>
      <c r="C30" s="11" t="s">
        <v>416</v>
      </c>
      <c r="D30" s="11" t="s">
        <v>416</v>
      </c>
      <c r="E30" s="11" t="s">
        <v>416</v>
      </c>
      <c r="F30" s="11" t="s">
        <v>416</v>
      </c>
      <c r="G30" s="11" t="s">
        <v>416</v>
      </c>
      <c r="H30" s="11" t="s">
        <v>416</v>
      </c>
      <c r="I30" s="11" t="s">
        <v>416</v>
      </c>
      <c r="J30" s="11" t="s">
        <v>416</v>
      </c>
      <c r="K30" s="11" t="s">
        <v>416</v>
      </c>
      <c r="L30" s="16" t="s">
        <v>416</v>
      </c>
      <c r="M30" s="16" t="s">
        <v>416</v>
      </c>
    </row>
    <row r="31" spans="1:13" ht="12" customHeight="1" x14ac:dyDescent="0.2">
      <c r="A31" s="2" t="str">
        <f>"Jul "&amp;RIGHT(A6,4)+1</f>
        <v>Jul 2024</v>
      </c>
      <c r="B31" s="11" t="s">
        <v>416</v>
      </c>
      <c r="C31" s="11" t="s">
        <v>416</v>
      </c>
      <c r="D31" s="11" t="s">
        <v>416</v>
      </c>
      <c r="E31" s="11" t="s">
        <v>416</v>
      </c>
      <c r="F31" s="11" t="s">
        <v>416</v>
      </c>
      <c r="G31" s="11" t="s">
        <v>416</v>
      </c>
      <c r="H31" s="11" t="s">
        <v>416</v>
      </c>
      <c r="I31" s="11" t="s">
        <v>416</v>
      </c>
      <c r="J31" s="11" t="s">
        <v>416</v>
      </c>
      <c r="K31" s="11" t="s">
        <v>416</v>
      </c>
      <c r="L31" s="16" t="s">
        <v>416</v>
      </c>
      <c r="M31" s="16" t="s">
        <v>416</v>
      </c>
    </row>
    <row r="32" spans="1:13" ht="12" customHeight="1" x14ac:dyDescent="0.2">
      <c r="A32" s="2" t="str">
        <f>"Aug "&amp;RIGHT(A6,4)+1</f>
        <v>Aug 2024</v>
      </c>
      <c r="B32" s="11" t="s">
        <v>416</v>
      </c>
      <c r="C32" s="11" t="s">
        <v>416</v>
      </c>
      <c r="D32" s="11" t="s">
        <v>416</v>
      </c>
      <c r="E32" s="11" t="s">
        <v>416</v>
      </c>
      <c r="F32" s="11" t="s">
        <v>416</v>
      </c>
      <c r="G32" s="11" t="s">
        <v>416</v>
      </c>
      <c r="H32" s="11" t="s">
        <v>416</v>
      </c>
      <c r="I32" s="11" t="s">
        <v>416</v>
      </c>
      <c r="J32" s="11" t="s">
        <v>416</v>
      </c>
      <c r="K32" s="11" t="s">
        <v>416</v>
      </c>
      <c r="L32" s="16" t="s">
        <v>416</v>
      </c>
      <c r="M32" s="16" t="s">
        <v>416</v>
      </c>
    </row>
    <row r="33" spans="1:13" ht="12" customHeight="1" x14ac:dyDescent="0.2">
      <c r="A33" s="2" t="str">
        <f>"Sep "&amp;RIGHT(A6,4)+1</f>
        <v>Sep 2024</v>
      </c>
      <c r="B33" s="11" t="s">
        <v>416</v>
      </c>
      <c r="C33" s="11" t="s">
        <v>416</v>
      </c>
      <c r="D33" s="11" t="s">
        <v>416</v>
      </c>
      <c r="E33" s="11" t="s">
        <v>416</v>
      </c>
      <c r="F33" s="11" t="s">
        <v>416</v>
      </c>
      <c r="G33" s="11" t="s">
        <v>416</v>
      </c>
      <c r="H33" s="11" t="s">
        <v>416</v>
      </c>
      <c r="I33" s="11" t="s">
        <v>416</v>
      </c>
      <c r="J33" s="11" t="s">
        <v>416</v>
      </c>
      <c r="K33" s="11" t="s">
        <v>416</v>
      </c>
      <c r="L33" s="16" t="s">
        <v>416</v>
      </c>
      <c r="M33" s="16" t="s">
        <v>416</v>
      </c>
    </row>
    <row r="34" spans="1:13" ht="12" customHeight="1" x14ac:dyDescent="0.2">
      <c r="A34" s="12" t="s">
        <v>55</v>
      </c>
      <c r="B34" s="13">
        <v>0</v>
      </c>
      <c r="C34" s="13">
        <v>0</v>
      </c>
      <c r="D34" s="13">
        <v>0</v>
      </c>
      <c r="E34" s="13">
        <v>716722</v>
      </c>
      <c r="F34" s="13">
        <v>716722</v>
      </c>
      <c r="G34" s="13">
        <v>23920430.030299999</v>
      </c>
      <c r="H34" s="13" t="s">
        <v>416</v>
      </c>
      <c r="I34" s="13" t="s">
        <v>416</v>
      </c>
      <c r="J34" s="13" t="s">
        <v>416</v>
      </c>
      <c r="K34" s="13">
        <v>23920430.030299999</v>
      </c>
      <c r="L34" s="17" t="s">
        <v>416</v>
      </c>
      <c r="M34" s="17">
        <v>33.3748</v>
      </c>
    </row>
    <row r="35" spans="1:13" ht="12" customHeight="1" x14ac:dyDescent="0.2">
      <c r="A35" s="14" t="str">
        <f>"Total "&amp;MID(A20,7,LEN(A20)-13)&amp;" Months"</f>
        <v>Total 1 Months</v>
      </c>
      <c r="B35" s="15">
        <v>0</v>
      </c>
      <c r="C35" s="15">
        <v>0</v>
      </c>
      <c r="D35" s="15">
        <v>0</v>
      </c>
      <c r="E35" s="15">
        <v>716722</v>
      </c>
      <c r="F35" s="15">
        <v>716722</v>
      </c>
      <c r="G35" s="15">
        <v>23920430.030299999</v>
      </c>
      <c r="H35" s="15" t="s">
        <v>416</v>
      </c>
      <c r="I35" s="15" t="s">
        <v>416</v>
      </c>
      <c r="J35" s="15" t="s">
        <v>416</v>
      </c>
      <c r="K35" s="15">
        <v>23920430.030299999</v>
      </c>
      <c r="L35" s="18" t="s">
        <v>416</v>
      </c>
      <c r="M35" s="18">
        <v>33.3748</v>
      </c>
    </row>
    <row r="36" spans="1:13" ht="12" customHeight="1" x14ac:dyDescent="0.2">
      <c r="A36" s="81"/>
      <c r="B36" s="81"/>
      <c r="C36" s="81"/>
      <c r="D36" s="81"/>
      <c r="E36" s="81"/>
      <c r="F36" s="81"/>
      <c r="G36" s="81"/>
      <c r="H36" s="81"/>
      <c r="I36" s="81"/>
      <c r="J36" s="81"/>
      <c r="K36" s="81"/>
    </row>
    <row r="37" spans="1:13" ht="79.5" customHeight="1" x14ac:dyDescent="0.2">
      <c r="A37" s="92" t="s">
        <v>408</v>
      </c>
      <c r="B37" s="92"/>
      <c r="C37" s="92"/>
      <c r="D37" s="92"/>
      <c r="E37" s="92"/>
      <c r="F37" s="92"/>
      <c r="G37" s="92"/>
      <c r="H37" s="92"/>
      <c r="I37" s="92"/>
      <c r="J37" s="92"/>
      <c r="K37" s="92"/>
      <c r="L37" s="92"/>
      <c r="M37" s="92"/>
    </row>
    <row r="101" spans="10:10" ht="15" x14ac:dyDescent="0.25">
      <c r="J101" s="56"/>
    </row>
  </sheetData>
  <mergeCells count="13">
    <mergeCell ref="A1:L1"/>
    <mergeCell ref="A2:L2"/>
    <mergeCell ref="K3:K4"/>
    <mergeCell ref="L3:M3"/>
    <mergeCell ref="B5:M5"/>
    <mergeCell ref="A36:K36"/>
    <mergeCell ref="A37:M37"/>
    <mergeCell ref="A3:A4"/>
    <mergeCell ref="B3:F3"/>
    <mergeCell ref="G3:G4"/>
    <mergeCell ref="H3:H4"/>
    <mergeCell ref="J3:J4"/>
    <mergeCell ref="I3:I4"/>
  </mergeCells>
  <phoneticPr fontId="0" type="noConversion"/>
  <pageMargins left="0.75" right="0.5" top="0.75" bottom="0.5" header="0.5" footer="0.25"/>
  <pageSetup scale="37"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4">
    <pageSetUpPr fitToPage="1"/>
  </sheetPr>
  <dimension ref="A1:J37"/>
  <sheetViews>
    <sheetView showGridLines="0" workbookViewId="0">
      <selection sqref="A1:H1"/>
    </sheetView>
  </sheetViews>
  <sheetFormatPr defaultRowHeight="12.75" x14ac:dyDescent="0.2"/>
  <cols>
    <col min="1" max="6" width="11.42578125" customWidth="1"/>
    <col min="7" max="7" width="16.85546875" customWidth="1"/>
    <col min="8" max="8" width="11.42578125" customWidth="1"/>
    <col min="9" max="9" width="11.140625" customWidth="1"/>
    <col min="10" max="10" width="11.42578125" customWidth="1"/>
  </cols>
  <sheetData>
    <row r="1" spans="1:10" ht="12" customHeight="1" x14ac:dyDescent="0.2">
      <c r="A1" s="82" t="s">
        <v>417</v>
      </c>
      <c r="B1" s="82"/>
      <c r="C1" s="82"/>
      <c r="D1" s="82"/>
      <c r="E1" s="82"/>
      <c r="F1" s="82"/>
      <c r="G1" s="82"/>
      <c r="H1" s="82"/>
      <c r="I1" s="76">
        <v>45303</v>
      </c>
      <c r="J1" s="2"/>
    </row>
    <row r="2" spans="1:10" ht="12" customHeight="1" x14ac:dyDescent="0.2">
      <c r="A2" s="84" t="s">
        <v>394</v>
      </c>
      <c r="B2" s="84"/>
      <c r="C2" s="84"/>
      <c r="D2" s="84"/>
      <c r="E2" s="84"/>
      <c r="F2" s="84"/>
      <c r="G2" s="84"/>
      <c r="H2" s="84"/>
      <c r="I2" s="5"/>
      <c r="J2" s="1"/>
    </row>
    <row r="3" spans="1:10" ht="24" customHeight="1" x14ac:dyDescent="0.2">
      <c r="A3" s="86" t="s">
        <v>50</v>
      </c>
      <c r="B3" s="90" t="s">
        <v>203</v>
      </c>
      <c r="C3" s="90"/>
      <c r="D3" s="89"/>
      <c r="E3" s="88" t="s">
        <v>243</v>
      </c>
      <c r="F3" s="88" t="s">
        <v>161</v>
      </c>
      <c r="G3" s="88" t="s">
        <v>397</v>
      </c>
      <c r="H3" s="88" t="s">
        <v>162</v>
      </c>
      <c r="I3" s="88" t="s">
        <v>398</v>
      </c>
      <c r="J3" s="93" t="s">
        <v>58</v>
      </c>
    </row>
    <row r="4" spans="1:10" ht="24" customHeight="1" x14ac:dyDescent="0.2">
      <c r="A4" s="87"/>
      <c r="B4" s="10" t="s">
        <v>163</v>
      </c>
      <c r="C4" s="10" t="s">
        <v>164</v>
      </c>
      <c r="D4" s="10" t="s">
        <v>55</v>
      </c>
      <c r="E4" s="89"/>
      <c r="F4" s="89"/>
      <c r="G4" s="89"/>
      <c r="H4" s="89"/>
      <c r="I4" s="89"/>
      <c r="J4" s="90"/>
    </row>
    <row r="5" spans="1:10" ht="12" customHeight="1" x14ac:dyDescent="0.2">
      <c r="A5" s="1"/>
      <c r="B5" s="81" t="str">
        <f>REPT("-",29)&amp;" Number "&amp;REPT("-",28)&amp;"   "&amp;REPT("-",55)&amp;" Dollars "&amp;REPT("-",155)</f>
        <v>----------------------------- Number ----------------------------   ------------------------------------------------------- Dollars -----------------------------------------------------------------------------------------------------------------------------------------------------------</v>
      </c>
      <c r="C5" s="81"/>
      <c r="D5" s="81"/>
      <c r="E5" s="81"/>
      <c r="F5" s="81"/>
      <c r="G5" s="81"/>
      <c r="H5" s="81"/>
      <c r="I5" s="81"/>
      <c r="J5" s="81"/>
    </row>
    <row r="6" spans="1:10" ht="12" customHeight="1" x14ac:dyDescent="0.2">
      <c r="A6" s="3" t="s">
        <v>418</v>
      </c>
    </row>
    <row r="7" spans="1:10" ht="12" customHeight="1" x14ac:dyDescent="0.2">
      <c r="A7" s="2" t="str">
        <f>"Oct "&amp;RIGHT(A6,4)-1</f>
        <v>Oct 2022</v>
      </c>
      <c r="B7" s="11" t="s">
        <v>416</v>
      </c>
      <c r="C7" s="11">
        <v>49346</v>
      </c>
      <c r="D7" s="11">
        <v>49346</v>
      </c>
      <c r="E7" s="11">
        <v>4580249.8202</v>
      </c>
      <c r="F7" s="11" t="s">
        <v>416</v>
      </c>
      <c r="G7" s="11">
        <v>1359124</v>
      </c>
      <c r="H7" s="11" t="s">
        <v>416</v>
      </c>
      <c r="I7" s="11" t="s">
        <v>416</v>
      </c>
      <c r="J7" s="11">
        <v>5939373.8202</v>
      </c>
    </row>
    <row r="8" spans="1:10" ht="12" customHeight="1" x14ac:dyDescent="0.2">
      <c r="A8" s="2" t="str">
        <f>"Nov "&amp;RIGHT(A6,4)-1</f>
        <v>Nov 2022</v>
      </c>
      <c r="B8" s="11" t="s">
        <v>416</v>
      </c>
      <c r="C8" s="11">
        <v>48497</v>
      </c>
      <c r="D8" s="11">
        <v>48497</v>
      </c>
      <c r="E8" s="11">
        <v>4690308.9914999995</v>
      </c>
      <c r="F8" s="11" t="s">
        <v>416</v>
      </c>
      <c r="G8" s="11">
        <v>1359124</v>
      </c>
      <c r="H8" s="11" t="s">
        <v>416</v>
      </c>
      <c r="I8" s="11" t="s">
        <v>416</v>
      </c>
      <c r="J8" s="11">
        <v>6049432.9914999995</v>
      </c>
    </row>
    <row r="9" spans="1:10" ht="12" customHeight="1" x14ac:dyDescent="0.2">
      <c r="A9" s="2" t="str">
        <f>"Dec "&amp;RIGHT(A6,4)-1</f>
        <v>Dec 2022</v>
      </c>
      <c r="B9" s="11" t="s">
        <v>416</v>
      </c>
      <c r="C9" s="11">
        <v>46822</v>
      </c>
      <c r="D9" s="11">
        <v>46822</v>
      </c>
      <c r="E9" s="11">
        <v>4366016.3234000001</v>
      </c>
      <c r="F9" s="11">
        <v>7958572</v>
      </c>
      <c r="G9" s="11">
        <v>1359124</v>
      </c>
      <c r="H9" s="11" t="s">
        <v>416</v>
      </c>
      <c r="I9" s="11" t="s">
        <v>416</v>
      </c>
      <c r="J9" s="11">
        <v>13683712.3234</v>
      </c>
    </row>
    <row r="10" spans="1:10" ht="12" customHeight="1" x14ac:dyDescent="0.2">
      <c r="A10" s="2" t="str">
        <f>"Jan "&amp;RIGHT(A6,4)</f>
        <v>Jan 2023</v>
      </c>
      <c r="B10" s="11" t="s">
        <v>416</v>
      </c>
      <c r="C10" s="11">
        <v>50528</v>
      </c>
      <c r="D10" s="11">
        <v>50528</v>
      </c>
      <c r="E10" s="11">
        <v>4546345.9863999998</v>
      </c>
      <c r="F10" s="11" t="s">
        <v>416</v>
      </c>
      <c r="G10" s="11">
        <v>1359124</v>
      </c>
      <c r="H10" s="11" t="s">
        <v>416</v>
      </c>
      <c r="I10" s="11" t="s">
        <v>416</v>
      </c>
      <c r="J10" s="11">
        <v>5905469.9863999998</v>
      </c>
    </row>
    <row r="11" spans="1:10" ht="12" customHeight="1" x14ac:dyDescent="0.2">
      <c r="A11" s="2" t="str">
        <f>"Feb "&amp;RIGHT(A6,4)</f>
        <v>Feb 2023</v>
      </c>
      <c r="B11" s="11" t="s">
        <v>416</v>
      </c>
      <c r="C11" s="11">
        <v>45373</v>
      </c>
      <c r="D11" s="11">
        <v>45373</v>
      </c>
      <c r="E11" s="11">
        <v>4010411.5575999999</v>
      </c>
      <c r="F11" s="11" t="s">
        <v>416</v>
      </c>
      <c r="G11" s="11">
        <v>1359124</v>
      </c>
      <c r="H11" s="11" t="s">
        <v>416</v>
      </c>
      <c r="I11" s="11" t="s">
        <v>416</v>
      </c>
      <c r="J11" s="11">
        <v>5369535.5575999999</v>
      </c>
    </row>
    <row r="12" spans="1:10" ht="12" customHeight="1" x14ac:dyDescent="0.2">
      <c r="A12" s="2" t="str">
        <f>"Mar "&amp;RIGHT(A6,4)</f>
        <v>Mar 2023</v>
      </c>
      <c r="B12" s="11" t="s">
        <v>416</v>
      </c>
      <c r="C12" s="11">
        <v>49023</v>
      </c>
      <c r="D12" s="11">
        <v>49023</v>
      </c>
      <c r="E12" s="11">
        <v>4343407.3196999999</v>
      </c>
      <c r="F12" s="11">
        <v>9932876</v>
      </c>
      <c r="G12" s="11">
        <v>1359124</v>
      </c>
      <c r="H12" s="11" t="s">
        <v>416</v>
      </c>
      <c r="I12" s="11" t="s">
        <v>416</v>
      </c>
      <c r="J12" s="11">
        <v>15635407.319700001</v>
      </c>
    </row>
    <row r="13" spans="1:10" ht="12" customHeight="1" x14ac:dyDescent="0.2">
      <c r="A13" s="2" t="str">
        <f>"Apr "&amp;RIGHT(A6,4)</f>
        <v>Apr 2023</v>
      </c>
      <c r="B13" s="11" t="s">
        <v>416</v>
      </c>
      <c r="C13" s="11">
        <v>49533</v>
      </c>
      <c r="D13" s="11">
        <v>49533</v>
      </c>
      <c r="E13" s="11">
        <v>4060752.7461000001</v>
      </c>
      <c r="F13" s="11" t="s">
        <v>416</v>
      </c>
      <c r="G13" s="11">
        <v>1359124</v>
      </c>
      <c r="H13" s="11" t="s">
        <v>416</v>
      </c>
      <c r="I13" s="11" t="s">
        <v>416</v>
      </c>
      <c r="J13" s="11">
        <v>5419876.7461000001</v>
      </c>
    </row>
    <row r="14" spans="1:10" ht="12" customHeight="1" x14ac:dyDescent="0.2">
      <c r="A14" s="2" t="str">
        <f>"May "&amp;RIGHT(A6,4)</f>
        <v>May 2023</v>
      </c>
      <c r="B14" s="11" t="s">
        <v>416</v>
      </c>
      <c r="C14" s="11">
        <v>49512</v>
      </c>
      <c r="D14" s="11">
        <v>49512</v>
      </c>
      <c r="E14" s="11">
        <v>3986310.2192000002</v>
      </c>
      <c r="F14" s="11" t="s">
        <v>416</v>
      </c>
      <c r="G14" s="11">
        <v>1359124</v>
      </c>
      <c r="H14" s="11" t="s">
        <v>416</v>
      </c>
      <c r="I14" s="11" t="s">
        <v>416</v>
      </c>
      <c r="J14" s="11">
        <v>5345434.2192000002</v>
      </c>
    </row>
    <row r="15" spans="1:10" ht="12" customHeight="1" x14ac:dyDescent="0.2">
      <c r="A15" s="2" t="str">
        <f>"Jun "&amp;RIGHT(A6,4)</f>
        <v>Jun 2023</v>
      </c>
      <c r="B15" s="11" t="s">
        <v>416</v>
      </c>
      <c r="C15" s="11">
        <v>51221</v>
      </c>
      <c r="D15" s="11">
        <v>51221</v>
      </c>
      <c r="E15" s="11">
        <v>4101709.8177999998</v>
      </c>
      <c r="F15" s="11">
        <v>11865168</v>
      </c>
      <c r="G15" s="11">
        <v>1359124</v>
      </c>
      <c r="H15" s="11" t="s">
        <v>416</v>
      </c>
      <c r="I15" s="11" t="s">
        <v>416</v>
      </c>
      <c r="J15" s="11">
        <v>17326001.8178</v>
      </c>
    </row>
    <row r="16" spans="1:10" ht="12" customHeight="1" x14ac:dyDescent="0.2">
      <c r="A16" s="2" t="str">
        <f>"Jul "&amp;RIGHT(A6,4)</f>
        <v>Jul 2023</v>
      </c>
      <c r="B16" s="11" t="s">
        <v>416</v>
      </c>
      <c r="C16" s="11">
        <v>50885</v>
      </c>
      <c r="D16" s="11">
        <v>50885</v>
      </c>
      <c r="E16" s="11">
        <v>3972815.5377000002</v>
      </c>
      <c r="F16" s="11" t="s">
        <v>416</v>
      </c>
      <c r="G16" s="11">
        <v>1359124</v>
      </c>
      <c r="H16" s="11" t="s">
        <v>416</v>
      </c>
      <c r="I16" s="11" t="s">
        <v>416</v>
      </c>
      <c r="J16" s="11">
        <v>5331939.5377000002</v>
      </c>
    </row>
    <row r="17" spans="1:10" ht="12" customHeight="1" x14ac:dyDescent="0.2">
      <c r="A17" s="2" t="str">
        <f>"Aug "&amp;RIGHT(A6,4)</f>
        <v>Aug 2023</v>
      </c>
      <c r="B17" s="11" t="s">
        <v>416</v>
      </c>
      <c r="C17" s="11">
        <v>52782</v>
      </c>
      <c r="D17" s="11">
        <v>52782</v>
      </c>
      <c r="E17" s="11">
        <v>4149861.9273999999</v>
      </c>
      <c r="F17" s="11" t="s">
        <v>416</v>
      </c>
      <c r="G17" s="11">
        <v>1359124</v>
      </c>
      <c r="H17" s="11" t="s">
        <v>416</v>
      </c>
      <c r="I17" s="11" t="s">
        <v>416</v>
      </c>
      <c r="J17" s="11">
        <v>5508985.9274000004</v>
      </c>
    </row>
    <row r="18" spans="1:10" ht="12" customHeight="1" x14ac:dyDescent="0.2">
      <c r="A18" s="2" t="str">
        <f>"Sep "&amp;RIGHT(A6,4)</f>
        <v>Sep 2023</v>
      </c>
      <c r="B18" s="11" t="s">
        <v>416</v>
      </c>
      <c r="C18" s="11">
        <v>52031</v>
      </c>
      <c r="D18" s="11">
        <v>52031</v>
      </c>
      <c r="E18" s="11">
        <v>5005837.3185000001</v>
      </c>
      <c r="F18" s="11">
        <v>13372854.6667</v>
      </c>
      <c r="G18" s="11">
        <v>1359133</v>
      </c>
      <c r="H18" s="11">
        <v>308581</v>
      </c>
      <c r="I18" s="11" t="s">
        <v>416</v>
      </c>
      <c r="J18" s="11">
        <v>20046405.985199999</v>
      </c>
    </row>
    <row r="19" spans="1:10" ht="12" customHeight="1" x14ac:dyDescent="0.2">
      <c r="A19" s="12" t="s">
        <v>55</v>
      </c>
      <c r="B19" s="13" t="s">
        <v>416</v>
      </c>
      <c r="C19" s="13">
        <v>49629.416700000002</v>
      </c>
      <c r="D19" s="13">
        <v>49629.416700000002</v>
      </c>
      <c r="E19" s="13">
        <v>51814027.565499999</v>
      </c>
      <c r="F19" s="13">
        <v>43129470.666699998</v>
      </c>
      <c r="G19" s="13">
        <v>16309497</v>
      </c>
      <c r="H19" s="13">
        <v>308581</v>
      </c>
      <c r="I19" s="13" t="s">
        <v>416</v>
      </c>
      <c r="J19" s="13">
        <v>111561576.2322</v>
      </c>
    </row>
    <row r="20" spans="1:10" ht="12" customHeight="1" x14ac:dyDescent="0.2">
      <c r="A20" s="14" t="s">
        <v>419</v>
      </c>
      <c r="B20" s="15" t="s">
        <v>416</v>
      </c>
      <c r="C20" s="15">
        <v>49346</v>
      </c>
      <c r="D20" s="15">
        <v>49346</v>
      </c>
      <c r="E20" s="15">
        <v>4580249.8202</v>
      </c>
      <c r="F20" s="15" t="s">
        <v>416</v>
      </c>
      <c r="G20" s="15">
        <v>1359124</v>
      </c>
      <c r="H20" s="15" t="s">
        <v>416</v>
      </c>
      <c r="I20" s="15" t="s">
        <v>416</v>
      </c>
      <c r="J20" s="15">
        <v>5939373.8202</v>
      </c>
    </row>
    <row r="21" spans="1:10" ht="12" customHeight="1" x14ac:dyDescent="0.2">
      <c r="A21" s="3" t="str">
        <f>"FY "&amp;RIGHT(A6,4)+1</f>
        <v>FY 2024</v>
      </c>
    </row>
    <row r="22" spans="1:10" ht="12" customHeight="1" x14ac:dyDescent="0.2">
      <c r="A22" s="2" t="str">
        <f>"Oct "&amp;RIGHT(A6,4)</f>
        <v>Oct 2023</v>
      </c>
      <c r="B22" s="11" t="s">
        <v>416</v>
      </c>
      <c r="C22" s="11">
        <v>53277</v>
      </c>
      <c r="D22" s="11">
        <v>53277</v>
      </c>
      <c r="E22" s="11">
        <v>5203957.2821000004</v>
      </c>
      <c r="F22" s="11" t="s">
        <v>416</v>
      </c>
      <c r="G22" s="11" t="s">
        <v>416</v>
      </c>
      <c r="H22" s="11" t="s">
        <v>416</v>
      </c>
      <c r="I22" s="11" t="s">
        <v>416</v>
      </c>
      <c r="J22" s="11">
        <v>5203957.2821000004</v>
      </c>
    </row>
    <row r="23" spans="1:10" ht="12" customHeight="1" x14ac:dyDescent="0.2">
      <c r="A23" s="2" t="str">
        <f>"Nov "&amp;RIGHT(A6,4)</f>
        <v>Nov 2023</v>
      </c>
      <c r="B23" s="11" t="s">
        <v>416</v>
      </c>
      <c r="C23" s="11" t="s">
        <v>416</v>
      </c>
      <c r="D23" s="11" t="s">
        <v>416</v>
      </c>
      <c r="E23" s="11" t="s">
        <v>416</v>
      </c>
      <c r="F23" s="11" t="s">
        <v>416</v>
      </c>
      <c r="G23" s="11" t="s">
        <v>416</v>
      </c>
      <c r="H23" s="11" t="s">
        <v>416</v>
      </c>
      <c r="I23" s="11" t="s">
        <v>416</v>
      </c>
      <c r="J23" s="11" t="s">
        <v>416</v>
      </c>
    </row>
    <row r="24" spans="1:10" ht="12" customHeight="1" x14ac:dyDescent="0.2">
      <c r="A24" s="2" t="str">
        <f>"Dec "&amp;RIGHT(A6,4)</f>
        <v>Dec 2023</v>
      </c>
      <c r="B24" s="11" t="s">
        <v>416</v>
      </c>
      <c r="C24" s="11" t="s">
        <v>416</v>
      </c>
      <c r="D24" s="11" t="s">
        <v>416</v>
      </c>
      <c r="E24" s="11" t="s">
        <v>416</v>
      </c>
      <c r="F24" s="11" t="s">
        <v>416</v>
      </c>
      <c r="G24" s="11" t="s">
        <v>416</v>
      </c>
      <c r="H24" s="11" t="s">
        <v>416</v>
      </c>
      <c r="I24" s="11" t="s">
        <v>416</v>
      </c>
      <c r="J24" s="11" t="s">
        <v>416</v>
      </c>
    </row>
    <row r="25" spans="1:10" ht="12" customHeight="1" x14ac:dyDescent="0.2">
      <c r="A25" s="2" t="str">
        <f>"Jan "&amp;RIGHT(A6,4)+1</f>
        <v>Jan 2024</v>
      </c>
      <c r="B25" s="11" t="s">
        <v>416</v>
      </c>
      <c r="C25" s="11" t="s">
        <v>416</v>
      </c>
      <c r="D25" s="11" t="s">
        <v>416</v>
      </c>
      <c r="E25" s="11" t="s">
        <v>416</v>
      </c>
      <c r="F25" s="11" t="s">
        <v>416</v>
      </c>
      <c r="G25" s="11" t="s">
        <v>416</v>
      </c>
      <c r="H25" s="11" t="s">
        <v>416</v>
      </c>
      <c r="I25" s="11" t="s">
        <v>416</v>
      </c>
      <c r="J25" s="11" t="s">
        <v>416</v>
      </c>
    </row>
    <row r="26" spans="1:10" ht="12" customHeight="1" x14ac:dyDescent="0.2">
      <c r="A26" s="2" t="str">
        <f>"Feb "&amp;RIGHT(A6,4)+1</f>
        <v>Feb 2024</v>
      </c>
      <c r="B26" s="11" t="s">
        <v>416</v>
      </c>
      <c r="C26" s="11" t="s">
        <v>416</v>
      </c>
      <c r="D26" s="11" t="s">
        <v>416</v>
      </c>
      <c r="E26" s="11" t="s">
        <v>416</v>
      </c>
      <c r="F26" s="11" t="s">
        <v>416</v>
      </c>
      <c r="G26" s="11" t="s">
        <v>416</v>
      </c>
      <c r="H26" s="11" t="s">
        <v>416</v>
      </c>
      <c r="I26" s="11" t="s">
        <v>416</v>
      </c>
      <c r="J26" s="11" t="s">
        <v>416</v>
      </c>
    </row>
    <row r="27" spans="1:10" ht="12" customHeight="1" x14ac:dyDescent="0.2">
      <c r="A27" s="2" t="str">
        <f>"Mar "&amp;RIGHT(A6,4)+1</f>
        <v>Mar 2024</v>
      </c>
      <c r="B27" s="11" t="s">
        <v>416</v>
      </c>
      <c r="C27" s="11" t="s">
        <v>416</v>
      </c>
      <c r="D27" s="11" t="s">
        <v>416</v>
      </c>
      <c r="E27" s="11" t="s">
        <v>416</v>
      </c>
      <c r="F27" s="11" t="s">
        <v>416</v>
      </c>
      <c r="G27" s="11" t="s">
        <v>416</v>
      </c>
      <c r="H27" s="11" t="s">
        <v>416</v>
      </c>
      <c r="I27" s="11" t="s">
        <v>416</v>
      </c>
      <c r="J27" s="11" t="s">
        <v>416</v>
      </c>
    </row>
    <row r="28" spans="1:10" ht="12" customHeight="1" x14ac:dyDescent="0.2">
      <c r="A28" s="2" t="str">
        <f>"Apr "&amp;RIGHT(A6,4)+1</f>
        <v>Apr 2024</v>
      </c>
      <c r="B28" s="11" t="s">
        <v>416</v>
      </c>
      <c r="C28" s="11" t="s">
        <v>416</v>
      </c>
      <c r="D28" s="11" t="s">
        <v>416</v>
      </c>
      <c r="E28" s="11" t="s">
        <v>416</v>
      </c>
      <c r="F28" s="11" t="s">
        <v>416</v>
      </c>
      <c r="G28" s="11" t="s">
        <v>416</v>
      </c>
      <c r="H28" s="11" t="s">
        <v>416</v>
      </c>
      <c r="I28" s="11" t="s">
        <v>416</v>
      </c>
      <c r="J28" s="11" t="s">
        <v>416</v>
      </c>
    </row>
    <row r="29" spans="1:10" ht="12" customHeight="1" x14ac:dyDescent="0.2">
      <c r="A29" s="2" t="str">
        <f>"May "&amp;RIGHT(A6,4)+1</f>
        <v>May 2024</v>
      </c>
      <c r="B29" s="11" t="s">
        <v>416</v>
      </c>
      <c r="C29" s="11" t="s">
        <v>416</v>
      </c>
      <c r="D29" s="11" t="s">
        <v>416</v>
      </c>
      <c r="E29" s="11" t="s">
        <v>416</v>
      </c>
      <c r="F29" s="11" t="s">
        <v>416</v>
      </c>
      <c r="G29" s="11" t="s">
        <v>416</v>
      </c>
      <c r="H29" s="11" t="s">
        <v>416</v>
      </c>
      <c r="I29" s="11" t="s">
        <v>416</v>
      </c>
      <c r="J29" s="11" t="s">
        <v>416</v>
      </c>
    </row>
    <row r="30" spans="1:10" ht="12" customHeight="1" x14ac:dyDescent="0.2">
      <c r="A30" s="2" t="str">
        <f>"Jun "&amp;RIGHT(A6,4)+1</f>
        <v>Jun 2024</v>
      </c>
      <c r="B30" s="11" t="s">
        <v>416</v>
      </c>
      <c r="C30" s="11" t="s">
        <v>416</v>
      </c>
      <c r="D30" s="11" t="s">
        <v>416</v>
      </c>
      <c r="E30" s="11" t="s">
        <v>416</v>
      </c>
      <c r="F30" s="11" t="s">
        <v>416</v>
      </c>
      <c r="G30" s="11" t="s">
        <v>416</v>
      </c>
      <c r="H30" s="11" t="s">
        <v>416</v>
      </c>
      <c r="I30" s="11" t="s">
        <v>416</v>
      </c>
      <c r="J30" s="11" t="s">
        <v>416</v>
      </c>
    </row>
    <row r="31" spans="1:10" ht="12" customHeight="1" x14ac:dyDescent="0.2">
      <c r="A31" s="2" t="str">
        <f>"Jul "&amp;RIGHT(A6,4)+1</f>
        <v>Jul 2024</v>
      </c>
      <c r="B31" s="11" t="s">
        <v>416</v>
      </c>
      <c r="C31" s="11" t="s">
        <v>416</v>
      </c>
      <c r="D31" s="11" t="s">
        <v>416</v>
      </c>
      <c r="E31" s="11" t="s">
        <v>416</v>
      </c>
      <c r="F31" s="11" t="s">
        <v>416</v>
      </c>
      <c r="G31" s="11" t="s">
        <v>416</v>
      </c>
      <c r="H31" s="11" t="s">
        <v>416</v>
      </c>
      <c r="I31" s="11" t="s">
        <v>416</v>
      </c>
      <c r="J31" s="11" t="s">
        <v>416</v>
      </c>
    </row>
    <row r="32" spans="1:10" ht="12" customHeight="1" x14ac:dyDescent="0.2">
      <c r="A32" s="2" t="str">
        <f>"Aug "&amp;RIGHT(A6,4)+1</f>
        <v>Aug 2024</v>
      </c>
      <c r="B32" s="11" t="s">
        <v>416</v>
      </c>
      <c r="C32" s="11" t="s">
        <v>416</v>
      </c>
      <c r="D32" s="11" t="s">
        <v>416</v>
      </c>
      <c r="E32" s="11" t="s">
        <v>416</v>
      </c>
      <c r="F32" s="11" t="s">
        <v>416</v>
      </c>
      <c r="G32" s="11" t="s">
        <v>416</v>
      </c>
      <c r="H32" s="11" t="s">
        <v>416</v>
      </c>
      <c r="I32" s="11" t="s">
        <v>416</v>
      </c>
      <c r="J32" s="11" t="s">
        <v>416</v>
      </c>
    </row>
    <row r="33" spans="1:10" ht="12" customHeight="1" x14ac:dyDescent="0.2">
      <c r="A33" s="2" t="str">
        <f>"Sep "&amp;RIGHT(A6,4)+1</f>
        <v>Sep 2024</v>
      </c>
      <c r="B33" s="11" t="s">
        <v>416</v>
      </c>
      <c r="C33" s="11" t="s">
        <v>416</v>
      </c>
      <c r="D33" s="11" t="s">
        <v>416</v>
      </c>
      <c r="E33" s="11" t="s">
        <v>416</v>
      </c>
      <c r="F33" s="11" t="s">
        <v>416</v>
      </c>
      <c r="G33" s="11" t="s">
        <v>416</v>
      </c>
      <c r="H33" s="11" t="s">
        <v>416</v>
      </c>
      <c r="I33" s="11" t="s">
        <v>416</v>
      </c>
      <c r="J33" s="11" t="s">
        <v>416</v>
      </c>
    </row>
    <row r="34" spans="1:10" ht="12" customHeight="1" x14ac:dyDescent="0.2">
      <c r="A34" s="12" t="s">
        <v>55</v>
      </c>
      <c r="B34" s="13" t="s">
        <v>416</v>
      </c>
      <c r="C34" s="13">
        <v>53277</v>
      </c>
      <c r="D34" s="13">
        <v>53277</v>
      </c>
      <c r="E34" s="13">
        <v>5203957.2821000004</v>
      </c>
      <c r="F34" s="13" t="s">
        <v>416</v>
      </c>
      <c r="G34" s="13" t="s">
        <v>416</v>
      </c>
      <c r="H34" s="13" t="s">
        <v>416</v>
      </c>
      <c r="I34" s="13" t="s">
        <v>416</v>
      </c>
      <c r="J34" s="13">
        <v>5203957.2821000004</v>
      </c>
    </row>
    <row r="35" spans="1:10" ht="12" customHeight="1" x14ac:dyDescent="0.2">
      <c r="A35" s="14" t="str">
        <f>"Total "&amp;MID(A20,7,LEN(A20)-13)&amp;" Months"</f>
        <v>Total 1 Months</v>
      </c>
      <c r="B35" s="15" t="s">
        <v>416</v>
      </c>
      <c r="C35" s="15">
        <v>53277</v>
      </c>
      <c r="D35" s="15">
        <v>53277</v>
      </c>
      <c r="E35" s="15">
        <v>5203957.2821000004</v>
      </c>
      <c r="F35" s="15" t="s">
        <v>416</v>
      </c>
      <c r="G35" s="15" t="s">
        <v>416</v>
      </c>
      <c r="H35" s="15" t="s">
        <v>416</v>
      </c>
      <c r="I35" s="15" t="s">
        <v>416</v>
      </c>
      <c r="J35" s="15">
        <v>5203957.2821000004</v>
      </c>
    </row>
    <row r="36" spans="1:10" ht="12" customHeight="1" x14ac:dyDescent="0.2">
      <c r="A36" s="81"/>
      <c r="B36" s="81"/>
      <c r="C36" s="81"/>
      <c r="D36" s="81"/>
      <c r="E36" s="81"/>
      <c r="F36" s="81"/>
      <c r="G36" s="1"/>
    </row>
    <row r="37" spans="1:10" ht="69.95" customHeight="1" x14ac:dyDescent="0.2">
      <c r="A37" s="92" t="s">
        <v>399</v>
      </c>
      <c r="B37" s="92"/>
      <c r="C37" s="92"/>
      <c r="D37" s="92"/>
      <c r="E37" s="92"/>
      <c r="F37" s="92"/>
      <c r="G37" s="92"/>
      <c r="H37" s="92"/>
      <c r="I37" s="92"/>
      <c r="J37" s="92"/>
    </row>
  </sheetData>
  <mergeCells count="13">
    <mergeCell ref="J3:J4"/>
    <mergeCell ref="B5:J5"/>
    <mergeCell ref="A37:J37"/>
    <mergeCell ref="A1:H1"/>
    <mergeCell ref="A2:H2"/>
    <mergeCell ref="A3:A4"/>
    <mergeCell ref="B3:D3"/>
    <mergeCell ref="E3:E4"/>
    <mergeCell ref="F3:F4"/>
    <mergeCell ref="H3:H4"/>
    <mergeCell ref="G3:G4"/>
    <mergeCell ref="I3:I4"/>
    <mergeCell ref="A36:F36"/>
  </mergeCells>
  <phoneticPr fontId="0" type="noConversion"/>
  <pageMargins left="0.75" right="0.5" top="0.75" bottom="0.5" header="0.5" footer="0.25"/>
  <pageSetup scale="37" orientation="landscape" r:id="rId1"/>
  <headerFooter alignWithMargins="0"/>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6">
    <pageSetUpPr fitToPage="1"/>
  </sheetPr>
  <dimension ref="A1:K37"/>
  <sheetViews>
    <sheetView showGridLines="0" workbookViewId="0">
      <selection sqref="A1:J1"/>
    </sheetView>
  </sheetViews>
  <sheetFormatPr defaultRowHeight="12.75" x14ac:dyDescent="0.2"/>
  <cols>
    <col min="1" max="11" width="11.42578125" customWidth="1"/>
  </cols>
  <sheetData>
    <row r="1" spans="1:11" ht="12" customHeight="1" x14ac:dyDescent="0.2">
      <c r="A1" s="82" t="s">
        <v>417</v>
      </c>
      <c r="B1" s="82"/>
      <c r="C1" s="82"/>
      <c r="D1" s="82"/>
      <c r="E1" s="82"/>
      <c r="F1" s="82"/>
      <c r="G1" s="82"/>
      <c r="H1" s="82"/>
      <c r="I1" s="82"/>
      <c r="J1" s="82"/>
      <c r="K1" s="76">
        <v>45303</v>
      </c>
    </row>
    <row r="2" spans="1:11" ht="12" customHeight="1" x14ac:dyDescent="0.2">
      <c r="A2" s="84" t="s">
        <v>165</v>
      </c>
      <c r="B2" s="84"/>
      <c r="C2" s="84"/>
      <c r="D2" s="84"/>
      <c r="E2" s="84"/>
      <c r="F2" s="84"/>
      <c r="G2" s="84"/>
      <c r="H2" s="84"/>
      <c r="I2" s="84"/>
      <c r="J2" s="84"/>
      <c r="K2" s="1"/>
    </row>
    <row r="3" spans="1:11" ht="24" customHeight="1" x14ac:dyDescent="0.2">
      <c r="A3" s="86" t="s">
        <v>50</v>
      </c>
      <c r="B3" s="90" t="s">
        <v>69</v>
      </c>
      <c r="C3" s="90"/>
      <c r="D3" s="89"/>
      <c r="E3" s="90" t="s">
        <v>139</v>
      </c>
      <c r="F3" s="90"/>
      <c r="G3" s="89"/>
      <c r="H3" s="88" t="s">
        <v>247</v>
      </c>
      <c r="I3" s="90" t="s">
        <v>166</v>
      </c>
      <c r="J3" s="90"/>
      <c r="K3" s="90"/>
    </row>
    <row r="4" spans="1:11" ht="24" customHeight="1" x14ac:dyDescent="0.2">
      <c r="A4" s="87"/>
      <c r="B4" s="10" t="s">
        <v>245</v>
      </c>
      <c r="C4" s="10" t="s">
        <v>167</v>
      </c>
      <c r="D4" s="10" t="s">
        <v>55</v>
      </c>
      <c r="E4" s="10" t="s">
        <v>245</v>
      </c>
      <c r="F4" s="10" t="s">
        <v>246</v>
      </c>
      <c r="G4" s="10" t="s">
        <v>55</v>
      </c>
      <c r="H4" s="89"/>
      <c r="I4" s="10" t="s">
        <v>245</v>
      </c>
      <c r="J4" s="10" t="s">
        <v>246</v>
      </c>
      <c r="K4" s="9" t="s">
        <v>55</v>
      </c>
    </row>
    <row r="5" spans="1:11" ht="12" customHeight="1" x14ac:dyDescent="0.2">
      <c r="A5" s="1"/>
      <c r="B5" s="81" t="str">
        <f>REPT("-",102)&amp;" Dollars "&amp;REPT("-",148)</f>
        <v>------------------------------------------------------------------------------------------------------ Dollars ----------------------------------------------------------------------------------------------------------------------------------------------------</v>
      </c>
      <c r="C5" s="81"/>
      <c r="D5" s="81"/>
      <c r="E5" s="81"/>
      <c r="F5" s="81"/>
      <c r="G5" s="81"/>
      <c r="H5" s="81"/>
      <c r="I5" s="81"/>
      <c r="J5" s="81"/>
      <c r="K5" s="81"/>
    </row>
    <row r="6" spans="1:11" ht="12" customHeight="1" x14ac:dyDescent="0.2">
      <c r="A6" s="3" t="s">
        <v>418</v>
      </c>
    </row>
    <row r="7" spans="1:11" ht="12" customHeight="1" x14ac:dyDescent="0.2">
      <c r="A7" s="2" t="str">
        <f>"Oct "&amp;RIGHT(A6,4)-1</f>
        <v>Oct 2022</v>
      </c>
      <c r="B7" s="11">
        <v>211094951.50999999</v>
      </c>
      <c r="C7" s="11">
        <v>1648914</v>
      </c>
      <c r="D7" s="11">
        <v>212743865.50999999</v>
      </c>
      <c r="E7" s="11">
        <v>85364.05</v>
      </c>
      <c r="F7" s="11" t="s">
        <v>416</v>
      </c>
      <c r="G7" s="11">
        <v>85364.05</v>
      </c>
      <c r="H7" s="11">
        <v>6520.83</v>
      </c>
      <c r="I7" s="11">
        <v>211186836.38999999</v>
      </c>
      <c r="J7" s="11">
        <v>1648914</v>
      </c>
      <c r="K7" s="11">
        <v>212835750.38999999</v>
      </c>
    </row>
    <row r="8" spans="1:11" ht="12" customHeight="1" x14ac:dyDescent="0.2">
      <c r="A8" s="2" t="str">
        <f>"Nov "&amp;RIGHT(A6,4)-1</f>
        <v>Nov 2022</v>
      </c>
      <c r="B8" s="11">
        <v>163179734.13</v>
      </c>
      <c r="C8" s="11">
        <v>1548357.9</v>
      </c>
      <c r="D8" s="11">
        <v>164728092.03</v>
      </c>
      <c r="E8" s="11">
        <v>121486.2</v>
      </c>
      <c r="F8" s="11" t="s">
        <v>416</v>
      </c>
      <c r="G8" s="11">
        <v>121486.2</v>
      </c>
      <c r="H8" s="11">
        <v>354802.2</v>
      </c>
      <c r="I8" s="11">
        <v>163656022.53</v>
      </c>
      <c r="J8" s="11">
        <v>1548357.9</v>
      </c>
      <c r="K8" s="11">
        <v>165204380.43000001</v>
      </c>
    </row>
    <row r="9" spans="1:11" ht="12" customHeight="1" x14ac:dyDescent="0.2">
      <c r="A9" s="2" t="str">
        <f>"Dec "&amp;RIGHT(A6,4)-1</f>
        <v>Dec 2022</v>
      </c>
      <c r="B9" s="11">
        <v>117700288.23</v>
      </c>
      <c r="C9" s="11">
        <v>1108607.1000000001</v>
      </c>
      <c r="D9" s="11">
        <v>118808895.33</v>
      </c>
      <c r="E9" s="11">
        <v>61919.199999999997</v>
      </c>
      <c r="F9" s="11">
        <v>29020097</v>
      </c>
      <c r="G9" s="11">
        <v>29082016.199999999</v>
      </c>
      <c r="H9" s="11">
        <v>151397.59</v>
      </c>
      <c r="I9" s="11">
        <v>117913605.02</v>
      </c>
      <c r="J9" s="11">
        <v>30128704.100000001</v>
      </c>
      <c r="K9" s="11">
        <v>148042309.12</v>
      </c>
    </row>
    <row r="10" spans="1:11" ht="12" customHeight="1" x14ac:dyDescent="0.2">
      <c r="A10" s="2" t="str">
        <f>"Jan "&amp;RIGHT(A6,4)</f>
        <v>Jan 2023</v>
      </c>
      <c r="B10" s="11">
        <v>185258858.43000001</v>
      </c>
      <c r="C10" s="11">
        <v>1590962.4</v>
      </c>
      <c r="D10" s="11">
        <v>186849820.83000001</v>
      </c>
      <c r="E10" s="11">
        <v>94513.93</v>
      </c>
      <c r="F10" s="11" t="s">
        <v>416</v>
      </c>
      <c r="G10" s="11">
        <v>94513.93</v>
      </c>
      <c r="H10" s="11">
        <v>27656.89</v>
      </c>
      <c r="I10" s="11">
        <v>185381029.25</v>
      </c>
      <c r="J10" s="11">
        <v>1590962.4</v>
      </c>
      <c r="K10" s="11">
        <v>186971991.65000001</v>
      </c>
    </row>
    <row r="11" spans="1:11" ht="12" customHeight="1" x14ac:dyDescent="0.2">
      <c r="A11" s="2" t="str">
        <f>"Feb "&amp;RIGHT(A6,4)</f>
        <v>Feb 2023</v>
      </c>
      <c r="B11" s="11">
        <v>115687219.15000001</v>
      </c>
      <c r="C11" s="11">
        <v>1483830.3</v>
      </c>
      <c r="D11" s="11">
        <v>117171049.45</v>
      </c>
      <c r="E11" s="11">
        <v>52477.34</v>
      </c>
      <c r="F11" s="11" t="s">
        <v>416</v>
      </c>
      <c r="G11" s="11">
        <v>52477.34</v>
      </c>
      <c r="H11" s="11">
        <v>-259340.92</v>
      </c>
      <c r="I11" s="11">
        <v>115480355.56999999</v>
      </c>
      <c r="J11" s="11">
        <v>1483830.3</v>
      </c>
      <c r="K11" s="11">
        <v>116964185.87</v>
      </c>
    </row>
    <row r="12" spans="1:11" ht="12" customHeight="1" x14ac:dyDescent="0.2">
      <c r="A12" s="2" t="str">
        <f>"Mar "&amp;RIGHT(A6,4)</f>
        <v>Mar 2023</v>
      </c>
      <c r="B12" s="11">
        <v>122666286.73</v>
      </c>
      <c r="C12" s="11">
        <v>1482708</v>
      </c>
      <c r="D12" s="11">
        <v>124148994.73</v>
      </c>
      <c r="E12" s="11">
        <v>136651.69</v>
      </c>
      <c r="F12" s="11">
        <v>47549096</v>
      </c>
      <c r="G12" s="11">
        <v>47685747.689999998</v>
      </c>
      <c r="H12" s="11">
        <v>154946.12</v>
      </c>
      <c r="I12" s="11">
        <v>122957884.54000001</v>
      </c>
      <c r="J12" s="11">
        <v>49031804</v>
      </c>
      <c r="K12" s="11">
        <v>171989688.53999999</v>
      </c>
    </row>
    <row r="13" spans="1:11" ht="12" customHeight="1" x14ac:dyDescent="0.2">
      <c r="A13" s="2" t="str">
        <f>"Apr "&amp;RIGHT(A6,4)</f>
        <v>Apr 2023</v>
      </c>
      <c r="B13" s="11">
        <v>78381334.280000001</v>
      </c>
      <c r="C13" s="11">
        <v>1577730.9</v>
      </c>
      <c r="D13" s="11">
        <v>79959065.180000007</v>
      </c>
      <c r="E13" s="11">
        <v>38431.24</v>
      </c>
      <c r="F13" s="11" t="s">
        <v>416</v>
      </c>
      <c r="G13" s="11">
        <v>38431.24</v>
      </c>
      <c r="H13" s="11">
        <v>95407.83</v>
      </c>
      <c r="I13" s="11">
        <v>78515173.349999994</v>
      </c>
      <c r="J13" s="11">
        <v>1577730.9</v>
      </c>
      <c r="K13" s="11">
        <v>80092904.25</v>
      </c>
    </row>
    <row r="14" spans="1:11" ht="12" customHeight="1" x14ac:dyDescent="0.2">
      <c r="A14" s="2" t="str">
        <f>"May "&amp;RIGHT(A6,4)</f>
        <v>May 2023</v>
      </c>
      <c r="B14" s="11">
        <v>45611531.359999999</v>
      </c>
      <c r="C14" s="11">
        <v>1328415.8999999999</v>
      </c>
      <c r="D14" s="11">
        <v>46939947.259999998</v>
      </c>
      <c r="E14" s="11" t="s">
        <v>416</v>
      </c>
      <c r="F14" s="11" t="s">
        <v>416</v>
      </c>
      <c r="G14" s="11" t="s">
        <v>416</v>
      </c>
      <c r="H14" s="11">
        <v>-239790.24</v>
      </c>
      <c r="I14" s="11">
        <v>45371741.119999997</v>
      </c>
      <c r="J14" s="11">
        <v>1328415.8999999999</v>
      </c>
      <c r="K14" s="11">
        <v>46700157.020000003</v>
      </c>
    </row>
    <row r="15" spans="1:11" ht="12" customHeight="1" x14ac:dyDescent="0.2">
      <c r="A15" s="2" t="str">
        <f>"Jun "&amp;RIGHT(A6,4)</f>
        <v>Jun 2023</v>
      </c>
      <c r="B15" s="11">
        <v>26115772.52</v>
      </c>
      <c r="C15" s="11">
        <v>29640.9</v>
      </c>
      <c r="D15" s="11">
        <v>26145413.420000002</v>
      </c>
      <c r="E15" s="11" t="s">
        <v>416</v>
      </c>
      <c r="F15" s="11">
        <v>52644054.5</v>
      </c>
      <c r="G15" s="11">
        <v>52644054.5</v>
      </c>
      <c r="H15" s="11">
        <v>175748.37</v>
      </c>
      <c r="I15" s="11">
        <v>26291520.890000001</v>
      </c>
      <c r="J15" s="11">
        <v>52673695.399999999</v>
      </c>
      <c r="K15" s="11">
        <v>78965216.290000007</v>
      </c>
    </row>
    <row r="16" spans="1:11" ht="12" customHeight="1" x14ac:dyDescent="0.2">
      <c r="A16" s="2" t="str">
        <f>"Jul "&amp;RIGHT(A6,4)</f>
        <v>Jul 2023</v>
      </c>
      <c r="B16" s="11">
        <v>120957411.34</v>
      </c>
      <c r="C16" s="11">
        <v>8881.27</v>
      </c>
      <c r="D16" s="11">
        <v>120966292.61</v>
      </c>
      <c r="E16" s="11">
        <v>84608.15</v>
      </c>
      <c r="F16" s="11" t="s">
        <v>416</v>
      </c>
      <c r="G16" s="11">
        <v>84608.15</v>
      </c>
      <c r="H16" s="11">
        <v>100595.15</v>
      </c>
      <c r="I16" s="11">
        <v>121142614.64</v>
      </c>
      <c r="J16" s="11">
        <v>8881.27</v>
      </c>
      <c r="K16" s="11">
        <v>121151495.91</v>
      </c>
    </row>
    <row r="17" spans="1:11" ht="12" customHeight="1" x14ac:dyDescent="0.2">
      <c r="A17" s="2" t="str">
        <f>"Aug "&amp;RIGHT(A6,4)</f>
        <v>Aug 2023</v>
      </c>
      <c r="B17" s="11">
        <v>155707218.5</v>
      </c>
      <c r="C17" s="11">
        <v>1031720.905</v>
      </c>
      <c r="D17" s="11">
        <v>156738939.405</v>
      </c>
      <c r="E17" s="11">
        <v>247549.38</v>
      </c>
      <c r="F17" s="11" t="s">
        <v>416</v>
      </c>
      <c r="G17" s="11">
        <v>247549.38</v>
      </c>
      <c r="H17" s="11">
        <v>125956.95</v>
      </c>
      <c r="I17" s="11">
        <v>156080724.83000001</v>
      </c>
      <c r="J17" s="11">
        <v>1031720.905</v>
      </c>
      <c r="K17" s="11">
        <v>157112445.73500001</v>
      </c>
    </row>
    <row r="18" spans="1:11" ht="12" customHeight="1" x14ac:dyDescent="0.2">
      <c r="A18" s="2" t="str">
        <f>"Sep "&amp;RIGHT(A6,4)</f>
        <v>Sep 2023</v>
      </c>
      <c r="B18" s="11">
        <v>153935047.41</v>
      </c>
      <c r="C18" s="11">
        <v>1709215.25</v>
      </c>
      <c r="D18" s="11">
        <v>155644262.66</v>
      </c>
      <c r="E18" s="11">
        <v>144947.17000000001</v>
      </c>
      <c r="F18" s="11">
        <v>49794766.166599996</v>
      </c>
      <c r="G18" s="11">
        <v>49939713.336599998</v>
      </c>
      <c r="H18" s="11">
        <v>49746.080000000002</v>
      </c>
      <c r="I18" s="11">
        <v>154129740.66</v>
      </c>
      <c r="J18" s="11">
        <v>51503981.416599996</v>
      </c>
      <c r="K18" s="11">
        <v>205633722.07659999</v>
      </c>
    </row>
    <row r="19" spans="1:11" ht="12" customHeight="1" x14ac:dyDescent="0.2">
      <c r="A19" s="12" t="s">
        <v>55</v>
      </c>
      <c r="B19" s="13">
        <v>1496295653.5899999</v>
      </c>
      <c r="C19" s="13">
        <v>14548984.824999999</v>
      </c>
      <c r="D19" s="13">
        <v>1510844638.415</v>
      </c>
      <c r="E19" s="13">
        <v>1067948.3500000001</v>
      </c>
      <c r="F19" s="13">
        <v>179008013.66659999</v>
      </c>
      <c r="G19" s="13">
        <v>180075962.01660001</v>
      </c>
      <c r="H19" s="13">
        <v>743646.85</v>
      </c>
      <c r="I19" s="13">
        <v>1498107248.79</v>
      </c>
      <c r="J19" s="13">
        <v>193556998.49160001</v>
      </c>
      <c r="K19" s="13">
        <v>1691664247.2816</v>
      </c>
    </row>
    <row r="20" spans="1:11" ht="12" customHeight="1" x14ac:dyDescent="0.2">
      <c r="A20" s="14" t="s">
        <v>419</v>
      </c>
      <c r="B20" s="15">
        <v>211094951.50999999</v>
      </c>
      <c r="C20" s="15">
        <v>1648914</v>
      </c>
      <c r="D20" s="15">
        <v>212743865.50999999</v>
      </c>
      <c r="E20" s="15">
        <v>85364.05</v>
      </c>
      <c r="F20" s="15" t="s">
        <v>416</v>
      </c>
      <c r="G20" s="15">
        <v>85364.05</v>
      </c>
      <c r="H20" s="15">
        <v>6520.83</v>
      </c>
      <c r="I20" s="15">
        <v>211186836.38999999</v>
      </c>
      <c r="J20" s="15">
        <v>1648914</v>
      </c>
      <c r="K20" s="15">
        <v>212835750.38999999</v>
      </c>
    </row>
    <row r="21" spans="1:11" ht="12" customHeight="1" x14ac:dyDescent="0.2">
      <c r="A21" s="3" t="str">
        <f>"FY "&amp;RIGHT(A6,4)+1</f>
        <v>FY 2024</v>
      </c>
    </row>
    <row r="22" spans="1:11" ht="12" customHeight="1" x14ac:dyDescent="0.2">
      <c r="A22" s="2" t="str">
        <f>"Oct "&amp;RIGHT(A6,4)</f>
        <v>Oct 2023</v>
      </c>
      <c r="B22" s="11">
        <v>198415702.38</v>
      </c>
      <c r="C22" s="11">
        <v>1635577.35</v>
      </c>
      <c r="D22" s="11">
        <v>200051279.72999999</v>
      </c>
      <c r="E22" s="11">
        <v>192700.1</v>
      </c>
      <c r="F22" s="11" t="s">
        <v>416</v>
      </c>
      <c r="G22" s="11">
        <v>192700.1</v>
      </c>
      <c r="H22" s="11">
        <v>84083.87</v>
      </c>
      <c r="I22" s="11">
        <v>198692486.34999999</v>
      </c>
      <c r="J22" s="11">
        <v>1635577.35</v>
      </c>
      <c r="K22" s="11">
        <v>200328063.69999999</v>
      </c>
    </row>
    <row r="23" spans="1:11" ht="12" customHeight="1" x14ac:dyDescent="0.2">
      <c r="A23" s="2" t="str">
        <f>"Nov "&amp;RIGHT(A6,4)</f>
        <v>Nov 2023</v>
      </c>
      <c r="B23" s="11" t="s">
        <v>416</v>
      </c>
      <c r="C23" s="11" t="s">
        <v>416</v>
      </c>
      <c r="D23" s="11" t="s">
        <v>416</v>
      </c>
      <c r="E23" s="11" t="s">
        <v>416</v>
      </c>
      <c r="F23" s="11" t="s">
        <v>416</v>
      </c>
      <c r="G23" s="11" t="s">
        <v>416</v>
      </c>
      <c r="H23" s="11" t="s">
        <v>416</v>
      </c>
      <c r="I23" s="11" t="s">
        <v>416</v>
      </c>
      <c r="J23" s="11" t="s">
        <v>416</v>
      </c>
      <c r="K23" s="11" t="s">
        <v>416</v>
      </c>
    </row>
    <row r="24" spans="1:11" ht="12" customHeight="1" x14ac:dyDescent="0.2">
      <c r="A24" s="2" t="str">
        <f>"Dec "&amp;RIGHT(A6,4)</f>
        <v>Dec 2023</v>
      </c>
      <c r="B24" s="11" t="s">
        <v>416</v>
      </c>
      <c r="C24" s="11" t="s">
        <v>416</v>
      </c>
      <c r="D24" s="11" t="s">
        <v>416</v>
      </c>
      <c r="E24" s="11" t="s">
        <v>416</v>
      </c>
      <c r="F24" s="11" t="s">
        <v>416</v>
      </c>
      <c r="G24" s="11" t="s">
        <v>416</v>
      </c>
      <c r="H24" s="11" t="s">
        <v>416</v>
      </c>
      <c r="I24" s="11" t="s">
        <v>416</v>
      </c>
      <c r="J24" s="11" t="s">
        <v>416</v>
      </c>
      <c r="K24" s="11" t="s">
        <v>416</v>
      </c>
    </row>
    <row r="25" spans="1:11" ht="12" customHeight="1" x14ac:dyDescent="0.2">
      <c r="A25" s="2" t="str">
        <f>"Jan "&amp;RIGHT(A6,4)+1</f>
        <v>Jan 2024</v>
      </c>
      <c r="B25" s="11" t="s">
        <v>416</v>
      </c>
      <c r="C25" s="11" t="s">
        <v>416</v>
      </c>
      <c r="D25" s="11" t="s">
        <v>416</v>
      </c>
      <c r="E25" s="11" t="s">
        <v>416</v>
      </c>
      <c r="F25" s="11" t="s">
        <v>416</v>
      </c>
      <c r="G25" s="11" t="s">
        <v>416</v>
      </c>
      <c r="H25" s="11" t="s">
        <v>416</v>
      </c>
      <c r="I25" s="11" t="s">
        <v>416</v>
      </c>
      <c r="J25" s="11" t="s">
        <v>416</v>
      </c>
      <c r="K25" s="11" t="s">
        <v>416</v>
      </c>
    </row>
    <row r="26" spans="1:11" ht="12" customHeight="1" x14ac:dyDescent="0.2">
      <c r="A26" s="2" t="str">
        <f>"Feb "&amp;RIGHT(A6,4)+1</f>
        <v>Feb 2024</v>
      </c>
      <c r="B26" s="11" t="s">
        <v>416</v>
      </c>
      <c r="C26" s="11" t="s">
        <v>416</v>
      </c>
      <c r="D26" s="11" t="s">
        <v>416</v>
      </c>
      <c r="E26" s="11" t="s">
        <v>416</v>
      </c>
      <c r="F26" s="11" t="s">
        <v>416</v>
      </c>
      <c r="G26" s="11" t="s">
        <v>416</v>
      </c>
      <c r="H26" s="11" t="s">
        <v>416</v>
      </c>
      <c r="I26" s="11" t="s">
        <v>416</v>
      </c>
      <c r="J26" s="11" t="s">
        <v>416</v>
      </c>
      <c r="K26" s="11" t="s">
        <v>416</v>
      </c>
    </row>
    <row r="27" spans="1:11" ht="12" customHeight="1" x14ac:dyDescent="0.2">
      <c r="A27" s="2" t="str">
        <f>"Mar "&amp;RIGHT(A6,4)+1</f>
        <v>Mar 2024</v>
      </c>
      <c r="B27" s="11" t="s">
        <v>416</v>
      </c>
      <c r="C27" s="11" t="s">
        <v>416</v>
      </c>
      <c r="D27" s="11" t="s">
        <v>416</v>
      </c>
      <c r="E27" s="11" t="s">
        <v>416</v>
      </c>
      <c r="F27" s="11" t="s">
        <v>416</v>
      </c>
      <c r="G27" s="11" t="s">
        <v>416</v>
      </c>
      <c r="H27" s="11" t="s">
        <v>416</v>
      </c>
      <c r="I27" s="11" t="s">
        <v>416</v>
      </c>
      <c r="J27" s="11" t="s">
        <v>416</v>
      </c>
      <c r="K27" s="11" t="s">
        <v>416</v>
      </c>
    </row>
    <row r="28" spans="1:11" ht="12" customHeight="1" x14ac:dyDescent="0.2">
      <c r="A28" s="2" t="str">
        <f>"Apr "&amp;RIGHT(A6,4)+1</f>
        <v>Apr 2024</v>
      </c>
      <c r="B28" s="11" t="s">
        <v>416</v>
      </c>
      <c r="C28" s="11" t="s">
        <v>416</v>
      </c>
      <c r="D28" s="11" t="s">
        <v>416</v>
      </c>
      <c r="E28" s="11" t="s">
        <v>416</v>
      </c>
      <c r="F28" s="11" t="s">
        <v>416</v>
      </c>
      <c r="G28" s="11" t="s">
        <v>416</v>
      </c>
      <c r="H28" s="11" t="s">
        <v>416</v>
      </c>
      <c r="I28" s="11" t="s">
        <v>416</v>
      </c>
      <c r="J28" s="11" t="s">
        <v>416</v>
      </c>
      <c r="K28" s="11" t="s">
        <v>416</v>
      </c>
    </row>
    <row r="29" spans="1:11" ht="12" customHeight="1" x14ac:dyDescent="0.2">
      <c r="A29" s="2" t="str">
        <f>"May "&amp;RIGHT(A6,4)+1</f>
        <v>May 2024</v>
      </c>
      <c r="B29" s="11" t="s">
        <v>416</v>
      </c>
      <c r="C29" s="11" t="s">
        <v>416</v>
      </c>
      <c r="D29" s="11" t="s">
        <v>416</v>
      </c>
      <c r="E29" s="11" t="s">
        <v>416</v>
      </c>
      <c r="F29" s="11" t="s">
        <v>416</v>
      </c>
      <c r="G29" s="11" t="s">
        <v>416</v>
      </c>
      <c r="H29" s="11" t="s">
        <v>416</v>
      </c>
      <c r="I29" s="11" t="s">
        <v>416</v>
      </c>
      <c r="J29" s="11" t="s">
        <v>416</v>
      </c>
      <c r="K29" s="11" t="s">
        <v>416</v>
      </c>
    </row>
    <row r="30" spans="1:11" ht="12" customHeight="1" x14ac:dyDescent="0.2">
      <c r="A30" s="2" t="str">
        <f>"Jun "&amp;RIGHT(A6,4)+1</f>
        <v>Jun 2024</v>
      </c>
      <c r="B30" s="11" t="s">
        <v>416</v>
      </c>
      <c r="C30" s="11" t="s">
        <v>416</v>
      </c>
      <c r="D30" s="11" t="s">
        <v>416</v>
      </c>
      <c r="E30" s="11" t="s">
        <v>416</v>
      </c>
      <c r="F30" s="11" t="s">
        <v>416</v>
      </c>
      <c r="G30" s="11" t="s">
        <v>416</v>
      </c>
      <c r="H30" s="11" t="s">
        <v>416</v>
      </c>
      <c r="I30" s="11" t="s">
        <v>416</v>
      </c>
      <c r="J30" s="11" t="s">
        <v>416</v>
      </c>
      <c r="K30" s="11" t="s">
        <v>416</v>
      </c>
    </row>
    <row r="31" spans="1:11" ht="12" customHeight="1" x14ac:dyDescent="0.2">
      <c r="A31" s="2" t="str">
        <f>"Jul "&amp;RIGHT(A6,4)+1</f>
        <v>Jul 2024</v>
      </c>
      <c r="B31" s="11" t="s">
        <v>416</v>
      </c>
      <c r="C31" s="11" t="s">
        <v>416</v>
      </c>
      <c r="D31" s="11" t="s">
        <v>416</v>
      </c>
      <c r="E31" s="11" t="s">
        <v>416</v>
      </c>
      <c r="F31" s="11" t="s">
        <v>416</v>
      </c>
      <c r="G31" s="11" t="s">
        <v>416</v>
      </c>
      <c r="H31" s="11" t="s">
        <v>416</v>
      </c>
      <c r="I31" s="11" t="s">
        <v>416</v>
      </c>
      <c r="J31" s="11" t="s">
        <v>416</v>
      </c>
      <c r="K31" s="11" t="s">
        <v>416</v>
      </c>
    </row>
    <row r="32" spans="1:11" ht="12" customHeight="1" x14ac:dyDescent="0.2">
      <c r="A32" s="2" t="str">
        <f>"Aug "&amp;RIGHT(A6,4)+1</f>
        <v>Aug 2024</v>
      </c>
      <c r="B32" s="11" t="s">
        <v>416</v>
      </c>
      <c r="C32" s="11" t="s">
        <v>416</v>
      </c>
      <c r="D32" s="11" t="s">
        <v>416</v>
      </c>
      <c r="E32" s="11" t="s">
        <v>416</v>
      </c>
      <c r="F32" s="11" t="s">
        <v>416</v>
      </c>
      <c r="G32" s="11" t="s">
        <v>416</v>
      </c>
      <c r="H32" s="11" t="s">
        <v>416</v>
      </c>
      <c r="I32" s="11" t="s">
        <v>416</v>
      </c>
      <c r="J32" s="11" t="s">
        <v>416</v>
      </c>
      <c r="K32" s="11" t="s">
        <v>416</v>
      </c>
    </row>
    <row r="33" spans="1:11" ht="12" customHeight="1" x14ac:dyDescent="0.2">
      <c r="A33" s="2" t="str">
        <f>"Sep "&amp;RIGHT(A6,4)+1</f>
        <v>Sep 2024</v>
      </c>
      <c r="B33" s="11" t="s">
        <v>416</v>
      </c>
      <c r="C33" s="11" t="s">
        <v>416</v>
      </c>
      <c r="D33" s="11" t="s">
        <v>416</v>
      </c>
      <c r="E33" s="11" t="s">
        <v>416</v>
      </c>
      <c r="F33" s="11" t="s">
        <v>416</v>
      </c>
      <c r="G33" s="11" t="s">
        <v>416</v>
      </c>
      <c r="H33" s="11" t="s">
        <v>416</v>
      </c>
      <c r="I33" s="11" t="s">
        <v>416</v>
      </c>
      <c r="J33" s="11" t="s">
        <v>416</v>
      </c>
      <c r="K33" s="11" t="s">
        <v>416</v>
      </c>
    </row>
    <row r="34" spans="1:11" ht="12" customHeight="1" x14ac:dyDescent="0.2">
      <c r="A34" s="12" t="s">
        <v>55</v>
      </c>
      <c r="B34" s="13">
        <v>198415702.38</v>
      </c>
      <c r="C34" s="13">
        <v>1635577.35</v>
      </c>
      <c r="D34" s="13">
        <v>200051279.72999999</v>
      </c>
      <c r="E34" s="13">
        <v>192700.1</v>
      </c>
      <c r="F34" s="13" t="s">
        <v>416</v>
      </c>
      <c r="G34" s="13">
        <v>192700.1</v>
      </c>
      <c r="H34" s="13">
        <v>84083.87</v>
      </c>
      <c r="I34" s="13">
        <v>198692486.34999999</v>
      </c>
      <c r="J34" s="13">
        <v>1635577.35</v>
      </c>
      <c r="K34" s="13">
        <v>200328063.69999999</v>
      </c>
    </row>
    <row r="35" spans="1:11" ht="12" customHeight="1" x14ac:dyDescent="0.2">
      <c r="A35" s="14" t="str">
        <f>"Total "&amp;MID(A20,7,LEN(A20)-13)&amp;" Months"</f>
        <v>Total 1 Months</v>
      </c>
      <c r="B35" s="15">
        <v>198415702.38</v>
      </c>
      <c r="C35" s="15">
        <v>1635577.35</v>
      </c>
      <c r="D35" s="15">
        <v>200051279.72999999</v>
      </c>
      <c r="E35" s="15">
        <v>192700.1</v>
      </c>
      <c r="F35" s="15" t="s">
        <v>416</v>
      </c>
      <c r="G35" s="15">
        <v>192700.1</v>
      </c>
      <c r="H35" s="15">
        <v>84083.87</v>
      </c>
      <c r="I35" s="15">
        <v>198692486.34999999</v>
      </c>
      <c r="J35" s="15">
        <v>1635577.35</v>
      </c>
      <c r="K35" s="15">
        <v>200328063.69999999</v>
      </c>
    </row>
    <row r="36" spans="1:11" ht="12" customHeight="1" x14ac:dyDescent="0.2">
      <c r="A36" s="81"/>
      <c r="B36" s="81"/>
      <c r="C36" s="81"/>
      <c r="D36" s="81"/>
      <c r="E36" s="81"/>
      <c r="F36" s="81"/>
      <c r="G36" s="81"/>
      <c r="H36" s="81"/>
      <c r="I36" s="81"/>
      <c r="J36" s="81"/>
    </row>
    <row r="37" spans="1:11" ht="69.95" customHeight="1" x14ac:dyDescent="0.2">
      <c r="A37" s="92" t="s">
        <v>339</v>
      </c>
      <c r="B37" s="92"/>
      <c r="C37" s="92"/>
      <c r="D37" s="92"/>
      <c r="E37" s="92"/>
      <c r="F37" s="92"/>
      <c r="G37" s="92"/>
      <c r="H37" s="92"/>
      <c r="I37" s="92"/>
      <c r="J37" s="92"/>
    </row>
  </sheetData>
  <mergeCells count="10">
    <mergeCell ref="B5:K5"/>
    <mergeCell ref="A36:J36"/>
    <mergeCell ref="A37:J37"/>
    <mergeCell ref="A1:J1"/>
    <mergeCell ref="A2:J2"/>
    <mergeCell ref="A3:A4"/>
    <mergeCell ref="B3:D3"/>
    <mergeCell ref="E3:G3"/>
    <mergeCell ref="H3:H4"/>
    <mergeCell ref="I3:K3"/>
  </mergeCells>
  <phoneticPr fontId="0" type="noConversion"/>
  <pageMargins left="0.75" right="0.5" top="0.75" bottom="0.5" header="0.5" footer="0.25"/>
  <pageSetup orientation="landscape"/>
  <headerFooter alignWithMargins="0"/>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8">
    <pageSetUpPr fitToPage="1"/>
  </sheetPr>
  <dimension ref="A1:I37"/>
  <sheetViews>
    <sheetView showGridLines="0" workbookViewId="0">
      <selection sqref="A1:H1"/>
    </sheetView>
  </sheetViews>
  <sheetFormatPr defaultRowHeight="12.75" x14ac:dyDescent="0.2"/>
  <cols>
    <col min="1" max="9" width="11.42578125" customWidth="1"/>
  </cols>
  <sheetData>
    <row r="1" spans="1:9" ht="12" customHeight="1" x14ac:dyDescent="0.2">
      <c r="A1" s="82" t="s">
        <v>421</v>
      </c>
      <c r="B1" s="82"/>
      <c r="C1" s="82"/>
      <c r="D1" s="82"/>
      <c r="E1" s="82"/>
      <c r="F1" s="82"/>
      <c r="G1" s="82"/>
      <c r="H1" s="82"/>
      <c r="I1" s="76">
        <v>45303</v>
      </c>
    </row>
    <row r="2" spans="1:9" ht="12" customHeight="1" x14ac:dyDescent="0.2">
      <c r="A2" s="84" t="s">
        <v>136</v>
      </c>
      <c r="B2" s="84"/>
      <c r="C2" s="84"/>
      <c r="D2" s="84"/>
      <c r="E2" s="84"/>
      <c r="F2" s="84"/>
      <c r="G2" s="84"/>
      <c r="H2" s="84"/>
      <c r="I2" s="1"/>
    </row>
    <row r="3" spans="1:9" ht="24" customHeight="1" x14ac:dyDescent="0.2">
      <c r="A3" s="86" t="s">
        <v>50</v>
      </c>
      <c r="B3" s="90" t="s">
        <v>137</v>
      </c>
      <c r="C3" s="90"/>
      <c r="D3" s="89"/>
      <c r="E3" s="88" t="s">
        <v>19</v>
      </c>
      <c r="F3" s="88" t="s">
        <v>138</v>
      </c>
      <c r="G3" s="88" t="s">
        <v>139</v>
      </c>
      <c r="H3" s="88" t="s">
        <v>140</v>
      </c>
      <c r="I3" s="93" t="s">
        <v>141</v>
      </c>
    </row>
    <row r="4" spans="1:9" ht="24" customHeight="1" x14ac:dyDescent="0.2">
      <c r="A4" s="87"/>
      <c r="B4" s="10" t="s">
        <v>142</v>
      </c>
      <c r="C4" s="10" t="s">
        <v>87</v>
      </c>
      <c r="D4" s="10" t="s">
        <v>55</v>
      </c>
      <c r="E4" s="89"/>
      <c r="F4" s="89"/>
      <c r="G4" s="89"/>
      <c r="H4" s="89"/>
      <c r="I4" s="90"/>
    </row>
    <row r="5" spans="1:9" ht="12" customHeight="1" x14ac:dyDescent="0.2">
      <c r="A5" s="1"/>
      <c r="B5" s="81" t="str">
        <f>REPT("-",90)&amp;" Dollars "&amp;REPT("-",94)</f>
        <v>------------------------------------------------------------------------------------------ Dollars ----------------------------------------------------------------------------------------------</v>
      </c>
      <c r="C5" s="81"/>
      <c r="D5" s="81"/>
      <c r="E5" s="81"/>
      <c r="F5" s="81"/>
      <c r="G5" s="81"/>
      <c r="H5" s="81"/>
      <c r="I5" s="81"/>
    </row>
    <row r="6" spans="1:9" ht="12" customHeight="1" x14ac:dyDescent="0.2">
      <c r="A6" s="3" t="s">
        <v>418</v>
      </c>
    </row>
    <row r="7" spans="1:9" ht="12" customHeight="1" x14ac:dyDescent="0.2">
      <c r="A7" s="2" t="str">
        <f>"Oct "&amp;RIGHT(A6,4)-1</f>
        <v>Oct 2022</v>
      </c>
      <c r="B7" s="11">
        <v>429669487.99000001</v>
      </c>
      <c r="C7" s="11">
        <v>1253881948.5</v>
      </c>
      <c r="D7" s="11">
        <v>1683551436.49</v>
      </c>
      <c r="E7" s="11" t="s">
        <v>416</v>
      </c>
      <c r="F7" s="11">
        <v>552695914.99000001</v>
      </c>
      <c r="G7" s="11">
        <v>318430532.99000001</v>
      </c>
      <c r="H7" s="11">
        <v>172428.86</v>
      </c>
      <c r="I7" s="11">
        <v>2554850313.3299999</v>
      </c>
    </row>
    <row r="8" spans="1:9" ht="12" customHeight="1" x14ac:dyDescent="0.2">
      <c r="A8" s="2" t="str">
        <f>"Nov "&amp;RIGHT(A6,4)-1</f>
        <v>Nov 2022</v>
      </c>
      <c r="B8" s="11">
        <v>383207383.94999999</v>
      </c>
      <c r="C8" s="11">
        <v>1114705457.1300001</v>
      </c>
      <c r="D8" s="11">
        <v>1497912841.0799999</v>
      </c>
      <c r="E8" s="11" t="s">
        <v>416</v>
      </c>
      <c r="F8" s="11">
        <v>495742209.10000002</v>
      </c>
      <c r="G8" s="11">
        <v>295746513.69</v>
      </c>
      <c r="H8" s="11">
        <v>4410.08</v>
      </c>
      <c r="I8" s="11">
        <v>2289405973.9499998</v>
      </c>
    </row>
    <row r="9" spans="1:9" ht="12" customHeight="1" x14ac:dyDescent="0.2">
      <c r="A9" s="2" t="str">
        <f>"Dec "&amp;RIGHT(A6,4)-1</f>
        <v>Dec 2022</v>
      </c>
      <c r="B9" s="11">
        <v>307182387.25999999</v>
      </c>
      <c r="C9" s="11">
        <v>894795830.73000002</v>
      </c>
      <c r="D9" s="11">
        <v>1201978217.99</v>
      </c>
      <c r="E9" s="11" t="s">
        <v>416</v>
      </c>
      <c r="F9" s="11">
        <v>391819646.07999998</v>
      </c>
      <c r="G9" s="11">
        <v>298131759.02999997</v>
      </c>
      <c r="H9" s="11">
        <v>7948444.7000000002</v>
      </c>
      <c r="I9" s="11">
        <v>1899878067.8</v>
      </c>
    </row>
    <row r="10" spans="1:9" ht="12" customHeight="1" x14ac:dyDescent="0.2">
      <c r="A10" s="2" t="str">
        <f>"Jan "&amp;RIGHT(A6,4)</f>
        <v>Jan 2023</v>
      </c>
      <c r="B10" s="11">
        <v>410817189.36000001</v>
      </c>
      <c r="C10" s="11">
        <v>1202668618.4300001</v>
      </c>
      <c r="D10" s="11">
        <v>1613485807.79</v>
      </c>
      <c r="E10" s="11" t="s">
        <v>416</v>
      </c>
      <c r="F10" s="11">
        <v>518711679.88</v>
      </c>
      <c r="G10" s="11">
        <v>316837670.45999998</v>
      </c>
      <c r="H10" s="11">
        <v>68536.78</v>
      </c>
      <c r="I10" s="11">
        <v>2449103694.9099998</v>
      </c>
    </row>
    <row r="11" spans="1:9" ht="12" customHeight="1" x14ac:dyDescent="0.2">
      <c r="A11" s="2" t="str">
        <f>"Feb "&amp;RIGHT(A6,4)</f>
        <v>Feb 2023</v>
      </c>
      <c r="B11" s="11">
        <v>403843528.22000003</v>
      </c>
      <c r="C11" s="11">
        <v>1193454718.3800001</v>
      </c>
      <c r="D11" s="11">
        <v>1597298246.5999999</v>
      </c>
      <c r="E11" s="11" t="s">
        <v>416</v>
      </c>
      <c r="F11" s="11">
        <v>520810299.98000002</v>
      </c>
      <c r="G11" s="11">
        <v>312658390.07999998</v>
      </c>
      <c r="H11" s="11">
        <v>4629.8599999999997</v>
      </c>
      <c r="I11" s="11">
        <v>2430771566.52</v>
      </c>
    </row>
    <row r="12" spans="1:9" ht="12" customHeight="1" x14ac:dyDescent="0.2">
      <c r="A12" s="2" t="str">
        <f>"Mar "&amp;RIGHT(A6,4)</f>
        <v>Mar 2023</v>
      </c>
      <c r="B12" s="11">
        <v>451023128.83999997</v>
      </c>
      <c r="C12" s="11">
        <v>1327904493.79</v>
      </c>
      <c r="D12" s="11">
        <v>1778927622.6300001</v>
      </c>
      <c r="E12" s="11" t="s">
        <v>416</v>
      </c>
      <c r="F12" s="11">
        <v>588940792.55999994</v>
      </c>
      <c r="G12" s="11">
        <v>396970823.19</v>
      </c>
      <c r="H12" s="11">
        <v>1380307.24</v>
      </c>
      <c r="I12" s="11">
        <v>2766219545.6199999</v>
      </c>
    </row>
    <row r="13" spans="1:9" ht="12" customHeight="1" x14ac:dyDescent="0.2">
      <c r="A13" s="2" t="str">
        <f>"Apr "&amp;RIGHT(A6,4)</f>
        <v>Apr 2023</v>
      </c>
      <c r="B13" s="11">
        <v>381208311.52999997</v>
      </c>
      <c r="C13" s="11">
        <v>1122153695.9000001</v>
      </c>
      <c r="D13" s="11">
        <v>1503362007.4300001</v>
      </c>
      <c r="E13" s="11" t="s">
        <v>416</v>
      </c>
      <c r="F13" s="11">
        <v>491659012.74000001</v>
      </c>
      <c r="G13" s="11">
        <v>312601366.95999998</v>
      </c>
      <c r="H13" s="11">
        <v>29154.54</v>
      </c>
      <c r="I13" s="11">
        <v>2307651541.6700001</v>
      </c>
    </row>
    <row r="14" spans="1:9" ht="12" customHeight="1" x14ac:dyDescent="0.2">
      <c r="A14" s="2" t="str">
        <f>"May "&amp;RIGHT(A6,4)</f>
        <v>May 2023</v>
      </c>
      <c r="B14" s="11">
        <v>448150134.63</v>
      </c>
      <c r="C14" s="11">
        <v>1322258008.99</v>
      </c>
      <c r="D14" s="11">
        <v>1770408143.6199999</v>
      </c>
      <c r="E14" s="11" t="s">
        <v>416</v>
      </c>
      <c r="F14" s="11">
        <v>598139610.83000004</v>
      </c>
      <c r="G14" s="11">
        <v>350430878.19</v>
      </c>
      <c r="H14" s="11">
        <v>3434817.47</v>
      </c>
      <c r="I14" s="11">
        <v>2722413450.1100001</v>
      </c>
    </row>
    <row r="15" spans="1:9" ht="12" customHeight="1" x14ac:dyDescent="0.2">
      <c r="A15" s="2" t="str">
        <f>"Jun "&amp;RIGHT(A6,4)</f>
        <v>Jun 2023</v>
      </c>
      <c r="B15" s="11">
        <v>91908567.069999993</v>
      </c>
      <c r="C15" s="11">
        <v>289845947.57999998</v>
      </c>
      <c r="D15" s="11">
        <v>381754514.64999998</v>
      </c>
      <c r="E15" s="11" t="s">
        <v>416</v>
      </c>
      <c r="F15" s="11">
        <v>141046850.90000001</v>
      </c>
      <c r="G15" s="11">
        <v>279792894.50999999</v>
      </c>
      <c r="H15" s="11">
        <v>176016416.08000001</v>
      </c>
      <c r="I15" s="11">
        <v>978610676.13999999</v>
      </c>
    </row>
    <row r="16" spans="1:9" ht="12" customHeight="1" x14ac:dyDescent="0.2">
      <c r="A16" s="2" t="str">
        <f>"Jul "&amp;RIGHT(A6,4)</f>
        <v>Jul 2023</v>
      </c>
      <c r="B16" s="11">
        <v>7039283.8700000001</v>
      </c>
      <c r="C16" s="11">
        <v>51975000.710000001</v>
      </c>
      <c r="D16" s="11">
        <v>59014284.579999998</v>
      </c>
      <c r="E16" s="11" t="s">
        <v>416</v>
      </c>
      <c r="F16" s="11">
        <v>26668709.98</v>
      </c>
      <c r="G16" s="11">
        <v>200657067.97999999</v>
      </c>
      <c r="H16" s="11">
        <v>201643876.65000001</v>
      </c>
      <c r="I16" s="11">
        <v>487983939.19</v>
      </c>
    </row>
    <row r="17" spans="1:9" ht="12" customHeight="1" x14ac:dyDescent="0.2">
      <c r="A17" s="2" t="str">
        <f>"Aug "&amp;RIGHT(A6,4)</f>
        <v>Aug 2023</v>
      </c>
      <c r="B17" s="11">
        <v>133850460.05</v>
      </c>
      <c r="C17" s="11">
        <v>796945111.88999999</v>
      </c>
      <c r="D17" s="11">
        <v>930795571.94000006</v>
      </c>
      <c r="E17" s="11" t="s">
        <v>416</v>
      </c>
      <c r="F17" s="11">
        <v>319148930.75999999</v>
      </c>
      <c r="G17" s="11">
        <v>280116088.61000001</v>
      </c>
      <c r="H17" s="11">
        <v>74547544.430000007</v>
      </c>
      <c r="I17" s="11">
        <v>1604608135.74</v>
      </c>
    </row>
    <row r="18" spans="1:9" ht="12" customHeight="1" x14ac:dyDescent="0.2">
      <c r="A18" s="2" t="str">
        <f>"Sep "&amp;RIGHT(A6,4)</f>
        <v>Sep 2023</v>
      </c>
      <c r="B18" s="11">
        <v>253544472.30000001</v>
      </c>
      <c r="C18" s="11">
        <v>1446274211.8399999</v>
      </c>
      <c r="D18" s="11">
        <v>1699818684.1400001</v>
      </c>
      <c r="E18" s="11" t="s">
        <v>416</v>
      </c>
      <c r="F18" s="11">
        <v>592490279.49000001</v>
      </c>
      <c r="G18" s="11">
        <v>402014291.85699999</v>
      </c>
      <c r="H18" s="11">
        <v>45748544.140000001</v>
      </c>
      <c r="I18" s="11">
        <v>2740071799.6269999</v>
      </c>
    </row>
    <row r="19" spans="1:9" ht="12" customHeight="1" x14ac:dyDescent="0.2">
      <c r="A19" s="12" t="s">
        <v>55</v>
      </c>
      <c r="B19" s="13">
        <v>3701444335.0700002</v>
      </c>
      <c r="C19" s="13">
        <v>12016863043.870001</v>
      </c>
      <c r="D19" s="13">
        <v>15718307378.940001</v>
      </c>
      <c r="E19" s="13" t="s">
        <v>416</v>
      </c>
      <c r="F19" s="13">
        <v>5237873937.29</v>
      </c>
      <c r="G19" s="13">
        <v>3764388277.5469999</v>
      </c>
      <c r="H19" s="13">
        <v>510999110.82999998</v>
      </c>
      <c r="I19" s="13">
        <v>25231568704.606998</v>
      </c>
    </row>
    <row r="20" spans="1:9" ht="12" customHeight="1" x14ac:dyDescent="0.2">
      <c r="A20" s="14" t="s">
        <v>419</v>
      </c>
      <c r="B20" s="15">
        <v>429669487.99000001</v>
      </c>
      <c r="C20" s="15">
        <v>1253881948.5</v>
      </c>
      <c r="D20" s="15">
        <v>1683551436.49</v>
      </c>
      <c r="E20" s="15" t="s">
        <v>416</v>
      </c>
      <c r="F20" s="15">
        <v>552695914.99000001</v>
      </c>
      <c r="G20" s="15">
        <v>318430532.99000001</v>
      </c>
      <c r="H20" s="15">
        <v>172428.86</v>
      </c>
      <c r="I20" s="15">
        <v>2554850313.3299999</v>
      </c>
    </row>
    <row r="21" spans="1:9" ht="12" customHeight="1" x14ac:dyDescent="0.2">
      <c r="A21" s="3" t="str">
        <f>"FY "&amp;RIGHT(A6,4)+1</f>
        <v>FY 2024</v>
      </c>
    </row>
    <row r="22" spans="1:9" ht="12" customHeight="1" x14ac:dyDescent="0.2">
      <c r="A22" s="2" t="str">
        <f>"Oct "&amp;RIGHT(A6,4)</f>
        <v>Oct 2023</v>
      </c>
      <c r="B22" s="11">
        <v>259030492.12</v>
      </c>
      <c r="C22" s="11">
        <v>1455369824.6900001</v>
      </c>
      <c r="D22" s="11">
        <v>1714400316.8099999</v>
      </c>
      <c r="E22" s="11" t="s">
        <v>416</v>
      </c>
      <c r="F22" s="11">
        <v>591600230.73000002</v>
      </c>
      <c r="G22" s="11">
        <v>321269353.94</v>
      </c>
      <c r="H22" s="11">
        <v>115540.93</v>
      </c>
      <c r="I22" s="11">
        <v>2627385442.4099998</v>
      </c>
    </row>
    <row r="23" spans="1:9" ht="12" customHeight="1" x14ac:dyDescent="0.2">
      <c r="A23" s="2" t="str">
        <f>"Nov "&amp;RIGHT(A6,4)</f>
        <v>Nov 2023</v>
      </c>
      <c r="B23" s="11" t="s">
        <v>416</v>
      </c>
      <c r="C23" s="11" t="s">
        <v>416</v>
      </c>
      <c r="D23" s="11" t="s">
        <v>416</v>
      </c>
      <c r="E23" s="11" t="s">
        <v>416</v>
      </c>
      <c r="F23" s="11" t="s">
        <v>416</v>
      </c>
      <c r="G23" s="11" t="s">
        <v>416</v>
      </c>
      <c r="H23" s="11" t="s">
        <v>416</v>
      </c>
      <c r="I23" s="11" t="s">
        <v>416</v>
      </c>
    </row>
    <row r="24" spans="1:9" ht="12" customHeight="1" x14ac:dyDescent="0.2">
      <c r="A24" s="2" t="str">
        <f>"Dec "&amp;RIGHT(A6,4)</f>
        <v>Dec 2023</v>
      </c>
      <c r="B24" s="11" t="s">
        <v>416</v>
      </c>
      <c r="C24" s="11" t="s">
        <v>416</v>
      </c>
      <c r="D24" s="11" t="s">
        <v>416</v>
      </c>
      <c r="E24" s="11" t="s">
        <v>416</v>
      </c>
      <c r="F24" s="11" t="s">
        <v>416</v>
      </c>
      <c r="G24" s="11" t="s">
        <v>416</v>
      </c>
      <c r="H24" s="11" t="s">
        <v>416</v>
      </c>
      <c r="I24" s="11" t="s">
        <v>416</v>
      </c>
    </row>
    <row r="25" spans="1:9" ht="12" customHeight="1" x14ac:dyDescent="0.2">
      <c r="A25" s="2" t="str">
        <f>"Jan "&amp;RIGHT(A6,4)+1</f>
        <v>Jan 2024</v>
      </c>
      <c r="B25" s="11" t="s">
        <v>416</v>
      </c>
      <c r="C25" s="11" t="s">
        <v>416</v>
      </c>
      <c r="D25" s="11" t="s">
        <v>416</v>
      </c>
      <c r="E25" s="11" t="s">
        <v>416</v>
      </c>
      <c r="F25" s="11" t="s">
        <v>416</v>
      </c>
      <c r="G25" s="11" t="s">
        <v>416</v>
      </c>
      <c r="H25" s="11" t="s">
        <v>416</v>
      </c>
      <c r="I25" s="11" t="s">
        <v>416</v>
      </c>
    </row>
    <row r="26" spans="1:9" ht="12" customHeight="1" x14ac:dyDescent="0.2">
      <c r="A26" s="2" t="str">
        <f>"Feb "&amp;RIGHT(A6,4)+1</f>
        <v>Feb 2024</v>
      </c>
      <c r="B26" s="11" t="s">
        <v>416</v>
      </c>
      <c r="C26" s="11" t="s">
        <v>416</v>
      </c>
      <c r="D26" s="11" t="s">
        <v>416</v>
      </c>
      <c r="E26" s="11" t="s">
        <v>416</v>
      </c>
      <c r="F26" s="11" t="s">
        <v>416</v>
      </c>
      <c r="G26" s="11" t="s">
        <v>416</v>
      </c>
      <c r="H26" s="11" t="s">
        <v>416</v>
      </c>
      <c r="I26" s="11" t="s">
        <v>416</v>
      </c>
    </row>
    <row r="27" spans="1:9" ht="12" customHeight="1" x14ac:dyDescent="0.2">
      <c r="A27" s="2" t="str">
        <f>"Mar "&amp;RIGHT(A6,4)+1</f>
        <v>Mar 2024</v>
      </c>
      <c r="B27" s="11" t="s">
        <v>416</v>
      </c>
      <c r="C27" s="11" t="s">
        <v>416</v>
      </c>
      <c r="D27" s="11" t="s">
        <v>416</v>
      </c>
      <c r="E27" s="11" t="s">
        <v>416</v>
      </c>
      <c r="F27" s="11" t="s">
        <v>416</v>
      </c>
      <c r="G27" s="11" t="s">
        <v>416</v>
      </c>
      <c r="H27" s="11" t="s">
        <v>416</v>
      </c>
      <c r="I27" s="11" t="s">
        <v>416</v>
      </c>
    </row>
    <row r="28" spans="1:9" ht="12" customHeight="1" x14ac:dyDescent="0.2">
      <c r="A28" s="2" t="str">
        <f>"Apr "&amp;RIGHT(A6,4)+1</f>
        <v>Apr 2024</v>
      </c>
      <c r="B28" s="11" t="s">
        <v>416</v>
      </c>
      <c r="C28" s="11" t="s">
        <v>416</v>
      </c>
      <c r="D28" s="11" t="s">
        <v>416</v>
      </c>
      <c r="E28" s="11" t="s">
        <v>416</v>
      </c>
      <c r="F28" s="11" t="s">
        <v>416</v>
      </c>
      <c r="G28" s="11" t="s">
        <v>416</v>
      </c>
      <c r="H28" s="11" t="s">
        <v>416</v>
      </c>
      <c r="I28" s="11" t="s">
        <v>416</v>
      </c>
    </row>
    <row r="29" spans="1:9" ht="12" customHeight="1" x14ac:dyDescent="0.2">
      <c r="A29" s="2" t="str">
        <f>"May "&amp;RIGHT(A6,4)+1</f>
        <v>May 2024</v>
      </c>
      <c r="B29" s="11" t="s">
        <v>416</v>
      </c>
      <c r="C29" s="11" t="s">
        <v>416</v>
      </c>
      <c r="D29" s="11" t="s">
        <v>416</v>
      </c>
      <c r="E29" s="11" t="s">
        <v>416</v>
      </c>
      <c r="F29" s="11" t="s">
        <v>416</v>
      </c>
      <c r="G29" s="11" t="s">
        <v>416</v>
      </c>
      <c r="H29" s="11" t="s">
        <v>416</v>
      </c>
      <c r="I29" s="11" t="s">
        <v>416</v>
      </c>
    </row>
    <row r="30" spans="1:9" ht="12" customHeight="1" x14ac:dyDescent="0.2">
      <c r="A30" s="2" t="str">
        <f>"Jun "&amp;RIGHT(A6,4)+1</f>
        <v>Jun 2024</v>
      </c>
      <c r="B30" s="11" t="s">
        <v>416</v>
      </c>
      <c r="C30" s="11" t="s">
        <v>416</v>
      </c>
      <c r="D30" s="11" t="s">
        <v>416</v>
      </c>
      <c r="E30" s="11" t="s">
        <v>416</v>
      </c>
      <c r="F30" s="11" t="s">
        <v>416</v>
      </c>
      <c r="G30" s="11" t="s">
        <v>416</v>
      </c>
      <c r="H30" s="11" t="s">
        <v>416</v>
      </c>
      <c r="I30" s="11" t="s">
        <v>416</v>
      </c>
    </row>
    <row r="31" spans="1:9" ht="12" customHeight="1" x14ac:dyDescent="0.2">
      <c r="A31" s="2" t="str">
        <f>"Jul "&amp;RIGHT(A6,4)+1</f>
        <v>Jul 2024</v>
      </c>
      <c r="B31" s="11" t="s">
        <v>416</v>
      </c>
      <c r="C31" s="11" t="s">
        <v>416</v>
      </c>
      <c r="D31" s="11" t="s">
        <v>416</v>
      </c>
      <c r="E31" s="11" t="s">
        <v>416</v>
      </c>
      <c r="F31" s="11" t="s">
        <v>416</v>
      </c>
      <c r="G31" s="11" t="s">
        <v>416</v>
      </c>
      <c r="H31" s="11" t="s">
        <v>416</v>
      </c>
      <c r="I31" s="11" t="s">
        <v>416</v>
      </c>
    </row>
    <row r="32" spans="1:9" ht="12" customHeight="1" x14ac:dyDescent="0.2">
      <c r="A32" s="2" t="str">
        <f>"Aug "&amp;RIGHT(A6,4)+1</f>
        <v>Aug 2024</v>
      </c>
      <c r="B32" s="11" t="s">
        <v>416</v>
      </c>
      <c r="C32" s="11" t="s">
        <v>416</v>
      </c>
      <c r="D32" s="11" t="s">
        <v>416</v>
      </c>
      <c r="E32" s="11" t="s">
        <v>416</v>
      </c>
      <c r="F32" s="11" t="s">
        <v>416</v>
      </c>
      <c r="G32" s="11" t="s">
        <v>416</v>
      </c>
      <c r="H32" s="11" t="s">
        <v>416</v>
      </c>
      <c r="I32" s="11" t="s">
        <v>416</v>
      </c>
    </row>
    <row r="33" spans="1:9" ht="12" customHeight="1" x14ac:dyDescent="0.2">
      <c r="A33" s="2" t="str">
        <f>"Sep "&amp;RIGHT(A6,4)+1</f>
        <v>Sep 2024</v>
      </c>
      <c r="B33" s="11" t="s">
        <v>416</v>
      </c>
      <c r="C33" s="11" t="s">
        <v>416</v>
      </c>
      <c r="D33" s="11" t="s">
        <v>416</v>
      </c>
      <c r="E33" s="11" t="s">
        <v>416</v>
      </c>
      <c r="F33" s="11" t="s">
        <v>416</v>
      </c>
      <c r="G33" s="11" t="s">
        <v>416</v>
      </c>
      <c r="H33" s="11" t="s">
        <v>416</v>
      </c>
      <c r="I33" s="11" t="s">
        <v>416</v>
      </c>
    </row>
    <row r="34" spans="1:9" ht="12" customHeight="1" x14ac:dyDescent="0.2">
      <c r="A34" s="12" t="s">
        <v>55</v>
      </c>
      <c r="B34" s="13">
        <v>259030492.12</v>
      </c>
      <c r="C34" s="13">
        <v>1455369824.6900001</v>
      </c>
      <c r="D34" s="13">
        <v>1714400316.8099999</v>
      </c>
      <c r="E34" s="13" t="s">
        <v>416</v>
      </c>
      <c r="F34" s="13">
        <v>591600230.73000002</v>
      </c>
      <c r="G34" s="13">
        <v>321269353.94</v>
      </c>
      <c r="H34" s="13">
        <v>115540.93</v>
      </c>
      <c r="I34" s="13">
        <v>2627385442.4099998</v>
      </c>
    </row>
    <row r="35" spans="1:9" ht="12" customHeight="1" x14ac:dyDescent="0.2">
      <c r="A35" s="14" t="str">
        <f>"Total "&amp;MID(A20,7,LEN(A20)-13)&amp;" Months"</f>
        <v>Total 1 Months</v>
      </c>
      <c r="B35" s="15">
        <v>259030492.12</v>
      </c>
      <c r="C35" s="15">
        <v>1455369824.6900001</v>
      </c>
      <c r="D35" s="15">
        <v>1714400316.8099999</v>
      </c>
      <c r="E35" s="15" t="s">
        <v>416</v>
      </c>
      <c r="F35" s="15">
        <v>591600230.73000002</v>
      </c>
      <c r="G35" s="15">
        <v>321269353.94</v>
      </c>
      <c r="H35" s="15">
        <v>115540.93</v>
      </c>
      <c r="I35" s="15">
        <v>2627385442.4099998</v>
      </c>
    </row>
    <row r="36" spans="1:9" ht="12" customHeight="1" x14ac:dyDescent="0.2">
      <c r="A36" s="81"/>
      <c r="B36" s="81"/>
      <c r="C36" s="81"/>
      <c r="D36" s="81"/>
      <c r="E36" s="81"/>
      <c r="F36" s="81"/>
      <c r="G36" s="81"/>
      <c r="H36" s="81"/>
    </row>
    <row r="37" spans="1:9" ht="69.95" customHeight="1" x14ac:dyDescent="0.2"/>
  </sheetData>
  <mergeCells count="11">
    <mergeCell ref="I3:I4"/>
    <mergeCell ref="B5:I5"/>
    <mergeCell ref="A36:H36"/>
    <mergeCell ref="A1:H1"/>
    <mergeCell ref="A2:H2"/>
    <mergeCell ref="A3:A4"/>
    <mergeCell ref="B3:D3"/>
    <mergeCell ref="E3:E4"/>
    <mergeCell ref="F3:F4"/>
    <mergeCell ref="G3:G4"/>
    <mergeCell ref="H3:H4"/>
  </mergeCells>
  <phoneticPr fontId="0" type="noConversion"/>
  <pageMargins left="0.75" right="0.5" top="0.75" bottom="0.5" header="0.5" footer="0.25"/>
  <pageSetup orientation="landscape"/>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7">
    <pageSetUpPr fitToPage="1"/>
  </sheetPr>
  <dimension ref="A1:J37"/>
  <sheetViews>
    <sheetView showGridLines="0" workbookViewId="0">
      <selection sqref="A1:I1"/>
    </sheetView>
  </sheetViews>
  <sheetFormatPr defaultRowHeight="12.75" x14ac:dyDescent="0.2"/>
  <cols>
    <col min="1" max="1" width="11.42578125" customWidth="1"/>
    <col min="2" max="2" width="12.140625" customWidth="1"/>
    <col min="3" max="10" width="11.42578125" customWidth="1"/>
  </cols>
  <sheetData>
    <row r="1" spans="1:10" ht="12" customHeight="1" x14ac:dyDescent="0.2">
      <c r="A1" s="82" t="s">
        <v>421</v>
      </c>
      <c r="B1" s="82"/>
      <c r="C1" s="82"/>
      <c r="D1" s="82"/>
      <c r="E1" s="82"/>
      <c r="F1" s="82"/>
      <c r="G1" s="82"/>
      <c r="H1" s="82"/>
      <c r="I1" s="82"/>
      <c r="J1" s="76">
        <v>45303</v>
      </c>
    </row>
    <row r="2" spans="1:10" ht="12" customHeight="1" x14ac:dyDescent="0.2">
      <c r="A2" s="84" t="s">
        <v>168</v>
      </c>
      <c r="B2" s="84"/>
      <c r="C2" s="84"/>
      <c r="D2" s="84"/>
      <c r="E2" s="84"/>
      <c r="F2" s="84"/>
      <c r="G2" s="84"/>
      <c r="H2" s="84"/>
      <c r="I2" s="84"/>
      <c r="J2" s="1"/>
    </row>
    <row r="3" spans="1:10" ht="24" customHeight="1" x14ac:dyDescent="0.2">
      <c r="A3" s="86" t="s">
        <v>50</v>
      </c>
      <c r="B3" s="88" t="s">
        <v>248</v>
      </c>
      <c r="C3" s="88" t="s">
        <v>249</v>
      </c>
      <c r="D3" s="90" t="s">
        <v>169</v>
      </c>
      <c r="E3" s="90"/>
      <c r="F3" s="89"/>
      <c r="G3" s="90" t="s">
        <v>170</v>
      </c>
      <c r="H3" s="90"/>
      <c r="I3" s="89"/>
      <c r="J3" s="93" t="s">
        <v>253</v>
      </c>
    </row>
    <row r="4" spans="1:10" ht="24" customHeight="1" x14ac:dyDescent="0.2">
      <c r="A4" s="87"/>
      <c r="B4" s="89"/>
      <c r="C4" s="89"/>
      <c r="D4" s="10" t="s">
        <v>250</v>
      </c>
      <c r="E4" s="10" t="s">
        <v>251</v>
      </c>
      <c r="F4" s="10" t="s">
        <v>252</v>
      </c>
      <c r="G4" s="10" t="s">
        <v>159</v>
      </c>
      <c r="H4" s="10" t="s">
        <v>167</v>
      </c>
      <c r="I4" s="10" t="s">
        <v>55</v>
      </c>
      <c r="J4" s="90"/>
    </row>
    <row r="5" spans="1:10" ht="12" customHeight="1" x14ac:dyDescent="0.2">
      <c r="A5" s="1"/>
      <c r="B5" s="81" t="str">
        <f>REPT("-",100)&amp;" Dollars "&amp;REPT("-",136)</f>
        <v>---------------------------------------------------------------------------------------------------- Dollars ----------------------------------------------------------------------------------------------------------------------------------------</v>
      </c>
      <c r="C5" s="81"/>
      <c r="D5" s="81"/>
      <c r="E5" s="81"/>
      <c r="F5" s="81"/>
      <c r="G5" s="81"/>
      <c r="H5" s="81"/>
      <c r="I5" s="81"/>
      <c r="J5" s="81"/>
    </row>
    <row r="6" spans="1:10" ht="12" customHeight="1" x14ac:dyDescent="0.2">
      <c r="A6" s="3" t="s">
        <v>418</v>
      </c>
    </row>
    <row r="7" spans="1:10" ht="12" customHeight="1" x14ac:dyDescent="0.2">
      <c r="A7" s="2" t="str">
        <f>"Oct "&amp;RIGHT(A6,4)-1</f>
        <v>Oct 2022</v>
      </c>
      <c r="B7" s="11">
        <v>24868840.965100002</v>
      </c>
      <c r="C7" s="11">
        <v>4580249.8202</v>
      </c>
      <c r="D7" s="11" t="s">
        <v>416</v>
      </c>
      <c r="E7" s="11" t="s">
        <v>416</v>
      </c>
      <c r="F7" s="11" t="s">
        <v>416</v>
      </c>
      <c r="G7" s="11">
        <v>4580249.8202</v>
      </c>
      <c r="H7" s="11" t="str">
        <f t="shared" ref="H7:H20" si="0">IF(ISBLANK(E7),"",E7)</f>
        <v>--</v>
      </c>
      <c r="I7" s="11">
        <v>4580249.8202</v>
      </c>
      <c r="J7" s="11" t="s">
        <v>416</v>
      </c>
    </row>
    <row r="8" spans="1:10" ht="12" customHeight="1" x14ac:dyDescent="0.2">
      <c r="A8" s="2" t="str">
        <f>"Nov "&amp;RIGHT(A6,4)-1</f>
        <v>Nov 2022</v>
      </c>
      <c r="B8" s="11">
        <v>24922601.423300002</v>
      </c>
      <c r="C8" s="11">
        <v>4690308.9914999995</v>
      </c>
      <c r="D8" s="11" t="s">
        <v>416</v>
      </c>
      <c r="E8" s="11" t="s">
        <v>416</v>
      </c>
      <c r="F8" s="11" t="s">
        <v>416</v>
      </c>
      <c r="G8" s="11">
        <v>4690308.9914999995</v>
      </c>
      <c r="H8" s="11" t="str">
        <f t="shared" si="0"/>
        <v>--</v>
      </c>
      <c r="I8" s="11">
        <v>4690308.9914999995</v>
      </c>
      <c r="J8" s="11" t="s">
        <v>416</v>
      </c>
    </row>
    <row r="9" spans="1:10" ht="12" customHeight="1" x14ac:dyDescent="0.2">
      <c r="A9" s="2" t="str">
        <f>"Dec "&amp;RIGHT(A6,4)-1</f>
        <v>Dec 2022</v>
      </c>
      <c r="B9" s="11">
        <v>23636956.0814</v>
      </c>
      <c r="C9" s="11">
        <v>4366016.3234000001</v>
      </c>
      <c r="D9" s="11" t="s">
        <v>416</v>
      </c>
      <c r="E9" s="11" t="s">
        <v>416</v>
      </c>
      <c r="F9" s="11" t="s">
        <v>416</v>
      </c>
      <c r="G9" s="11">
        <v>4366016.3234000001</v>
      </c>
      <c r="H9" s="11" t="str">
        <f t="shared" si="0"/>
        <v>--</v>
      </c>
      <c r="I9" s="11">
        <v>4366016.3234000001</v>
      </c>
      <c r="J9" s="11" t="s">
        <v>416</v>
      </c>
    </row>
    <row r="10" spans="1:10" ht="12" customHeight="1" x14ac:dyDescent="0.2">
      <c r="A10" s="2" t="str">
        <f>"Jan "&amp;RIGHT(A6,4)</f>
        <v>Jan 2023</v>
      </c>
      <c r="B10" s="11">
        <v>23863157.113299999</v>
      </c>
      <c r="C10" s="11">
        <v>4546345.9863999998</v>
      </c>
      <c r="D10" s="11" t="s">
        <v>416</v>
      </c>
      <c r="E10" s="11" t="s">
        <v>416</v>
      </c>
      <c r="F10" s="11" t="s">
        <v>416</v>
      </c>
      <c r="G10" s="11">
        <v>4546345.9863999998</v>
      </c>
      <c r="H10" s="11" t="str">
        <f t="shared" si="0"/>
        <v>--</v>
      </c>
      <c r="I10" s="11">
        <v>4546345.9863999998</v>
      </c>
      <c r="J10" s="11" t="s">
        <v>416</v>
      </c>
    </row>
    <row r="11" spans="1:10" ht="12" customHeight="1" x14ac:dyDescent="0.2">
      <c r="A11" s="2" t="str">
        <f>"Feb "&amp;RIGHT(A6,4)</f>
        <v>Feb 2023</v>
      </c>
      <c r="B11" s="11">
        <v>23459730.6349</v>
      </c>
      <c r="C11" s="11">
        <v>4010411.5575999999</v>
      </c>
      <c r="D11" s="11" t="s">
        <v>416</v>
      </c>
      <c r="E11" s="11" t="s">
        <v>416</v>
      </c>
      <c r="F11" s="11" t="s">
        <v>416</v>
      </c>
      <c r="G11" s="11">
        <v>4010411.5575999999</v>
      </c>
      <c r="H11" s="11" t="str">
        <f t="shared" si="0"/>
        <v>--</v>
      </c>
      <c r="I11" s="11">
        <v>4010411.5575999999</v>
      </c>
      <c r="J11" s="11" t="s">
        <v>416</v>
      </c>
    </row>
    <row r="12" spans="1:10" ht="12" customHeight="1" x14ac:dyDescent="0.2">
      <c r="A12" s="2" t="str">
        <f>"Mar "&amp;RIGHT(A6,4)</f>
        <v>Mar 2023</v>
      </c>
      <c r="B12" s="11">
        <v>23965028.755199999</v>
      </c>
      <c r="C12" s="11">
        <v>4343407.3196999999</v>
      </c>
      <c r="D12" s="11" t="s">
        <v>416</v>
      </c>
      <c r="E12" s="11" t="s">
        <v>416</v>
      </c>
      <c r="F12" s="11" t="s">
        <v>416</v>
      </c>
      <c r="G12" s="11">
        <v>4343407.3196999999</v>
      </c>
      <c r="H12" s="11" t="str">
        <f t="shared" si="0"/>
        <v>--</v>
      </c>
      <c r="I12" s="11">
        <v>4343407.3196999999</v>
      </c>
      <c r="J12" s="11" t="s">
        <v>416</v>
      </c>
    </row>
    <row r="13" spans="1:10" ht="12" customHeight="1" x14ac:dyDescent="0.2">
      <c r="A13" s="2" t="str">
        <f>"Apr "&amp;RIGHT(A6,4)</f>
        <v>Apr 2023</v>
      </c>
      <c r="B13" s="11">
        <v>24080816.465999998</v>
      </c>
      <c r="C13" s="11">
        <v>4060752.7461000001</v>
      </c>
      <c r="D13" s="11" t="s">
        <v>416</v>
      </c>
      <c r="E13" s="11" t="s">
        <v>416</v>
      </c>
      <c r="F13" s="11" t="s">
        <v>416</v>
      </c>
      <c r="G13" s="11">
        <v>4060752.7461000001</v>
      </c>
      <c r="H13" s="11" t="str">
        <f t="shared" si="0"/>
        <v>--</v>
      </c>
      <c r="I13" s="11">
        <v>4060752.7461000001</v>
      </c>
      <c r="J13" s="11" t="s">
        <v>416</v>
      </c>
    </row>
    <row r="14" spans="1:10" ht="12" customHeight="1" x14ac:dyDescent="0.2">
      <c r="A14" s="2" t="str">
        <f>"May "&amp;RIGHT(A6,4)</f>
        <v>May 2023</v>
      </c>
      <c r="B14" s="11">
        <v>25027349.538800001</v>
      </c>
      <c r="C14" s="11">
        <v>3986310.2192000002</v>
      </c>
      <c r="D14" s="11" t="s">
        <v>416</v>
      </c>
      <c r="E14" s="11" t="s">
        <v>416</v>
      </c>
      <c r="F14" s="11" t="s">
        <v>416</v>
      </c>
      <c r="G14" s="11">
        <v>3986310.2192000002</v>
      </c>
      <c r="H14" s="11" t="str">
        <f t="shared" si="0"/>
        <v>--</v>
      </c>
      <c r="I14" s="11">
        <v>3986310.2192000002</v>
      </c>
      <c r="J14" s="11" t="s">
        <v>416</v>
      </c>
    </row>
    <row r="15" spans="1:10" ht="12" customHeight="1" x14ac:dyDescent="0.2">
      <c r="A15" s="2" t="str">
        <f>"Jun "&amp;RIGHT(A6,4)</f>
        <v>Jun 2023</v>
      </c>
      <c r="B15" s="11">
        <v>24216009.062199999</v>
      </c>
      <c r="C15" s="11">
        <v>4101709.8177999998</v>
      </c>
      <c r="D15" s="11" t="s">
        <v>416</v>
      </c>
      <c r="E15" s="11" t="s">
        <v>416</v>
      </c>
      <c r="F15" s="11" t="s">
        <v>416</v>
      </c>
      <c r="G15" s="11">
        <v>4101709.8177999998</v>
      </c>
      <c r="H15" s="11" t="str">
        <f t="shared" si="0"/>
        <v>--</v>
      </c>
      <c r="I15" s="11">
        <v>4101709.8177999998</v>
      </c>
      <c r="J15" s="11" t="s">
        <v>416</v>
      </c>
    </row>
    <row r="16" spans="1:10" ht="12" customHeight="1" x14ac:dyDescent="0.2">
      <c r="A16" s="2" t="str">
        <f>"Jul "&amp;RIGHT(A6,4)</f>
        <v>Jul 2023</v>
      </c>
      <c r="B16" s="11">
        <v>23619736.922699999</v>
      </c>
      <c r="C16" s="11">
        <v>3972815.5377000002</v>
      </c>
      <c r="D16" s="11">
        <v>736850.96</v>
      </c>
      <c r="E16" s="11">
        <v>0</v>
      </c>
      <c r="F16" s="11">
        <v>736850.96</v>
      </c>
      <c r="G16" s="11">
        <v>4709666.4977000002</v>
      </c>
      <c r="H16" s="11">
        <f t="shared" si="0"/>
        <v>0</v>
      </c>
      <c r="I16" s="11">
        <v>4709666.4977000002</v>
      </c>
      <c r="J16" s="11" t="s">
        <v>416</v>
      </c>
    </row>
    <row r="17" spans="1:10" ht="12" customHeight="1" x14ac:dyDescent="0.2">
      <c r="A17" s="2" t="str">
        <f>"Aug "&amp;RIGHT(A6,4)</f>
        <v>Aug 2023</v>
      </c>
      <c r="B17" s="11">
        <v>23865101.517099999</v>
      </c>
      <c r="C17" s="11">
        <v>4149861.9273999999</v>
      </c>
      <c r="D17" s="11">
        <v>506811.94</v>
      </c>
      <c r="E17" s="11">
        <v>0</v>
      </c>
      <c r="F17" s="11">
        <v>506811.94</v>
      </c>
      <c r="G17" s="11">
        <v>4656673.8673999999</v>
      </c>
      <c r="H17" s="11">
        <f t="shared" si="0"/>
        <v>0</v>
      </c>
      <c r="I17" s="11">
        <v>4656673.8673999999</v>
      </c>
      <c r="J17" s="11" t="s">
        <v>416</v>
      </c>
    </row>
    <row r="18" spans="1:10" ht="12" customHeight="1" x14ac:dyDescent="0.2">
      <c r="A18" s="2" t="str">
        <f>"Sep "&amp;RIGHT(A6,4)</f>
        <v>Sep 2023</v>
      </c>
      <c r="B18" s="11">
        <v>24571800.3334</v>
      </c>
      <c r="C18" s="11">
        <v>5005837.3185000001</v>
      </c>
      <c r="D18" s="11">
        <v>768193.52</v>
      </c>
      <c r="E18" s="11">
        <v>0</v>
      </c>
      <c r="F18" s="11">
        <v>768193.52</v>
      </c>
      <c r="G18" s="11">
        <v>5774030.8384999996</v>
      </c>
      <c r="H18" s="11">
        <f t="shared" si="0"/>
        <v>0</v>
      </c>
      <c r="I18" s="11">
        <v>5774030.8384999996</v>
      </c>
      <c r="J18" s="11" t="s">
        <v>416</v>
      </c>
    </row>
    <row r="19" spans="1:10" ht="12" customHeight="1" x14ac:dyDescent="0.2">
      <c r="A19" s="12" t="s">
        <v>55</v>
      </c>
      <c r="B19" s="13">
        <v>290097128.81339997</v>
      </c>
      <c r="C19" s="13">
        <v>51814027.565499999</v>
      </c>
      <c r="D19" s="13">
        <v>2011856.42</v>
      </c>
      <c r="E19" s="13">
        <v>0</v>
      </c>
      <c r="F19" s="13">
        <v>2011856.42</v>
      </c>
      <c r="G19" s="13">
        <v>53825883.9855</v>
      </c>
      <c r="H19" s="13">
        <f t="shared" si="0"/>
        <v>0</v>
      </c>
      <c r="I19" s="13">
        <v>53825883.9855</v>
      </c>
      <c r="J19" s="13" t="s">
        <v>416</v>
      </c>
    </row>
    <row r="20" spans="1:10" ht="12" customHeight="1" x14ac:dyDescent="0.2">
      <c r="A20" s="14" t="s">
        <v>419</v>
      </c>
      <c r="B20" s="15">
        <v>24868840.965100002</v>
      </c>
      <c r="C20" s="15">
        <v>4580249.8202</v>
      </c>
      <c r="D20" s="15" t="s">
        <v>416</v>
      </c>
      <c r="E20" s="15" t="s">
        <v>416</v>
      </c>
      <c r="F20" s="15" t="s">
        <v>416</v>
      </c>
      <c r="G20" s="15">
        <v>4580249.8202</v>
      </c>
      <c r="H20" s="15" t="str">
        <f t="shared" si="0"/>
        <v>--</v>
      </c>
      <c r="I20" s="15">
        <v>4580249.8202</v>
      </c>
      <c r="J20" s="15" t="s">
        <v>416</v>
      </c>
    </row>
    <row r="21" spans="1:10" ht="12" customHeight="1" x14ac:dyDescent="0.2">
      <c r="A21" s="3" t="str">
        <f>"FY "&amp;RIGHT(A6,4)+1</f>
        <v>FY 2024</v>
      </c>
    </row>
    <row r="22" spans="1:10" ht="12" customHeight="1" x14ac:dyDescent="0.2">
      <c r="A22" s="2" t="str">
        <f>"Oct "&amp;RIGHT(A6,4)</f>
        <v>Oct 2023</v>
      </c>
      <c r="B22" s="11">
        <v>23920430.030299999</v>
      </c>
      <c r="C22" s="11">
        <v>5203957.2821000004</v>
      </c>
      <c r="D22" s="11" t="s">
        <v>416</v>
      </c>
      <c r="E22" s="11" t="s">
        <v>416</v>
      </c>
      <c r="F22" s="11" t="s">
        <v>416</v>
      </c>
      <c r="G22" s="11">
        <v>5203957.2821000004</v>
      </c>
      <c r="H22" s="11" t="str">
        <f t="shared" ref="H22:H35" si="1">IF(ISBLANK(E22),"",E22)</f>
        <v>--</v>
      </c>
      <c r="I22" s="11">
        <v>5203957.2821000004</v>
      </c>
      <c r="J22" s="11" t="s">
        <v>416</v>
      </c>
    </row>
    <row r="23" spans="1:10" ht="12" customHeight="1" x14ac:dyDescent="0.2">
      <c r="A23" s="2" t="str">
        <f>"Nov "&amp;RIGHT(A6,4)</f>
        <v>Nov 2023</v>
      </c>
      <c r="B23" s="11" t="s">
        <v>416</v>
      </c>
      <c r="C23" s="11" t="s">
        <v>416</v>
      </c>
      <c r="D23" s="11" t="s">
        <v>416</v>
      </c>
      <c r="E23" s="11" t="s">
        <v>416</v>
      </c>
      <c r="F23" s="11" t="s">
        <v>416</v>
      </c>
      <c r="G23" s="11" t="s">
        <v>416</v>
      </c>
      <c r="H23" s="11" t="str">
        <f t="shared" si="1"/>
        <v>--</v>
      </c>
      <c r="I23" s="11" t="s">
        <v>416</v>
      </c>
      <c r="J23" s="11" t="s">
        <v>416</v>
      </c>
    </row>
    <row r="24" spans="1:10" ht="12" customHeight="1" x14ac:dyDescent="0.2">
      <c r="A24" s="2" t="str">
        <f>"Dec "&amp;RIGHT(A6,4)</f>
        <v>Dec 2023</v>
      </c>
      <c r="B24" s="11" t="s">
        <v>416</v>
      </c>
      <c r="C24" s="11" t="s">
        <v>416</v>
      </c>
      <c r="D24" s="11" t="s">
        <v>416</v>
      </c>
      <c r="E24" s="11" t="s">
        <v>416</v>
      </c>
      <c r="F24" s="11" t="s">
        <v>416</v>
      </c>
      <c r="G24" s="11" t="s">
        <v>416</v>
      </c>
      <c r="H24" s="11" t="str">
        <f t="shared" si="1"/>
        <v>--</v>
      </c>
      <c r="I24" s="11" t="s">
        <v>416</v>
      </c>
      <c r="J24" s="11" t="s">
        <v>416</v>
      </c>
    </row>
    <row r="25" spans="1:10" ht="12" customHeight="1" x14ac:dyDescent="0.2">
      <c r="A25" s="2" t="str">
        <f>"Jan "&amp;RIGHT(A6,4)+1</f>
        <v>Jan 2024</v>
      </c>
      <c r="B25" s="11" t="s">
        <v>416</v>
      </c>
      <c r="C25" s="11" t="s">
        <v>416</v>
      </c>
      <c r="D25" s="11" t="s">
        <v>416</v>
      </c>
      <c r="E25" s="11" t="s">
        <v>416</v>
      </c>
      <c r="F25" s="11" t="s">
        <v>416</v>
      </c>
      <c r="G25" s="11" t="s">
        <v>416</v>
      </c>
      <c r="H25" s="11" t="str">
        <f t="shared" si="1"/>
        <v>--</v>
      </c>
      <c r="I25" s="11" t="s">
        <v>416</v>
      </c>
      <c r="J25" s="11" t="s">
        <v>416</v>
      </c>
    </row>
    <row r="26" spans="1:10" ht="12" customHeight="1" x14ac:dyDescent="0.2">
      <c r="A26" s="2" t="str">
        <f>"Feb "&amp;RIGHT(A6,4)+1</f>
        <v>Feb 2024</v>
      </c>
      <c r="B26" s="11" t="s">
        <v>416</v>
      </c>
      <c r="C26" s="11" t="s">
        <v>416</v>
      </c>
      <c r="D26" s="11" t="s">
        <v>416</v>
      </c>
      <c r="E26" s="11" t="s">
        <v>416</v>
      </c>
      <c r="F26" s="11" t="s">
        <v>416</v>
      </c>
      <c r="G26" s="11" t="s">
        <v>416</v>
      </c>
      <c r="H26" s="11" t="str">
        <f t="shared" si="1"/>
        <v>--</v>
      </c>
      <c r="I26" s="11" t="s">
        <v>416</v>
      </c>
      <c r="J26" s="11" t="s">
        <v>416</v>
      </c>
    </row>
    <row r="27" spans="1:10" ht="12" customHeight="1" x14ac:dyDescent="0.2">
      <c r="A27" s="2" t="str">
        <f>"Mar "&amp;RIGHT(A6,4)+1</f>
        <v>Mar 2024</v>
      </c>
      <c r="B27" s="11" t="s">
        <v>416</v>
      </c>
      <c r="C27" s="11" t="s">
        <v>416</v>
      </c>
      <c r="D27" s="11" t="s">
        <v>416</v>
      </c>
      <c r="E27" s="11" t="s">
        <v>416</v>
      </c>
      <c r="F27" s="11" t="s">
        <v>416</v>
      </c>
      <c r="G27" s="11" t="s">
        <v>416</v>
      </c>
      <c r="H27" s="11" t="str">
        <f t="shared" si="1"/>
        <v>--</v>
      </c>
      <c r="I27" s="11" t="s">
        <v>416</v>
      </c>
      <c r="J27" s="11" t="s">
        <v>416</v>
      </c>
    </row>
    <row r="28" spans="1:10" ht="12" customHeight="1" x14ac:dyDescent="0.2">
      <c r="A28" s="2" t="str">
        <f>"Apr "&amp;RIGHT(A6,4)+1</f>
        <v>Apr 2024</v>
      </c>
      <c r="B28" s="11" t="s">
        <v>416</v>
      </c>
      <c r="C28" s="11" t="s">
        <v>416</v>
      </c>
      <c r="D28" s="11" t="s">
        <v>416</v>
      </c>
      <c r="E28" s="11" t="s">
        <v>416</v>
      </c>
      <c r="F28" s="11" t="s">
        <v>416</v>
      </c>
      <c r="G28" s="11" t="s">
        <v>416</v>
      </c>
      <c r="H28" s="11" t="str">
        <f t="shared" si="1"/>
        <v>--</v>
      </c>
      <c r="I28" s="11" t="s">
        <v>416</v>
      </c>
      <c r="J28" s="11" t="s">
        <v>416</v>
      </c>
    </row>
    <row r="29" spans="1:10" ht="12" customHeight="1" x14ac:dyDescent="0.2">
      <c r="A29" s="2" t="str">
        <f>"May "&amp;RIGHT(A6,4)+1</f>
        <v>May 2024</v>
      </c>
      <c r="B29" s="11" t="s">
        <v>416</v>
      </c>
      <c r="C29" s="11" t="s">
        <v>416</v>
      </c>
      <c r="D29" s="11" t="s">
        <v>416</v>
      </c>
      <c r="E29" s="11" t="s">
        <v>416</v>
      </c>
      <c r="F29" s="11" t="s">
        <v>416</v>
      </c>
      <c r="G29" s="11" t="s">
        <v>416</v>
      </c>
      <c r="H29" s="11" t="str">
        <f t="shared" si="1"/>
        <v>--</v>
      </c>
      <c r="I29" s="11" t="s">
        <v>416</v>
      </c>
      <c r="J29" s="11" t="s">
        <v>416</v>
      </c>
    </row>
    <row r="30" spans="1:10" ht="12" customHeight="1" x14ac:dyDescent="0.2">
      <c r="A30" s="2" t="str">
        <f>"Jun "&amp;RIGHT(A6,4)+1</f>
        <v>Jun 2024</v>
      </c>
      <c r="B30" s="11" t="s">
        <v>416</v>
      </c>
      <c r="C30" s="11" t="s">
        <v>416</v>
      </c>
      <c r="D30" s="11" t="s">
        <v>416</v>
      </c>
      <c r="E30" s="11" t="s">
        <v>416</v>
      </c>
      <c r="F30" s="11" t="s">
        <v>416</v>
      </c>
      <c r="G30" s="11" t="s">
        <v>416</v>
      </c>
      <c r="H30" s="11" t="str">
        <f t="shared" si="1"/>
        <v>--</v>
      </c>
      <c r="I30" s="11" t="s">
        <v>416</v>
      </c>
      <c r="J30" s="11" t="s">
        <v>416</v>
      </c>
    </row>
    <row r="31" spans="1:10" ht="12" customHeight="1" x14ac:dyDescent="0.2">
      <c r="A31" s="2" t="str">
        <f>"Jul "&amp;RIGHT(A6,4)+1</f>
        <v>Jul 2024</v>
      </c>
      <c r="B31" s="11" t="s">
        <v>416</v>
      </c>
      <c r="C31" s="11" t="s">
        <v>416</v>
      </c>
      <c r="D31" s="11" t="s">
        <v>416</v>
      </c>
      <c r="E31" s="11" t="s">
        <v>416</v>
      </c>
      <c r="F31" s="11" t="s">
        <v>416</v>
      </c>
      <c r="G31" s="11" t="s">
        <v>416</v>
      </c>
      <c r="H31" s="11" t="str">
        <f t="shared" si="1"/>
        <v>--</v>
      </c>
      <c r="I31" s="11" t="s">
        <v>416</v>
      </c>
      <c r="J31" s="11" t="s">
        <v>416</v>
      </c>
    </row>
    <row r="32" spans="1:10" ht="12" customHeight="1" x14ac:dyDescent="0.2">
      <c r="A32" s="2" t="str">
        <f>"Aug "&amp;RIGHT(A6,4)+1</f>
        <v>Aug 2024</v>
      </c>
      <c r="B32" s="11" t="s">
        <v>416</v>
      </c>
      <c r="C32" s="11" t="s">
        <v>416</v>
      </c>
      <c r="D32" s="11" t="s">
        <v>416</v>
      </c>
      <c r="E32" s="11" t="s">
        <v>416</v>
      </c>
      <c r="F32" s="11" t="s">
        <v>416</v>
      </c>
      <c r="G32" s="11" t="s">
        <v>416</v>
      </c>
      <c r="H32" s="11" t="str">
        <f t="shared" si="1"/>
        <v>--</v>
      </c>
      <c r="I32" s="11" t="s">
        <v>416</v>
      </c>
      <c r="J32" s="11" t="s">
        <v>416</v>
      </c>
    </row>
    <row r="33" spans="1:10" ht="12" customHeight="1" x14ac:dyDescent="0.2">
      <c r="A33" s="2" t="str">
        <f>"Sep "&amp;RIGHT(A6,4)+1</f>
        <v>Sep 2024</v>
      </c>
      <c r="B33" s="11" t="s">
        <v>416</v>
      </c>
      <c r="C33" s="11" t="s">
        <v>416</v>
      </c>
      <c r="D33" s="11" t="s">
        <v>416</v>
      </c>
      <c r="E33" s="11" t="s">
        <v>416</v>
      </c>
      <c r="F33" s="11" t="s">
        <v>416</v>
      </c>
      <c r="G33" s="11" t="s">
        <v>416</v>
      </c>
      <c r="H33" s="11" t="str">
        <f t="shared" si="1"/>
        <v>--</v>
      </c>
      <c r="I33" s="11" t="s">
        <v>416</v>
      </c>
      <c r="J33" s="11" t="s">
        <v>416</v>
      </c>
    </row>
    <row r="34" spans="1:10" ht="12" customHeight="1" x14ac:dyDescent="0.2">
      <c r="A34" s="12" t="s">
        <v>55</v>
      </c>
      <c r="B34" s="13">
        <v>23920430.030299999</v>
      </c>
      <c r="C34" s="13">
        <v>5203957.2821000004</v>
      </c>
      <c r="D34" s="13" t="s">
        <v>416</v>
      </c>
      <c r="E34" s="13" t="s">
        <v>416</v>
      </c>
      <c r="F34" s="13" t="s">
        <v>416</v>
      </c>
      <c r="G34" s="13">
        <v>5203957.2821000004</v>
      </c>
      <c r="H34" s="13" t="str">
        <f t="shared" si="1"/>
        <v>--</v>
      </c>
      <c r="I34" s="13">
        <v>5203957.2821000004</v>
      </c>
      <c r="J34" s="13" t="s">
        <v>416</v>
      </c>
    </row>
    <row r="35" spans="1:10" ht="12" customHeight="1" x14ac:dyDescent="0.2">
      <c r="A35" s="14" t="str">
        <f>"Total "&amp;MID(A20,7,LEN(A20)-13)&amp;" Months"</f>
        <v>Total 1 Months</v>
      </c>
      <c r="B35" s="15">
        <v>23920430.030299999</v>
      </c>
      <c r="C35" s="15">
        <v>5203957.2821000004</v>
      </c>
      <c r="D35" s="15" t="s">
        <v>416</v>
      </c>
      <c r="E35" s="15" t="s">
        <v>416</v>
      </c>
      <c r="F35" s="15" t="s">
        <v>416</v>
      </c>
      <c r="G35" s="15">
        <v>5203957.2821000004</v>
      </c>
      <c r="H35" s="15" t="str">
        <f t="shared" si="1"/>
        <v>--</v>
      </c>
      <c r="I35" s="15">
        <v>5203957.2821000004</v>
      </c>
      <c r="J35" s="15" t="s">
        <v>416</v>
      </c>
    </row>
    <row r="36" spans="1:10" ht="12" customHeight="1" x14ac:dyDescent="0.2">
      <c r="A36" s="81"/>
      <c r="B36" s="81"/>
      <c r="C36" s="81"/>
      <c r="D36" s="81"/>
      <c r="E36" s="81"/>
      <c r="F36" s="81"/>
      <c r="G36" s="81"/>
      <c r="H36" s="81"/>
      <c r="I36" s="81"/>
      <c r="J36" s="81"/>
    </row>
    <row r="37" spans="1:10" ht="69.95" customHeight="1" x14ac:dyDescent="0.2">
      <c r="A37" s="92" t="s">
        <v>341</v>
      </c>
      <c r="B37" s="92"/>
      <c r="C37" s="92"/>
      <c r="D37" s="92"/>
      <c r="E37" s="92"/>
      <c r="F37" s="92"/>
      <c r="G37" s="92"/>
      <c r="H37" s="92"/>
      <c r="I37" s="92"/>
      <c r="J37" s="92"/>
    </row>
  </sheetData>
  <mergeCells count="11">
    <mergeCell ref="J3:J4"/>
    <mergeCell ref="B5:J5"/>
    <mergeCell ref="A36:J36"/>
    <mergeCell ref="A37:J37"/>
    <mergeCell ref="A1:I1"/>
    <mergeCell ref="A2:I2"/>
    <mergeCell ref="A3:A4"/>
    <mergeCell ref="B3:B4"/>
    <mergeCell ref="C3:C4"/>
    <mergeCell ref="D3:F3"/>
    <mergeCell ref="G3:I3"/>
  </mergeCells>
  <phoneticPr fontId="0" type="noConversion"/>
  <pageMargins left="0.75" right="0.5" top="0.75" bottom="0.5" header="0.5" footer="0.25"/>
  <pageSetup orientation="landscape"/>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8">
    <pageSetUpPr fitToPage="1"/>
  </sheetPr>
  <dimension ref="A1:I37"/>
  <sheetViews>
    <sheetView showGridLines="0" workbookViewId="0">
      <selection sqref="A1:H1"/>
    </sheetView>
  </sheetViews>
  <sheetFormatPr defaultRowHeight="12.75" x14ac:dyDescent="0.2"/>
  <cols>
    <col min="1" max="1" width="12.140625" customWidth="1"/>
    <col min="2" max="9" width="11.42578125" customWidth="1"/>
  </cols>
  <sheetData>
    <row r="1" spans="1:9" ht="12" customHeight="1" x14ac:dyDescent="0.2">
      <c r="A1" s="82" t="s">
        <v>421</v>
      </c>
      <c r="B1" s="82"/>
      <c r="C1" s="82"/>
      <c r="D1" s="82"/>
      <c r="E1" s="82"/>
      <c r="F1" s="82"/>
      <c r="G1" s="82"/>
      <c r="H1" s="82"/>
      <c r="I1" s="76">
        <v>45303</v>
      </c>
    </row>
    <row r="2" spans="1:9" ht="12" customHeight="1" x14ac:dyDescent="0.2">
      <c r="A2" s="84" t="s">
        <v>171</v>
      </c>
      <c r="B2" s="84"/>
      <c r="C2" s="84"/>
      <c r="D2" s="84"/>
      <c r="E2" s="84"/>
      <c r="F2" s="84"/>
      <c r="G2" s="84"/>
      <c r="H2" s="84"/>
      <c r="I2" s="1"/>
    </row>
    <row r="3" spans="1:9" ht="24" customHeight="1" x14ac:dyDescent="0.2">
      <c r="A3" s="86" t="s">
        <v>50</v>
      </c>
      <c r="B3" s="88" t="s">
        <v>255</v>
      </c>
      <c r="C3" s="90" t="s">
        <v>172</v>
      </c>
      <c r="D3" s="90"/>
      <c r="E3" s="89"/>
      <c r="F3" s="90" t="s">
        <v>254</v>
      </c>
      <c r="G3" s="90"/>
      <c r="H3" s="89"/>
      <c r="I3" s="93" t="s">
        <v>256</v>
      </c>
    </row>
    <row r="4" spans="1:9" ht="24" customHeight="1" x14ac:dyDescent="0.2">
      <c r="A4" s="87"/>
      <c r="B4" s="89"/>
      <c r="C4" s="10" t="s">
        <v>159</v>
      </c>
      <c r="D4" s="10" t="s">
        <v>167</v>
      </c>
      <c r="E4" s="10" t="s">
        <v>55</v>
      </c>
      <c r="F4" s="10" t="s">
        <v>146</v>
      </c>
      <c r="G4" s="10" t="s">
        <v>173</v>
      </c>
      <c r="H4" s="10" t="s">
        <v>55</v>
      </c>
      <c r="I4" s="90"/>
    </row>
    <row r="5" spans="1:9" ht="12" customHeight="1" x14ac:dyDescent="0.2">
      <c r="A5" s="1"/>
      <c r="B5" s="81" t="str">
        <f>REPT("-",88)&amp;" Dollars "&amp;REPT("-",148)</f>
        <v>---------------------------------------------------------------------------------------- Dollars ----------------------------------------------------------------------------------------------------------------------------------------------------</v>
      </c>
      <c r="C5" s="81"/>
      <c r="D5" s="81"/>
      <c r="E5" s="81"/>
      <c r="F5" s="81"/>
      <c r="G5" s="81"/>
      <c r="H5" s="81"/>
      <c r="I5" s="81"/>
    </row>
    <row r="6" spans="1:9" ht="12" customHeight="1" x14ac:dyDescent="0.2">
      <c r="A6" s="3" t="s">
        <v>418</v>
      </c>
    </row>
    <row r="7" spans="1:9" ht="12" customHeight="1" x14ac:dyDescent="0.2">
      <c r="A7" s="2" t="str">
        <f>"Oct "&amp;RIGHT(A6,4)-1</f>
        <v>Oct 2022</v>
      </c>
      <c r="B7" s="11" t="s">
        <v>416</v>
      </c>
      <c r="C7" s="11">
        <v>240635927.1753</v>
      </c>
      <c r="D7" s="11">
        <v>1648914</v>
      </c>
      <c r="E7" s="11">
        <v>242284841.1753</v>
      </c>
      <c r="F7" s="11" t="s">
        <v>416</v>
      </c>
      <c r="G7" s="11" t="s">
        <v>416</v>
      </c>
      <c r="H7" s="11" t="s">
        <v>416</v>
      </c>
      <c r="I7" s="11">
        <v>242284841.1753</v>
      </c>
    </row>
    <row r="8" spans="1:9" ht="12" customHeight="1" x14ac:dyDescent="0.2">
      <c r="A8" s="2" t="str">
        <f>"Nov "&amp;RIGHT(A6,4)-1</f>
        <v>Nov 2022</v>
      </c>
      <c r="B8" s="11" t="s">
        <v>416</v>
      </c>
      <c r="C8" s="11">
        <v>193268932.94479999</v>
      </c>
      <c r="D8" s="11">
        <v>1548357.9</v>
      </c>
      <c r="E8" s="11">
        <v>194817290.8448</v>
      </c>
      <c r="F8" s="11" t="s">
        <v>416</v>
      </c>
      <c r="G8" s="11" t="s">
        <v>416</v>
      </c>
      <c r="H8" s="11" t="s">
        <v>416</v>
      </c>
      <c r="I8" s="11">
        <v>194817290.8448</v>
      </c>
    </row>
    <row r="9" spans="1:9" ht="12" customHeight="1" x14ac:dyDescent="0.2">
      <c r="A9" s="2" t="str">
        <f>"Dec "&amp;RIGHT(A6,4)-1</f>
        <v>Dec 2022</v>
      </c>
      <c r="B9" s="11" t="s">
        <v>416</v>
      </c>
      <c r="C9" s="11">
        <v>145916577.42480001</v>
      </c>
      <c r="D9" s="11">
        <v>30128704.100000001</v>
      </c>
      <c r="E9" s="11">
        <v>176045281.5248</v>
      </c>
      <c r="F9" s="11" t="s">
        <v>416</v>
      </c>
      <c r="G9" s="11" t="s">
        <v>416</v>
      </c>
      <c r="H9" s="11" t="s">
        <v>416</v>
      </c>
      <c r="I9" s="11">
        <v>176045281.5248</v>
      </c>
    </row>
    <row r="10" spans="1:9" ht="12" customHeight="1" x14ac:dyDescent="0.2">
      <c r="A10" s="2" t="str">
        <f>"Jan "&amp;RIGHT(A6,4)</f>
        <v>Jan 2023</v>
      </c>
      <c r="B10" s="11" t="s">
        <v>416</v>
      </c>
      <c r="C10" s="11">
        <v>213790532.3497</v>
      </c>
      <c r="D10" s="11">
        <v>1590962.4</v>
      </c>
      <c r="E10" s="11">
        <v>215381494.74970001</v>
      </c>
      <c r="F10" s="11" t="s">
        <v>416</v>
      </c>
      <c r="G10" s="11" t="s">
        <v>416</v>
      </c>
      <c r="H10" s="11" t="s">
        <v>416</v>
      </c>
      <c r="I10" s="11">
        <v>215381494.74970001</v>
      </c>
    </row>
    <row r="11" spans="1:9" ht="12" customHeight="1" x14ac:dyDescent="0.2">
      <c r="A11" s="2" t="str">
        <f>"Feb "&amp;RIGHT(A6,4)</f>
        <v>Feb 2023</v>
      </c>
      <c r="B11" s="11" t="s">
        <v>416</v>
      </c>
      <c r="C11" s="11">
        <v>142950497.76249999</v>
      </c>
      <c r="D11" s="11">
        <v>1483830.3</v>
      </c>
      <c r="E11" s="11">
        <v>144434328.0625</v>
      </c>
      <c r="F11" s="11" t="s">
        <v>416</v>
      </c>
      <c r="G11" s="11" t="s">
        <v>416</v>
      </c>
      <c r="H11" s="11" t="s">
        <v>416</v>
      </c>
      <c r="I11" s="11">
        <v>144434328.0625</v>
      </c>
    </row>
    <row r="12" spans="1:9" ht="12" customHeight="1" x14ac:dyDescent="0.2">
      <c r="A12" s="2" t="str">
        <f>"Mar "&amp;RIGHT(A6,4)</f>
        <v>Mar 2023</v>
      </c>
      <c r="B12" s="11" t="s">
        <v>416</v>
      </c>
      <c r="C12" s="11">
        <v>151266320.61489999</v>
      </c>
      <c r="D12" s="11">
        <v>49031804</v>
      </c>
      <c r="E12" s="11">
        <v>200298124.61489999</v>
      </c>
      <c r="F12" s="11" t="s">
        <v>416</v>
      </c>
      <c r="G12" s="11" t="s">
        <v>416</v>
      </c>
      <c r="H12" s="11" t="s">
        <v>416</v>
      </c>
      <c r="I12" s="11">
        <v>200298124.61489999</v>
      </c>
    </row>
    <row r="13" spans="1:9" ht="12" customHeight="1" x14ac:dyDescent="0.2">
      <c r="A13" s="2" t="str">
        <f>"Apr "&amp;RIGHT(A6,4)</f>
        <v>Apr 2023</v>
      </c>
      <c r="B13" s="11" t="s">
        <v>416</v>
      </c>
      <c r="C13" s="11">
        <v>106656742.56209999</v>
      </c>
      <c r="D13" s="11">
        <v>1577730.9</v>
      </c>
      <c r="E13" s="11">
        <v>108234473.4621</v>
      </c>
      <c r="F13" s="11" t="s">
        <v>416</v>
      </c>
      <c r="G13" s="11" t="s">
        <v>416</v>
      </c>
      <c r="H13" s="11" t="s">
        <v>416</v>
      </c>
      <c r="I13" s="11">
        <v>108234473.4621</v>
      </c>
    </row>
    <row r="14" spans="1:9" ht="12" customHeight="1" x14ac:dyDescent="0.2">
      <c r="A14" s="2" t="str">
        <f>"May "&amp;RIGHT(A6,4)</f>
        <v>May 2023</v>
      </c>
      <c r="B14" s="11" t="s">
        <v>416</v>
      </c>
      <c r="C14" s="11">
        <v>74385400.878000006</v>
      </c>
      <c r="D14" s="11">
        <v>1328415.8999999999</v>
      </c>
      <c r="E14" s="11">
        <v>75713816.777999997</v>
      </c>
      <c r="F14" s="11" t="s">
        <v>416</v>
      </c>
      <c r="G14" s="11" t="s">
        <v>416</v>
      </c>
      <c r="H14" s="11" t="s">
        <v>416</v>
      </c>
      <c r="I14" s="11">
        <v>75713816.777999997</v>
      </c>
    </row>
    <row r="15" spans="1:9" ht="12" customHeight="1" x14ac:dyDescent="0.2">
      <c r="A15" s="2" t="str">
        <f>"Jun "&amp;RIGHT(A6,4)</f>
        <v>Jun 2023</v>
      </c>
      <c r="B15" s="11" t="s">
        <v>416</v>
      </c>
      <c r="C15" s="11">
        <v>54609239.770000003</v>
      </c>
      <c r="D15" s="11">
        <v>52673695.399999999</v>
      </c>
      <c r="E15" s="11">
        <v>107282935.17</v>
      </c>
      <c r="F15" s="11" t="s">
        <v>416</v>
      </c>
      <c r="G15" s="11" t="s">
        <v>416</v>
      </c>
      <c r="H15" s="11" t="s">
        <v>416</v>
      </c>
      <c r="I15" s="11">
        <v>107282935.17</v>
      </c>
    </row>
    <row r="16" spans="1:9" ht="12" customHeight="1" x14ac:dyDescent="0.2">
      <c r="A16" s="2" t="str">
        <f>"Jul "&amp;RIGHT(A6,4)</f>
        <v>Jul 2023</v>
      </c>
      <c r="B16" s="11" t="s">
        <v>416</v>
      </c>
      <c r="C16" s="11">
        <v>149472018.06040001</v>
      </c>
      <c r="D16" s="11">
        <v>8881.27</v>
      </c>
      <c r="E16" s="11">
        <v>149480899.33039999</v>
      </c>
      <c r="F16" s="11" t="s">
        <v>416</v>
      </c>
      <c r="G16" s="11" t="s">
        <v>416</v>
      </c>
      <c r="H16" s="11" t="s">
        <v>416</v>
      </c>
      <c r="I16" s="11">
        <v>149480899.33039999</v>
      </c>
    </row>
    <row r="17" spans="1:9" ht="12" customHeight="1" x14ac:dyDescent="0.2">
      <c r="A17" s="2" t="str">
        <f>"Aug "&amp;RIGHT(A6,4)</f>
        <v>Aug 2023</v>
      </c>
      <c r="B17" s="11" t="s">
        <v>416</v>
      </c>
      <c r="C17" s="11">
        <v>184602500.21450001</v>
      </c>
      <c r="D17" s="11">
        <v>1031720.905</v>
      </c>
      <c r="E17" s="11">
        <v>185634221.11950001</v>
      </c>
      <c r="F17" s="11" t="s">
        <v>416</v>
      </c>
      <c r="G17" s="11" t="s">
        <v>416</v>
      </c>
      <c r="H17" s="11" t="s">
        <v>416</v>
      </c>
      <c r="I17" s="11">
        <v>185634221.11950001</v>
      </c>
    </row>
    <row r="18" spans="1:9" ht="12" customHeight="1" x14ac:dyDescent="0.2">
      <c r="A18" s="2" t="str">
        <f>"Sep "&amp;RIGHT(A6,4)</f>
        <v>Sep 2023</v>
      </c>
      <c r="B18" s="11" t="s">
        <v>416</v>
      </c>
      <c r="C18" s="11">
        <v>184475571.8319</v>
      </c>
      <c r="D18" s="11">
        <v>51503981.416599996</v>
      </c>
      <c r="E18" s="11">
        <v>235979553.24849999</v>
      </c>
      <c r="F18" s="11" t="s">
        <v>416</v>
      </c>
      <c r="G18" s="11" t="s">
        <v>416</v>
      </c>
      <c r="H18" s="11" t="s">
        <v>416</v>
      </c>
      <c r="I18" s="11">
        <v>235979553.24849999</v>
      </c>
    </row>
    <row r="19" spans="1:9" ht="12" customHeight="1" x14ac:dyDescent="0.2">
      <c r="A19" s="12" t="s">
        <v>55</v>
      </c>
      <c r="B19" s="13" t="s">
        <v>416</v>
      </c>
      <c r="C19" s="13">
        <v>1842030261.5889001</v>
      </c>
      <c r="D19" s="13">
        <v>193556998.49160001</v>
      </c>
      <c r="E19" s="13">
        <v>2035587260.0804999</v>
      </c>
      <c r="F19" s="13" t="s">
        <v>416</v>
      </c>
      <c r="G19" s="13" t="s">
        <v>416</v>
      </c>
      <c r="H19" s="13" t="s">
        <v>416</v>
      </c>
      <c r="I19" s="13">
        <v>2035587260.0804999</v>
      </c>
    </row>
    <row r="20" spans="1:9" ht="12" customHeight="1" x14ac:dyDescent="0.2">
      <c r="A20" s="14" t="s">
        <v>419</v>
      </c>
      <c r="B20" s="15" t="s">
        <v>416</v>
      </c>
      <c r="C20" s="15">
        <v>240635927.1753</v>
      </c>
      <c r="D20" s="15">
        <v>1648914</v>
      </c>
      <c r="E20" s="15">
        <v>242284841.1753</v>
      </c>
      <c r="F20" s="15" t="s">
        <v>416</v>
      </c>
      <c r="G20" s="15" t="s">
        <v>416</v>
      </c>
      <c r="H20" s="15" t="s">
        <v>416</v>
      </c>
      <c r="I20" s="15">
        <v>242284841.1753</v>
      </c>
    </row>
    <row r="21" spans="1:9" ht="12" customHeight="1" x14ac:dyDescent="0.2">
      <c r="A21" s="3" t="str">
        <f>"FY "&amp;RIGHT(A6,4)+1</f>
        <v>FY 2024</v>
      </c>
    </row>
    <row r="22" spans="1:9" ht="12" customHeight="1" x14ac:dyDescent="0.2">
      <c r="A22" s="2" t="str">
        <f>"Oct "&amp;RIGHT(A6,4)</f>
        <v>Oct 2023</v>
      </c>
      <c r="B22" s="11" t="s">
        <v>416</v>
      </c>
      <c r="C22" s="11">
        <v>227816873.66240001</v>
      </c>
      <c r="D22" s="11">
        <v>1635577.35</v>
      </c>
      <c r="E22" s="11">
        <v>229452451.0124</v>
      </c>
      <c r="F22" s="11" t="s">
        <v>416</v>
      </c>
      <c r="G22" s="11" t="s">
        <v>416</v>
      </c>
      <c r="H22" s="11" t="s">
        <v>416</v>
      </c>
      <c r="I22" s="11">
        <v>229452451.0124</v>
      </c>
    </row>
    <row r="23" spans="1:9" ht="12" customHeight="1" x14ac:dyDescent="0.2">
      <c r="A23" s="2" t="str">
        <f>"Nov "&amp;RIGHT(A6,4)</f>
        <v>Nov 2023</v>
      </c>
      <c r="B23" s="11" t="s">
        <v>416</v>
      </c>
      <c r="C23" s="11" t="s">
        <v>416</v>
      </c>
      <c r="D23" s="11" t="s">
        <v>416</v>
      </c>
      <c r="E23" s="11" t="s">
        <v>416</v>
      </c>
      <c r="F23" s="11" t="s">
        <v>416</v>
      </c>
      <c r="G23" s="11" t="s">
        <v>416</v>
      </c>
      <c r="H23" s="11" t="s">
        <v>416</v>
      </c>
      <c r="I23" s="11" t="s">
        <v>416</v>
      </c>
    </row>
    <row r="24" spans="1:9" ht="12" customHeight="1" x14ac:dyDescent="0.2">
      <c r="A24" s="2" t="str">
        <f>"Dec "&amp;RIGHT(A6,4)</f>
        <v>Dec 2023</v>
      </c>
      <c r="B24" s="11" t="s">
        <v>416</v>
      </c>
      <c r="C24" s="11" t="s">
        <v>416</v>
      </c>
      <c r="D24" s="11" t="s">
        <v>416</v>
      </c>
      <c r="E24" s="11" t="s">
        <v>416</v>
      </c>
      <c r="F24" s="11" t="s">
        <v>416</v>
      </c>
      <c r="G24" s="11" t="s">
        <v>416</v>
      </c>
      <c r="H24" s="11" t="s">
        <v>416</v>
      </c>
      <c r="I24" s="11" t="s">
        <v>416</v>
      </c>
    </row>
    <row r="25" spans="1:9" ht="12" customHeight="1" x14ac:dyDescent="0.2">
      <c r="A25" s="2" t="str">
        <f>"Jan "&amp;RIGHT(A6,4)+1</f>
        <v>Jan 2024</v>
      </c>
      <c r="B25" s="11" t="s">
        <v>416</v>
      </c>
      <c r="C25" s="11" t="s">
        <v>416</v>
      </c>
      <c r="D25" s="11" t="s">
        <v>416</v>
      </c>
      <c r="E25" s="11" t="s">
        <v>416</v>
      </c>
      <c r="F25" s="11" t="s">
        <v>416</v>
      </c>
      <c r="G25" s="11" t="s">
        <v>416</v>
      </c>
      <c r="H25" s="11" t="s">
        <v>416</v>
      </c>
      <c r="I25" s="11" t="s">
        <v>416</v>
      </c>
    </row>
    <row r="26" spans="1:9" ht="12" customHeight="1" x14ac:dyDescent="0.2">
      <c r="A26" s="2" t="str">
        <f>"Feb "&amp;RIGHT(A6,4)+1</f>
        <v>Feb 2024</v>
      </c>
      <c r="B26" s="11" t="s">
        <v>416</v>
      </c>
      <c r="C26" s="11" t="s">
        <v>416</v>
      </c>
      <c r="D26" s="11" t="s">
        <v>416</v>
      </c>
      <c r="E26" s="11" t="s">
        <v>416</v>
      </c>
      <c r="F26" s="11" t="s">
        <v>416</v>
      </c>
      <c r="G26" s="11" t="s">
        <v>416</v>
      </c>
      <c r="H26" s="11" t="s">
        <v>416</v>
      </c>
      <c r="I26" s="11" t="s">
        <v>416</v>
      </c>
    </row>
    <row r="27" spans="1:9" ht="12" customHeight="1" x14ac:dyDescent="0.2">
      <c r="A27" s="2" t="str">
        <f>"Mar "&amp;RIGHT(A6,4)+1</f>
        <v>Mar 2024</v>
      </c>
      <c r="B27" s="11" t="s">
        <v>416</v>
      </c>
      <c r="C27" s="11" t="s">
        <v>416</v>
      </c>
      <c r="D27" s="11" t="s">
        <v>416</v>
      </c>
      <c r="E27" s="11" t="s">
        <v>416</v>
      </c>
      <c r="F27" s="11" t="s">
        <v>416</v>
      </c>
      <c r="G27" s="11" t="s">
        <v>416</v>
      </c>
      <c r="H27" s="11" t="s">
        <v>416</v>
      </c>
      <c r="I27" s="11" t="s">
        <v>416</v>
      </c>
    </row>
    <row r="28" spans="1:9" ht="12" customHeight="1" x14ac:dyDescent="0.2">
      <c r="A28" s="2" t="str">
        <f>"Apr "&amp;RIGHT(A6,4)+1</f>
        <v>Apr 2024</v>
      </c>
      <c r="B28" s="11" t="s">
        <v>416</v>
      </c>
      <c r="C28" s="11" t="s">
        <v>416</v>
      </c>
      <c r="D28" s="11" t="s">
        <v>416</v>
      </c>
      <c r="E28" s="11" t="s">
        <v>416</v>
      </c>
      <c r="F28" s="11" t="s">
        <v>416</v>
      </c>
      <c r="G28" s="11" t="s">
        <v>416</v>
      </c>
      <c r="H28" s="11" t="s">
        <v>416</v>
      </c>
      <c r="I28" s="11" t="s">
        <v>416</v>
      </c>
    </row>
    <row r="29" spans="1:9" ht="12" customHeight="1" x14ac:dyDescent="0.2">
      <c r="A29" s="2" t="str">
        <f>"May "&amp;RIGHT(A6,4)+1</f>
        <v>May 2024</v>
      </c>
      <c r="B29" s="11" t="s">
        <v>416</v>
      </c>
      <c r="C29" s="11" t="s">
        <v>416</v>
      </c>
      <c r="D29" s="11" t="s">
        <v>416</v>
      </c>
      <c r="E29" s="11" t="s">
        <v>416</v>
      </c>
      <c r="F29" s="11" t="s">
        <v>416</v>
      </c>
      <c r="G29" s="11" t="s">
        <v>416</v>
      </c>
      <c r="H29" s="11" t="s">
        <v>416</v>
      </c>
      <c r="I29" s="11" t="s">
        <v>416</v>
      </c>
    </row>
    <row r="30" spans="1:9" ht="12" customHeight="1" x14ac:dyDescent="0.2">
      <c r="A30" s="2" t="str">
        <f>"Jun "&amp;RIGHT(A6,4)+1</f>
        <v>Jun 2024</v>
      </c>
      <c r="B30" s="11" t="s">
        <v>416</v>
      </c>
      <c r="C30" s="11" t="s">
        <v>416</v>
      </c>
      <c r="D30" s="11" t="s">
        <v>416</v>
      </c>
      <c r="E30" s="11" t="s">
        <v>416</v>
      </c>
      <c r="F30" s="11" t="s">
        <v>416</v>
      </c>
      <c r="G30" s="11" t="s">
        <v>416</v>
      </c>
      <c r="H30" s="11" t="s">
        <v>416</v>
      </c>
      <c r="I30" s="11" t="s">
        <v>416</v>
      </c>
    </row>
    <row r="31" spans="1:9" ht="12" customHeight="1" x14ac:dyDescent="0.2">
      <c r="A31" s="2" t="str">
        <f>"Jul "&amp;RIGHT(A6,4)+1</f>
        <v>Jul 2024</v>
      </c>
      <c r="B31" s="11" t="s">
        <v>416</v>
      </c>
      <c r="C31" s="11" t="s">
        <v>416</v>
      </c>
      <c r="D31" s="11" t="s">
        <v>416</v>
      </c>
      <c r="E31" s="11" t="s">
        <v>416</v>
      </c>
      <c r="F31" s="11" t="s">
        <v>416</v>
      </c>
      <c r="G31" s="11" t="s">
        <v>416</v>
      </c>
      <c r="H31" s="11" t="s">
        <v>416</v>
      </c>
      <c r="I31" s="11" t="s">
        <v>416</v>
      </c>
    </row>
    <row r="32" spans="1:9" ht="12" customHeight="1" x14ac:dyDescent="0.2">
      <c r="A32" s="2" t="str">
        <f>"Aug "&amp;RIGHT(A6,4)+1</f>
        <v>Aug 2024</v>
      </c>
      <c r="B32" s="11" t="s">
        <v>416</v>
      </c>
      <c r="C32" s="11" t="s">
        <v>416</v>
      </c>
      <c r="D32" s="11" t="s">
        <v>416</v>
      </c>
      <c r="E32" s="11" t="s">
        <v>416</v>
      </c>
      <c r="F32" s="11" t="s">
        <v>416</v>
      </c>
      <c r="G32" s="11" t="s">
        <v>416</v>
      </c>
      <c r="H32" s="11" t="s">
        <v>416</v>
      </c>
      <c r="I32" s="11" t="s">
        <v>416</v>
      </c>
    </row>
    <row r="33" spans="1:9" ht="12" customHeight="1" x14ac:dyDescent="0.2">
      <c r="A33" s="2" t="str">
        <f>"Sep "&amp;RIGHT(A6,4)+1</f>
        <v>Sep 2024</v>
      </c>
      <c r="B33" s="11" t="s">
        <v>416</v>
      </c>
      <c r="C33" s="11" t="s">
        <v>416</v>
      </c>
      <c r="D33" s="11" t="s">
        <v>416</v>
      </c>
      <c r="E33" s="11" t="s">
        <v>416</v>
      </c>
      <c r="F33" s="11" t="s">
        <v>416</v>
      </c>
      <c r="G33" s="11" t="s">
        <v>416</v>
      </c>
      <c r="H33" s="11" t="s">
        <v>416</v>
      </c>
      <c r="I33" s="11" t="s">
        <v>416</v>
      </c>
    </row>
    <row r="34" spans="1:9" ht="12" customHeight="1" x14ac:dyDescent="0.2">
      <c r="A34" s="12" t="s">
        <v>55</v>
      </c>
      <c r="B34" s="13" t="s">
        <v>416</v>
      </c>
      <c r="C34" s="13">
        <v>227816873.66240001</v>
      </c>
      <c r="D34" s="13">
        <v>1635577.35</v>
      </c>
      <c r="E34" s="13">
        <v>229452451.0124</v>
      </c>
      <c r="F34" s="13" t="s">
        <v>416</v>
      </c>
      <c r="G34" s="13" t="s">
        <v>416</v>
      </c>
      <c r="H34" s="13" t="s">
        <v>416</v>
      </c>
      <c r="I34" s="13">
        <v>229452451.0124</v>
      </c>
    </row>
    <row r="35" spans="1:9" ht="12" customHeight="1" x14ac:dyDescent="0.2">
      <c r="A35" s="14" t="str">
        <f>"Total "&amp;MID(A20,7,LEN(A20)-13)&amp;" Months"</f>
        <v>Total 1 Months</v>
      </c>
      <c r="B35" s="15" t="s">
        <v>416</v>
      </c>
      <c r="C35" s="15">
        <v>227816873.66240001</v>
      </c>
      <c r="D35" s="15">
        <v>1635577.35</v>
      </c>
      <c r="E35" s="15">
        <v>229452451.0124</v>
      </c>
      <c r="F35" s="15" t="s">
        <v>416</v>
      </c>
      <c r="G35" s="15" t="s">
        <v>416</v>
      </c>
      <c r="H35" s="15" t="s">
        <v>416</v>
      </c>
      <c r="I35" s="15">
        <v>229452451.0124</v>
      </c>
    </row>
    <row r="36" spans="1:9" ht="12" customHeight="1" x14ac:dyDescent="0.2">
      <c r="A36" s="81"/>
      <c r="B36" s="81"/>
      <c r="C36" s="81"/>
      <c r="D36" s="81"/>
      <c r="E36" s="81"/>
      <c r="F36" s="81"/>
      <c r="G36" s="81"/>
      <c r="H36" s="81"/>
      <c r="I36" s="81"/>
    </row>
    <row r="37" spans="1:9" ht="69.95" customHeight="1" x14ac:dyDescent="0.2">
      <c r="A37" s="92" t="s">
        <v>342</v>
      </c>
      <c r="B37" s="92"/>
      <c r="C37" s="92"/>
      <c r="D37" s="92"/>
      <c r="E37" s="92"/>
      <c r="F37" s="92"/>
      <c r="G37" s="92"/>
      <c r="H37" s="92"/>
      <c r="I37" s="92"/>
    </row>
  </sheetData>
  <mergeCells count="10">
    <mergeCell ref="I3:I4"/>
    <mergeCell ref="B5:I5"/>
    <mergeCell ref="A36:I36"/>
    <mergeCell ref="A37:I37"/>
    <mergeCell ref="A1:H1"/>
    <mergeCell ref="A2:H2"/>
    <mergeCell ref="A3:A4"/>
    <mergeCell ref="B3:B4"/>
    <mergeCell ref="C3:E3"/>
    <mergeCell ref="F3:H3"/>
  </mergeCells>
  <phoneticPr fontId="0" type="noConversion"/>
  <pageMargins left="0.75" right="0.5" top="0.75" bottom="0.5" header="0.5" footer="0.25"/>
  <pageSetup orientation="landscape"/>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9">
    <pageSetUpPr fitToPage="1"/>
  </sheetPr>
  <dimension ref="A1:H37"/>
  <sheetViews>
    <sheetView showGridLines="0" workbookViewId="0">
      <selection sqref="A1:G1"/>
    </sheetView>
  </sheetViews>
  <sheetFormatPr defaultRowHeight="12.75" x14ac:dyDescent="0.2"/>
  <cols>
    <col min="1" max="1" width="12.140625" customWidth="1"/>
    <col min="2" max="6" width="11.42578125" customWidth="1"/>
    <col min="7" max="7" width="12.28515625" customWidth="1"/>
    <col min="8" max="8" width="12.140625" customWidth="1"/>
  </cols>
  <sheetData>
    <row r="1" spans="1:8" ht="12" customHeight="1" x14ac:dyDescent="0.2">
      <c r="A1" s="82" t="s">
        <v>421</v>
      </c>
      <c r="B1" s="82"/>
      <c r="C1" s="82"/>
      <c r="D1" s="82"/>
      <c r="E1" s="82"/>
      <c r="F1" s="82"/>
      <c r="G1" s="82"/>
      <c r="H1" s="76">
        <v>45303</v>
      </c>
    </row>
    <row r="2" spans="1:8" ht="12" customHeight="1" x14ac:dyDescent="0.2">
      <c r="A2" s="84" t="s">
        <v>174</v>
      </c>
      <c r="B2" s="84"/>
      <c r="C2" s="84"/>
      <c r="D2" s="84"/>
      <c r="E2" s="84"/>
      <c r="F2" s="84"/>
      <c r="G2" s="84"/>
      <c r="H2" s="1"/>
    </row>
    <row r="3" spans="1:8" ht="24" customHeight="1" x14ac:dyDescent="0.2">
      <c r="A3" s="86" t="s">
        <v>50</v>
      </c>
      <c r="B3" s="90" t="s">
        <v>257</v>
      </c>
      <c r="C3" s="90"/>
      <c r="D3" s="90"/>
      <c r="E3" s="89"/>
      <c r="F3" s="88" t="s">
        <v>258</v>
      </c>
      <c r="G3" s="88" t="s">
        <v>259</v>
      </c>
      <c r="H3" s="93" t="s">
        <v>260</v>
      </c>
    </row>
    <row r="4" spans="1:8" ht="24" customHeight="1" x14ac:dyDescent="0.2">
      <c r="A4" s="87"/>
      <c r="B4" s="10" t="s">
        <v>175</v>
      </c>
      <c r="C4" s="10" t="s">
        <v>176</v>
      </c>
      <c r="D4" s="10" t="s">
        <v>140</v>
      </c>
      <c r="E4" s="10" t="s">
        <v>55</v>
      </c>
      <c r="F4" s="89"/>
      <c r="G4" s="89"/>
      <c r="H4" s="90"/>
    </row>
    <row r="5" spans="1:8" ht="12" customHeight="1" x14ac:dyDescent="0.2">
      <c r="A5" s="1"/>
      <c r="B5" s="81" t="str">
        <f>REPT("-",80)&amp;" Dollars "&amp;REPT("-",80)</f>
        <v>-------------------------------------------------------------------------------- Dollars --------------------------------------------------------------------------------</v>
      </c>
      <c r="C5" s="81"/>
      <c r="D5" s="81"/>
      <c r="E5" s="81"/>
      <c r="F5" s="81"/>
      <c r="G5" s="81"/>
      <c r="H5" s="81"/>
    </row>
    <row r="6" spans="1:8" ht="12" customHeight="1" x14ac:dyDescent="0.2">
      <c r="A6" s="3" t="s">
        <v>418</v>
      </c>
    </row>
    <row r="7" spans="1:8" ht="12" customHeight="1" x14ac:dyDescent="0.2">
      <c r="A7" s="2" t="str">
        <f>"Oct "&amp;RIGHT(A6,4)-1</f>
        <v>Oct 2022</v>
      </c>
      <c r="B7" s="11">
        <v>785722.63</v>
      </c>
      <c r="C7" s="11" t="s">
        <v>416</v>
      </c>
      <c r="D7" s="11" t="s">
        <v>416</v>
      </c>
      <c r="E7" s="11">
        <v>785722.63</v>
      </c>
      <c r="F7" s="11">
        <v>155968.24</v>
      </c>
      <c r="G7" s="11">
        <v>1248.6600000000001</v>
      </c>
      <c r="H7" s="11" t="s">
        <v>416</v>
      </c>
    </row>
    <row r="8" spans="1:8" ht="12" customHeight="1" x14ac:dyDescent="0.2">
      <c r="A8" s="2" t="str">
        <f>"Nov "&amp;RIGHT(A6,4)-1</f>
        <v>Nov 2022</v>
      </c>
      <c r="B8" s="11">
        <v>162452.70000000001</v>
      </c>
      <c r="C8" s="11" t="s">
        <v>416</v>
      </c>
      <c r="D8" s="11" t="s">
        <v>416</v>
      </c>
      <c r="E8" s="11">
        <v>162452.70000000001</v>
      </c>
      <c r="F8" s="11">
        <v>113408.19</v>
      </c>
      <c r="G8" s="11">
        <v>2750.58</v>
      </c>
      <c r="H8" s="11" t="s">
        <v>416</v>
      </c>
    </row>
    <row r="9" spans="1:8" ht="12" customHeight="1" x14ac:dyDescent="0.2">
      <c r="A9" s="2" t="str">
        <f>"Dec "&amp;RIGHT(A6,4)-1</f>
        <v>Dec 2022</v>
      </c>
      <c r="B9" s="11">
        <v>212726.59</v>
      </c>
      <c r="C9" s="11">
        <v>116.6</v>
      </c>
      <c r="D9" s="11" t="s">
        <v>416</v>
      </c>
      <c r="E9" s="11">
        <v>212843.19</v>
      </c>
      <c r="F9" s="11">
        <v>128459.19</v>
      </c>
      <c r="G9" s="11">
        <v>5232.78</v>
      </c>
      <c r="H9" s="11" t="s">
        <v>416</v>
      </c>
    </row>
    <row r="10" spans="1:8" ht="12" customHeight="1" x14ac:dyDescent="0.2">
      <c r="A10" s="2" t="str">
        <f>"Jan "&amp;RIGHT(A6,4)</f>
        <v>Jan 2023</v>
      </c>
      <c r="B10" s="11" t="s">
        <v>416</v>
      </c>
      <c r="C10" s="11" t="s">
        <v>416</v>
      </c>
      <c r="D10" s="11" t="s">
        <v>416</v>
      </c>
      <c r="E10" s="11" t="s">
        <v>416</v>
      </c>
      <c r="F10" s="11" t="s">
        <v>416</v>
      </c>
      <c r="G10" s="11">
        <v>0</v>
      </c>
      <c r="H10" s="11" t="s">
        <v>416</v>
      </c>
    </row>
    <row r="11" spans="1:8" ht="12" customHeight="1" x14ac:dyDescent="0.2">
      <c r="A11" s="2" t="str">
        <f>"Feb "&amp;RIGHT(A6,4)</f>
        <v>Feb 2023</v>
      </c>
      <c r="B11" s="11" t="s">
        <v>416</v>
      </c>
      <c r="C11" s="11" t="s">
        <v>416</v>
      </c>
      <c r="D11" s="11" t="s">
        <v>416</v>
      </c>
      <c r="E11" s="11" t="s">
        <v>416</v>
      </c>
      <c r="F11" s="11" t="s">
        <v>416</v>
      </c>
      <c r="G11" s="11">
        <v>2939.58</v>
      </c>
      <c r="H11" s="11" t="s">
        <v>416</v>
      </c>
    </row>
    <row r="12" spans="1:8" ht="12" customHeight="1" x14ac:dyDescent="0.2">
      <c r="A12" s="2" t="str">
        <f>"Mar "&amp;RIGHT(A6,4)</f>
        <v>Mar 2023</v>
      </c>
      <c r="B12" s="11" t="s">
        <v>416</v>
      </c>
      <c r="C12" s="11" t="s">
        <v>416</v>
      </c>
      <c r="D12" s="11" t="s">
        <v>416</v>
      </c>
      <c r="E12" s="11" t="s">
        <v>416</v>
      </c>
      <c r="F12" s="11" t="s">
        <v>416</v>
      </c>
      <c r="G12" s="11">
        <v>11685.24</v>
      </c>
      <c r="H12" s="11" t="s">
        <v>416</v>
      </c>
    </row>
    <row r="13" spans="1:8" ht="12" customHeight="1" x14ac:dyDescent="0.2">
      <c r="A13" s="2" t="str">
        <f>"Apr "&amp;RIGHT(A6,4)</f>
        <v>Apr 2023</v>
      </c>
      <c r="B13" s="11" t="s">
        <v>416</v>
      </c>
      <c r="C13" s="11" t="s">
        <v>416</v>
      </c>
      <c r="D13" s="11" t="s">
        <v>416</v>
      </c>
      <c r="E13" s="11" t="s">
        <v>416</v>
      </c>
      <c r="F13" s="11" t="s">
        <v>416</v>
      </c>
      <c r="G13" s="11">
        <v>4667.04</v>
      </c>
      <c r="H13" s="11" t="s">
        <v>416</v>
      </c>
    </row>
    <row r="14" spans="1:8" ht="12" customHeight="1" x14ac:dyDescent="0.2">
      <c r="A14" s="2" t="str">
        <f>"May "&amp;RIGHT(A6,4)</f>
        <v>May 2023</v>
      </c>
      <c r="B14" s="11" t="s">
        <v>416</v>
      </c>
      <c r="C14" s="11" t="s">
        <v>416</v>
      </c>
      <c r="D14" s="11" t="s">
        <v>416</v>
      </c>
      <c r="E14" s="11" t="s">
        <v>416</v>
      </c>
      <c r="F14" s="11" t="s">
        <v>416</v>
      </c>
      <c r="G14" s="11">
        <v>729.77880000000005</v>
      </c>
      <c r="H14" s="11" t="s">
        <v>416</v>
      </c>
    </row>
    <row r="15" spans="1:8" ht="12" customHeight="1" x14ac:dyDescent="0.2">
      <c r="A15" s="2" t="str">
        <f>"Jun "&amp;RIGHT(A6,4)</f>
        <v>Jun 2023</v>
      </c>
      <c r="B15" s="11" t="s">
        <v>416</v>
      </c>
      <c r="C15" s="11" t="s">
        <v>416</v>
      </c>
      <c r="D15" s="11" t="s">
        <v>416</v>
      </c>
      <c r="E15" s="11" t="s">
        <v>416</v>
      </c>
      <c r="F15" s="11" t="s">
        <v>416</v>
      </c>
      <c r="G15" s="11">
        <v>88.036299999999997</v>
      </c>
      <c r="H15" s="11" t="s">
        <v>416</v>
      </c>
    </row>
    <row r="16" spans="1:8" ht="12" customHeight="1" x14ac:dyDescent="0.2">
      <c r="A16" s="2" t="str">
        <f>"Jul "&amp;RIGHT(A6,4)</f>
        <v>Jul 2023</v>
      </c>
      <c r="B16" s="11" t="s">
        <v>416</v>
      </c>
      <c r="C16" s="11" t="s">
        <v>416</v>
      </c>
      <c r="D16" s="11" t="s">
        <v>416</v>
      </c>
      <c r="E16" s="11" t="s">
        <v>416</v>
      </c>
      <c r="F16" s="11" t="s">
        <v>416</v>
      </c>
      <c r="G16" s="11">
        <v>455.9325</v>
      </c>
      <c r="H16" s="11" t="s">
        <v>416</v>
      </c>
    </row>
    <row r="17" spans="1:8" ht="12" customHeight="1" x14ac:dyDescent="0.2">
      <c r="A17" s="2" t="str">
        <f>"Aug "&amp;RIGHT(A6,4)</f>
        <v>Aug 2023</v>
      </c>
      <c r="B17" s="11" t="s">
        <v>416</v>
      </c>
      <c r="C17" s="11" t="s">
        <v>416</v>
      </c>
      <c r="D17" s="11" t="s">
        <v>416</v>
      </c>
      <c r="E17" s="11" t="s">
        <v>416</v>
      </c>
      <c r="F17" s="11" t="s">
        <v>416</v>
      </c>
      <c r="G17" s="11">
        <v>0</v>
      </c>
      <c r="H17" s="11" t="s">
        <v>416</v>
      </c>
    </row>
    <row r="18" spans="1:8" ht="12" customHeight="1" x14ac:dyDescent="0.2">
      <c r="A18" s="2" t="str">
        <f>"Sep "&amp;RIGHT(A6,4)</f>
        <v>Sep 2023</v>
      </c>
      <c r="B18" s="11" t="s">
        <v>416</v>
      </c>
      <c r="C18" s="11" t="s">
        <v>416</v>
      </c>
      <c r="D18" s="11" t="s">
        <v>416</v>
      </c>
      <c r="E18" s="11" t="s">
        <v>416</v>
      </c>
      <c r="F18" s="11" t="s">
        <v>416</v>
      </c>
      <c r="G18" s="11">
        <v>291.06</v>
      </c>
      <c r="H18" s="11" t="s">
        <v>416</v>
      </c>
    </row>
    <row r="19" spans="1:8" ht="12" customHeight="1" x14ac:dyDescent="0.2">
      <c r="A19" s="12" t="s">
        <v>55</v>
      </c>
      <c r="B19" s="13">
        <v>1160901.92</v>
      </c>
      <c r="C19" s="13">
        <v>116.6</v>
      </c>
      <c r="D19" s="13" t="s">
        <v>416</v>
      </c>
      <c r="E19" s="13">
        <v>1161018.52</v>
      </c>
      <c r="F19" s="13">
        <v>397835.62</v>
      </c>
      <c r="G19" s="13">
        <v>30088.687600000001</v>
      </c>
      <c r="H19" s="13" t="s">
        <v>416</v>
      </c>
    </row>
    <row r="20" spans="1:8" ht="12" customHeight="1" x14ac:dyDescent="0.2">
      <c r="A20" s="14" t="s">
        <v>419</v>
      </c>
      <c r="B20" s="15">
        <v>785722.63</v>
      </c>
      <c r="C20" s="15" t="s">
        <v>416</v>
      </c>
      <c r="D20" s="15" t="s">
        <v>416</v>
      </c>
      <c r="E20" s="15">
        <v>785722.63</v>
      </c>
      <c r="F20" s="15">
        <v>155968.24</v>
      </c>
      <c r="G20" s="15">
        <v>1248.6600000000001</v>
      </c>
      <c r="H20" s="15" t="s">
        <v>416</v>
      </c>
    </row>
    <row r="21" spans="1:8" ht="12" customHeight="1" x14ac:dyDescent="0.2">
      <c r="A21" s="3" t="str">
        <f>"FY "&amp;RIGHT(A6,4)+1</f>
        <v>FY 2024</v>
      </c>
    </row>
    <row r="22" spans="1:8" ht="12" customHeight="1" x14ac:dyDescent="0.2">
      <c r="A22" s="2" t="str">
        <f>"Oct "&amp;RIGHT(A6,4)</f>
        <v>Oct 2023</v>
      </c>
      <c r="B22" s="11">
        <v>0</v>
      </c>
      <c r="C22" s="11" t="s">
        <v>416</v>
      </c>
      <c r="D22" s="11" t="s">
        <v>416</v>
      </c>
      <c r="E22" s="11">
        <v>0</v>
      </c>
      <c r="F22" s="11" t="s">
        <v>416</v>
      </c>
      <c r="G22" s="11">
        <v>0</v>
      </c>
      <c r="H22" s="11" t="s">
        <v>416</v>
      </c>
    </row>
    <row r="23" spans="1:8" ht="12" customHeight="1" x14ac:dyDescent="0.2">
      <c r="A23" s="2" t="str">
        <f>"Nov "&amp;RIGHT(A6,4)</f>
        <v>Nov 2023</v>
      </c>
      <c r="B23" s="11" t="s">
        <v>416</v>
      </c>
      <c r="C23" s="11" t="s">
        <v>416</v>
      </c>
      <c r="D23" s="11" t="s">
        <v>416</v>
      </c>
      <c r="E23" s="11" t="s">
        <v>416</v>
      </c>
      <c r="F23" s="11" t="s">
        <v>416</v>
      </c>
      <c r="G23" s="11" t="s">
        <v>416</v>
      </c>
      <c r="H23" s="11" t="s">
        <v>416</v>
      </c>
    </row>
    <row r="24" spans="1:8" ht="12" customHeight="1" x14ac:dyDescent="0.2">
      <c r="A24" s="2" t="str">
        <f>"Dec "&amp;RIGHT(A6,4)</f>
        <v>Dec 2023</v>
      </c>
      <c r="B24" s="11" t="s">
        <v>416</v>
      </c>
      <c r="C24" s="11" t="s">
        <v>416</v>
      </c>
      <c r="D24" s="11" t="s">
        <v>416</v>
      </c>
      <c r="E24" s="11" t="s">
        <v>416</v>
      </c>
      <c r="F24" s="11" t="s">
        <v>416</v>
      </c>
      <c r="G24" s="11" t="s">
        <v>416</v>
      </c>
      <c r="H24" s="11" t="s">
        <v>416</v>
      </c>
    </row>
    <row r="25" spans="1:8" ht="12" customHeight="1" x14ac:dyDescent="0.2">
      <c r="A25" s="2" t="str">
        <f>"Jan "&amp;RIGHT(A6,4)+1</f>
        <v>Jan 2024</v>
      </c>
      <c r="B25" s="11" t="s">
        <v>416</v>
      </c>
      <c r="C25" s="11" t="s">
        <v>416</v>
      </c>
      <c r="D25" s="11" t="s">
        <v>416</v>
      </c>
      <c r="E25" s="11" t="s">
        <v>416</v>
      </c>
      <c r="F25" s="11" t="s">
        <v>416</v>
      </c>
      <c r="G25" s="11" t="s">
        <v>416</v>
      </c>
      <c r="H25" s="11" t="s">
        <v>416</v>
      </c>
    </row>
    <row r="26" spans="1:8" ht="12" customHeight="1" x14ac:dyDescent="0.2">
      <c r="A26" s="2" t="str">
        <f>"Feb "&amp;RIGHT(A6,4)+1</f>
        <v>Feb 2024</v>
      </c>
      <c r="B26" s="11" t="s">
        <v>416</v>
      </c>
      <c r="C26" s="11" t="s">
        <v>416</v>
      </c>
      <c r="D26" s="11" t="s">
        <v>416</v>
      </c>
      <c r="E26" s="11" t="s">
        <v>416</v>
      </c>
      <c r="F26" s="11" t="s">
        <v>416</v>
      </c>
      <c r="G26" s="11" t="s">
        <v>416</v>
      </c>
      <c r="H26" s="11" t="s">
        <v>416</v>
      </c>
    </row>
    <row r="27" spans="1:8" ht="12" customHeight="1" x14ac:dyDescent="0.2">
      <c r="A27" s="2" t="str">
        <f>"Mar "&amp;RIGHT(A6,4)+1</f>
        <v>Mar 2024</v>
      </c>
      <c r="B27" s="11" t="s">
        <v>416</v>
      </c>
      <c r="C27" s="11" t="s">
        <v>416</v>
      </c>
      <c r="D27" s="11" t="s">
        <v>416</v>
      </c>
      <c r="E27" s="11" t="s">
        <v>416</v>
      </c>
      <c r="F27" s="11" t="s">
        <v>416</v>
      </c>
      <c r="G27" s="11" t="s">
        <v>416</v>
      </c>
      <c r="H27" s="11" t="s">
        <v>416</v>
      </c>
    </row>
    <row r="28" spans="1:8" ht="12" customHeight="1" x14ac:dyDescent="0.2">
      <c r="A28" s="2" t="str">
        <f>"Apr "&amp;RIGHT(A6,4)+1</f>
        <v>Apr 2024</v>
      </c>
      <c r="B28" s="11" t="s">
        <v>416</v>
      </c>
      <c r="C28" s="11" t="s">
        <v>416</v>
      </c>
      <c r="D28" s="11" t="s">
        <v>416</v>
      </c>
      <c r="E28" s="11" t="s">
        <v>416</v>
      </c>
      <c r="F28" s="11" t="s">
        <v>416</v>
      </c>
      <c r="G28" s="11" t="s">
        <v>416</v>
      </c>
      <c r="H28" s="11" t="s">
        <v>416</v>
      </c>
    </row>
    <row r="29" spans="1:8" ht="12" customHeight="1" x14ac:dyDescent="0.2">
      <c r="A29" s="2" t="str">
        <f>"May "&amp;RIGHT(A6,4)+1</f>
        <v>May 2024</v>
      </c>
      <c r="B29" s="11" t="s">
        <v>416</v>
      </c>
      <c r="C29" s="11" t="s">
        <v>416</v>
      </c>
      <c r="D29" s="11" t="s">
        <v>416</v>
      </c>
      <c r="E29" s="11" t="s">
        <v>416</v>
      </c>
      <c r="F29" s="11" t="s">
        <v>416</v>
      </c>
      <c r="G29" s="11" t="s">
        <v>416</v>
      </c>
      <c r="H29" s="11" t="s">
        <v>416</v>
      </c>
    </row>
    <row r="30" spans="1:8" ht="12" customHeight="1" x14ac:dyDescent="0.2">
      <c r="A30" s="2" t="str">
        <f>"Jun "&amp;RIGHT(A6,4)+1</f>
        <v>Jun 2024</v>
      </c>
      <c r="B30" s="11" t="s">
        <v>416</v>
      </c>
      <c r="C30" s="11" t="s">
        <v>416</v>
      </c>
      <c r="D30" s="11" t="s">
        <v>416</v>
      </c>
      <c r="E30" s="11" t="s">
        <v>416</v>
      </c>
      <c r="F30" s="11" t="s">
        <v>416</v>
      </c>
      <c r="G30" s="11" t="s">
        <v>416</v>
      </c>
      <c r="H30" s="11" t="s">
        <v>416</v>
      </c>
    </row>
    <row r="31" spans="1:8" ht="12" customHeight="1" x14ac:dyDescent="0.2">
      <c r="A31" s="2" t="str">
        <f>"Jul "&amp;RIGHT(A6,4)+1</f>
        <v>Jul 2024</v>
      </c>
      <c r="B31" s="11" t="s">
        <v>416</v>
      </c>
      <c r="C31" s="11" t="s">
        <v>416</v>
      </c>
      <c r="D31" s="11" t="s">
        <v>416</v>
      </c>
      <c r="E31" s="11" t="s">
        <v>416</v>
      </c>
      <c r="F31" s="11" t="s">
        <v>416</v>
      </c>
      <c r="G31" s="11" t="s">
        <v>416</v>
      </c>
      <c r="H31" s="11" t="s">
        <v>416</v>
      </c>
    </row>
    <row r="32" spans="1:8" ht="12" customHeight="1" x14ac:dyDescent="0.2">
      <c r="A32" s="2" t="str">
        <f>"Aug "&amp;RIGHT(A6,4)+1</f>
        <v>Aug 2024</v>
      </c>
      <c r="B32" s="11" t="s">
        <v>416</v>
      </c>
      <c r="C32" s="11" t="s">
        <v>416</v>
      </c>
      <c r="D32" s="11" t="s">
        <v>416</v>
      </c>
      <c r="E32" s="11" t="s">
        <v>416</v>
      </c>
      <c r="F32" s="11" t="s">
        <v>416</v>
      </c>
      <c r="G32" s="11" t="s">
        <v>416</v>
      </c>
      <c r="H32" s="11" t="s">
        <v>416</v>
      </c>
    </row>
    <row r="33" spans="1:8" ht="12" customHeight="1" x14ac:dyDescent="0.2">
      <c r="A33" s="2" t="str">
        <f>"Sep "&amp;RIGHT(A6,4)+1</f>
        <v>Sep 2024</v>
      </c>
      <c r="B33" s="11" t="s">
        <v>416</v>
      </c>
      <c r="C33" s="11" t="s">
        <v>416</v>
      </c>
      <c r="D33" s="11" t="s">
        <v>416</v>
      </c>
      <c r="E33" s="11" t="s">
        <v>416</v>
      </c>
      <c r="F33" s="11" t="s">
        <v>416</v>
      </c>
      <c r="G33" s="11" t="s">
        <v>416</v>
      </c>
      <c r="H33" s="11" t="s">
        <v>416</v>
      </c>
    </row>
    <row r="34" spans="1:8" ht="12" customHeight="1" x14ac:dyDescent="0.2">
      <c r="A34" s="12" t="s">
        <v>55</v>
      </c>
      <c r="B34" s="13">
        <v>0</v>
      </c>
      <c r="C34" s="13" t="s">
        <v>416</v>
      </c>
      <c r="D34" s="13" t="s">
        <v>416</v>
      </c>
      <c r="E34" s="13">
        <v>0</v>
      </c>
      <c r="F34" s="13" t="s">
        <v>416</v>
      </c>
      <c r="G34" s="13">
        <v>0</v>
      </c>
      <c r="H34" s="13" t="s">
        <v>416</v>
      </c>
    </row>
    <row r="35" spans="1:8" ht="12" customHeight="1" x14ac:dyDescent="0.2">
      <c r="A35" s="14" t="str">
        <f>"Total "&amp;MID(A20,7,LEN(A20)-13)&amp;" Months"</f>
        <v>Total 1 Months</v>
      </c>
      <c r="B35" s="15">
        <v>0</v>
      </c>
      <c r="C35" s="15" t="s">
        <v>416</v>
      </c>
      <c r="D35" s="15" t="s">
        <v>416</v>
      </c>
      <c r="E35" s="15">
        <v>0</v>
      </c>
      <c r="F35" s="15" t="s">
        <v>416</v>
      </c>
      <c r="G35" s="15">
        <v>0</v>
      </c>
      <c r="H35" s="15" t="s">
        <v>416</v>
      </c>
    </row>
    <row r="36" spans="1:8" ht="12" customHeight="1" x14ac:dyDescent="0.2">
      <c r="A36" s="81"/>
      <c r="B36" s="81"/>
      <c r="C36" s="81"/>
      <c r="D36" s="81"/>
      <c r="E36" s="81"/>
      <c r="F36" s="81"/>
      <c r="G36" s="81"/>
      <c r="H36" s="81"/>
    </row>
    <row r="37" spans="1:8" ht="69.95" customHeight="1" x14ac:dyDescent="0.2">
      <c r="A37" s="92" t="s">
        <v>346</v>
      </c>
      <c r="B37" s="92"/>
      <c r="C37" s="92"/>
      <c r="D37" s="92"/>
      <c r="E37" s="92"/>
      <c r="F37" s="92"/>
      <c r="G37" s="92"/>
      <c r="H37" s="92"/>
    </row>
  </sheetData>
  <mergeCells count="10">
    <mergeCell ref="H3:H4"/>
    <mergeCell ref="B5:H5"/>
    <mergeCell ref="A36:H36"/>
    <mergeCell ref="A37:H37"/>
    <mergeCell ref="A1:G1"/>
    <mergeCell ref="A2:G2"/>
    <mergeCell ref="A3:A4"/>
    <mergeCell ref="B3:E3"/>
    <mergeCell ref="F3:F4"/>
    <mergeCell ref="G3:G4"/>
  </mergeCells>
  <phoneticPr fontId="0" type="noConversion"/>
  <pageMargins left="0.75" right="0.5" top="0.75" bottom="0.5" header="0.5" footer="0.25"/>
  <pageSetup orientation="landscape"/>
  <headerFooter alignWithMargins="0"/>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40">
    <pageSetUpPr fitToPage="1"/>
  </sheetPr>
  <dimension ref="A1:J37"/>
  <sheetViews>
    <sheetView showGridLines="0" workbookViewId="0">
      <selection sqref="A1:H1"/>
    </sheetView>
  </sheetViews>
  <sheetFormatPr defaultRowHeight="12.75" x14ac:dyDescent="0.2"/>
  <cols>
    <col min="1" max="1" width="12.140625" customWidth="1"/>
    <col min="2" max="9" width="11.42578125" customWidth="1"/>
    <col min="10" max="10" width="27.42578125" customWidth="1"/>
  </cols>
  <sheetData>
    <row r="1" spans="1:9" ht="12" customHeight="1" x14ac:dyDescent="0.2">
      <c r="A1" s="82" t="s">
        <v>421</v>
      </c>
      <c r="B1" s="82"/>
      <c r="C1" s="82"/>
      <c r="D1" s="82"/>
      <c r="E1" s="82"/>
      <c r="F1" s="82"/>
      <c r="G1" s="82"/>
      <c r="H1" s="82"/>
      <c r="I1" s="76">
        <v>45303</v>
      </c>
    </row>
    <row r="2" spans="1:9" ht="12" customHeight="1" x14ac:dyDescent="0.2">
      <c r="A2" s="84" t="s">
        <v>262</v>
      </c>
      <c r="B2" s="84"/>
      <c r="C2" s="84"/>
      <c r="D2" s="84"/>
      <c r="E2" s="84"/>
      <c r="F2" s="84"/>
      <c r="G2" s="84"/>
      <c r="H2" s="84"/>
      <c r="I2" s="1"/>
    </row>
    <row r="3" spans="1:9" ht="24" customHeight="1" x14ac:dyDescent="0.2">
      <c r="A3" s="86" t="s">
        <v>50</v>
      </c>
      <c r="B3" s="90" t="s">
        <v>177</v>
      </c>
      <c r="C3" s="90"/>
      <c r="D3" s="89"/>
      <c r="E3" s="88" t="s">
        <v>178</v>
      </c>
      <c r="F3" s="88" t="s">
        <v>179</v>
      </c>
      <c r="G3" s="88" t="s">
        <v>180</v>
      </c>
      <c r="H3" s="88" t="s">
        <v>263</v>
      </c>
      <c r="I3" s="93" t="s">
        <v>181</v>
      </c>
    </row>
    <row r="4" spans="1:9" ht="24" customHeight="1" x14ac:dyDescent="0.2">
      <c r="A4" s="87"/>
      <c r="B4" s="10" t="s">
        <v>261</v>
      </c>
      <c r="C4" s="10" t="s">
        <v>182</v>
      </c>
      <c r="D4" s="10" t="s">
        <v>55</v>
      </c>
      <c r="E4" s="89"/>
      <c r="F4" s="89"/>
      <c r="G4" s="89"/>
      <c r="H4" s="89"/>
      <c r="I4" s="90"/>
    </row>
    <row r="5" spans="1:9" ht="12" customHeight="1" x14ac:dyDescent="0.2">
      <c r="A5" s="1"/>
      <c r="B5" s="81" t="str">
        <f>REPT("-",88)&amp;" Dollars "&amp;REPT("-",148)</f>
        <v>---------------------------------------------------------------------------------------- Dollars ----------------------------------------------------------------------------------------------------------------------------------------------------</v>
      </c>
      <c r="C5" s="81"/>
      <c r="D5" s="81"/>
      <c r="E5" s="81"/>
      <c r="F5" s="81"/>
      <c r="G5" s="81"/>
      <c r="H5" s="81"/>
      <c r="I5" s="81"/>
    </row>
    <row r="6" spans="1:9" ht="12" customHeight="1" x14ac:dyDescent="0.2">
      <c r="A6" s="3" t="s">
        <v>418</v>
      </c>
    </row>
    <row r="7" spans="1:9" ht="12" customHeight="1" x14ac:dyDescent="0.2">
      <c r="A7" s="2" t="str">
        <f>"Oct "&amp;RIGHT(A6,4)-1</f>
        <v>Oct 2022</v>
      </c>
      <c r="B7" s="11">
        <v>162759.95000000001</v>
      </c>
      <c r="C7" s="11" t="s">
        <v>416</v>
      </c>
      <c r="D7" s="11">
        <v>162759.95000000001</v>
      </c>
      <c r="E7" s="11" t="s">
        <v>416</v>
      </c>
      <c r="F7" s="11" t="s">
        <v>416</v>
      </c>
      <c r="G7" s="11">
        <v>1105699.48</v>
      </c>
      <c r="H7" s="11">
        <v>124519161.81999999</v>
      </c>
      <c r="I7" s="11">
        <v>125624861.3</v>
      </c>
    </row>
    <row r="8" spans="1:9" ht="12" customHeight="1" x14ac:dyDescent="0.2">
      <c r="A8" s="2" t="str">
        <f>"Nov "&amp;RIGHT(A6,4)-1</f>
        <v>Nov 2022</v>
      </c>
      <c r="B8" s="11">
        <v>174884.27</v>
      </c>
      <c r="C8" s="11" t="s">
        <v>416</v>
      </c>
      <c r="D8" s="11">
        <v>174884.27</v>
      </c>
      <c r="E8" s="11" t="s">
        <v>416</v>
      </c>
      <c r="F8" s="11" t="s">
        <v>416</v>
      </c>
      <c r="G8" s="11">
        <v>453495.74</v>
      </c>
      <c r="H8" s="11">
        <v>125131427.40000001</v>
      </c>
      <c r="I8" s="11">
        <v>125584923.14</v>
      </c>
    </row>
    <row r="9" spans="1:9" ht="12" customHeight="1" x14ac:dyDescent="0.2">
      <c r="A9" s="2" t="str">
        <f>"Dec "&amp;RIGHT(A6,4)-1</f>
        <v>Dec 2022</v>
      </c>
      <c r="B9" s="11">
        <v>147947.29</v>
      </c>
      <c r="C9" s="11" t="s">
        <v>416</v>
      </c>
      <c r="D9" s="11">
        <v>147947.29</v>
      </c>
      <c r="E9" s="11" t="s">
        <v>416</v>
      </c>
      <c r="F9" s="11" t="s">
        <v>416</v>
      </c>
      <c r="G9" s="11">
        <v>494482.45</v>
      </c>
      <c r="H9" s="11">
        <v>92734814.670000002</v>
      </c>
      <c r="I9" s="11">
        <v>93229297.120000005</v>
      </c>
    </row>
    <row r="10" spans="1:9" ht="12" customHeight="1" x14ac:dyDescent="0.2">
      <c r="A10" s="2" t="str">
        <f>"Jan "&amp;RIGHT(A6,4)</f>
        <v>Jan 2023</v>
      </c>
      <c r="B10" s="11">
        <v>141458.32999999999</v>
      </c>
      <c r="C10" s="11" t="s">
        <v>416</v>
      </c>
      <c r="D10" s="11">
        <v>141458.32999999999</v>
      </c>
      <c r="E10" s="11" t="s">
        <v>416</v>
      </c>
      <c r="F10" s="11" t="s">
        <v>416</v>
      </c>
      <c r="G10" s="11">
        <v>141458.32999999999</v>
      </c>
      <c r="H10" s="11">
        <v>67897341.950000003</v>
      </c>
      <c r="I10" s="11">
        <v>68038800.280000001</v>
      </c>
    </row>
    <row r="11" spans="1:9" ht="12" customHeight="1" x14ac:dyDescent="0.2">
      <c r="A11" s="2" t="str">
        <f>"Feb "&amp;RIGHT(A6,4)</f>
        <v>Feb 2023</v>
      </c>
      <c r="B11" s="11">
        <v>137013.65</v>
      </c>
      <c r="C11" s="11" t="s">
        <v>416</v>
      </c>
      <c r="D11" s="11">
        <v>137013.65</v>
      </c>
      <c r="E11" s="11" t="s">
        <v>416</v>
      </c>
      <c r="F11" s="11" t="s">
        <v>416</v>
      </c>
      <c r="G11" s="11">
        <v>139953.23000000001</v>
      </c>
      <c r="H11" s="11">
        <v>70104859.650000006</v>
      </c>
      <c r="I11" s="11">
        <v>70244812.879999995</v>
      </c>
    </row>
    <row r="12" spans="1:9" ht="12" customHeight="1" x14ac:dyDescent="0.2">
      <c r="A12" s="2" t="str">
        <f>"Mar "&amp;RIGHT(A6,4)</f>
        <v>Mar 2023</v>
      </c>
      <c r="B12" s="11">
        <v>185196.18</v>
      </c>
      <c r="C12" s="11" t="s">
        <v>416</v>
      </c>
      <c r="D12" s="11">
        <v>185196.18</v>
      </c>
      <c r="E12" s="11" t="s">
        <v>416</v>
      </c>
      <c r="F12" s="11" t="s">
        <v>416</v>
      </c>
      <c r="G12" s="11">
        <v>196881.42</v>
      </c>
      <c r="H12" s="11">
        <v>66519544.630000003</v>
      </c>
      <c r="I12" s="11">
        <v>66716426.049999997</v>
      </c>
    </row>
    <row r="13" spans="1:9" ht="12" customHeight="1" x14ac:dyDescent="0.2">
      <c r="A13" s="2" t="str">
        <f>"Apr "&amp;RIGHT(A6,4)</f>
        <v>Apr 2023</v>
      </c>
      <c r="B13" s="11">
        <v>168160.59</v>
      </c>
      <c r="C13" s="11" t="s">
        <v>416</v>
      </c>
      <c r="D13" s="11">
        <v>168160.59</v>
      </c>
      <c r="E13" s="11" t="s">
        <v>416</v>
      </c>
      <c r="F13" s="11" t="s">
        <v>416</v>
      </c>
      <c r="G13" s="11">
        <v>172827.63</v>
      </c>
      <c r="H13" s="11">
        <v>52228105.119999997</v>
      </c>
      <c r="I13" s="11">
        <v>52400932.75</v>
      </c>
    </row>
    <row r="14" spans="1:9" ht="12" customHeight="1" x14ac:dyDescent="0.2">
      <c r="A14" s="2" t="str">
        <f>"May "&amp;RIGHT(A6,4)</f>
        <v>May 2023</v>
      </c>
      <c r="B14" s="11">
        <v>145539.17000000001</v>
      </c>
      <c r="C14" s="11" t="s">
        <v>416</v>
      </c>
      <c r="D14" s="11">
        <v>145539.17000000001</v>
      </c>
      <c r="E14" s="11" t="s">
        <v>416</v>
      </c>
      <c r="F14" s="11" t="s">
        <v>416</v>
      </c>
      <c r="G14" s="11">
        <v>146268.94880000001</v>
      </c>
      <c r="H14" s="11">
        <v>76046931.659999996</v>
      </c>
      <c r="I14" s="11">
        <v>76193200.608799994</v>
      </c>
    </row>
    <row r="15" spans="1:9" ht="12" customHeight="1" x14ac:dyDescent="0.2">
      <c r="A15" s="2" t="str">
        <f>"Jun "&amp;RIGHT(A6,4)</f>
        <v>Jun 2023</v>
      </c>
      <c r="B15" s="11">
        <v>181376.32</v>
      </c>
      <c r="C15" s="11" t="s">
        <v>416</v>
      </c>
      <c r="D15" s="11">
        <v>181376.32</v>
      </c>
      <c r="E15" s="11" t="s">
        <v>416</v>
      </c>
      <c r="F15" s="11" t="s">
        <v>416</v>
      </c>
      <c r="G15" s="11">
        <v>181464.35630000001</v>
      </c>
      <c r="H15" s="11">
        <v>65352279.579999998</v>
      </c>
      <c r="I15" s="11">
        <v>65533743.936300002</v>
      </c>
    </row>
    <row r="16" spans="1:9" ht="12" customHeight="1" x14ac:dyDescent="0.2">
      <c r="A16" s="2" t="str">
        <f>"Jul "&amp;RIGHT(A6,4)</f>
        <v>Jul 2023</v>
      </c>
      <c r="B16" s="11">
        <v>141316.34</v>
      </c>
      <c r="C16" s="11" t="s">
        <v>416</v>
      </c>
      <c r="D16" s="11">
        <v>141316.34</v>
      </c>
      <c r="E16" s="11" t="s">
        <v>416</v>
      </c>
      <c r="F16" s="11" t="s">
        <v>416</v>
      </c>
      <c r="G16" s="11">
        <v>141772.27249999999</v>
      </c>
      <c r="H16" s="11">
        <v>108214262.31</v>
      </c>
      <c r="I16" s="11">
        <v>108356034.5825</v>
      </c>
    </row>
    <row r="17" spans="1:9" ht="12" customHeight="1" x14ac:dyDescent="0.2">
      <c r="A17" s="2" t="str">
        <f>"Aug "&amp;RIGHT(A6,4)</f>
        <v>Aug 2023</v>
      </c>
      <c r="B17" s="11">
        <v>148786.09</v>
      </c>
      <c r="C17" s="11" t="s">
        <v>416</v>
      </c>
      <c r="D17" s="11">
        <v>148786.09</v>
      </c>
      <c r="E17" s="11" t="s">
        <v>416</v>
      </c>
      <c r="F17" s="11" t="s">
        <v>416</v>
      </c>
      <c r="G17" s="11">
        <v>148786.09</v>
      </c>
      <c r="H17" s="11">
        <v>151106003.86000001</v>
      </c>
      <c r="I17" s="11">
        <v>151254789.94999999</v>
      </c>
    </row>
    <row r="18" spans="1:9" ht="12" customHeight="1" x14ac:dyDescent="0.2">
      <c r="A18" s="2" t="str">
        <f>"Sep "&amp;RIGHT(A6,4)</f>
        <v>Sep 2023</v>
      </c>
      <c r="B18" s="11">
        <v>152981.22</v>
      </c>
      <c r="C18" s="11" t="s">
        <v>416</v>
      </c>
      <c r="D18" s="11">
        <v>152981.22</v>
      </c>
      <c r="E18" s="11" t="s">
        <v>416</v>
      </c>
      <c r="F18" s="11" t="s">
        <v>416</v>
      </c>
      <c r="G18" s="11">
        <v>153272.28</v>
      </c>
      <c r="H18" s="11">
        <v>162762254.40000001</v>
      </c>
      <c r="I18" s="11">
        <v>162915526.68000001</v>
      </c>
    </row>
    <row r="19" spans="1:9" ht="12" customHeight="1" x14ac:dyDescent="0.2">
      <c r="A19" s="12" t="s">
        <v>55</v>
      </c>
      <c r="B19" s="13">
        <v>1887419.4</v>
      </c>
      <c r="C19" s="13" t="s">
        <v>416</v>
      </c>
      <c r="D19" s="13">
        <v>1887419.4</v>
      </c>
      <c r="E19" s="13" t="s">
        <v>416</v>
      </c>
      <c r="F19" s="13" t="s">
        <v>416</v>
      </c>
      <c r="G19" s="13">
        <v>3476362.2275999999</v>
      </c>
      <c r="H19" s="13">
        <v>1162616987.05</v>
      </c>
      <c r="I19" s="13">
        <v>1166093349.2776</v>
      </c>
    </row>
    <row r="20" spans="1:9" ht="12" customHeight="1" x14ac:dyDescent="0.2">
      <c r="A20" s="14" t="s">
        <v>419</v>
      </c>
      <c r="B20" s="15">
        <v>162759.95000000001</v>
      </c>
      <c r="C20" s="15" t="s">
        <v>416</v>
      </c>
      <c r="D20" s="15">
        <v>162759.95000000001</v>
      </c>
      <c r="E20" s="15" t="s">
        <v>416</v>
      </c>
      <c r="F20" s="15" t="s">
        <v>416</v>
      </c>
      <c r="G20" s="15">
        <v>1105699.48</v>
      </c>
      <c r="H20" s="15">
        <v>124519161.81999999</v>
      </c>
      <c r="I20" s="15">
        <v>125624861.3</v>
      </c>
    </row>
    <row r="21" spans="1:9" ht="12" customHeight="1" x14ac:dyDescent="0.2">
      <c r="A21" s="3" t="str">
        <f>"FY "&amp;RIGHT(A6,4)+1</f>
        <v>FY 2024</v>
      </c>
    </row>
    <row r="22" spans="1:9" ht="12" customHeight="1" x14ac:dyDescent="0.2">
      <c r="A22" s="2" t="str">
        <f>"Oct "&amp;RIGHT(A6,4)</f>
        <v>Oct 2023</v>
      </c>
      <c r="B22" s="11">
        <v>133547.43</v>
      </c>
      <c r="C22" s="11" t="s">
        <v>416</v>
      </c>
      <c r="D22" s="11">
        <v>133547.43</v>
      </c>
      <c r="E22" s="11" t="s">
        <v>416</v>
      </c>
      <c r="F22" s="11" t="s">
        <v>416</v>
      </c>
      <c r="G22" s="11">
        <v>133547.43</v>
      </c>
      <c r="H22" s="11">
        <v>181286329.40000001</v>
      </c>
      <c r="I22" s="11">
        <v>181419876.83000001</v>
      </c>
    </row>
    <row r="23" spans="1:9" ht="12" customHeight="1" x14ac:dyDescent="0.2">
      <c r="A23" s="2" t="str">
        <f>"Nov "&amp;RIGHT(A6,4)</f>
        <v>Nov 2023</v>
      </c>
      <c r="B23" s="11" t="s">
        <v>416</v>
      </c>
      <c r="C23" s="11" t="s">
        <v>416</v>
      </c>
      <c r="D23" s="11" t="s">
        <v>416</v>
      </c>
      <c r="E23" s="11" t="s">
        <v>416</v>
      </c>
      <c r="F23" s="11" t="s">
        <v>416</v>
      </c>
      <c r="G23" s="11" t="s">
        <v>416</v>
      </c>
      <c r="H23" s="11" t="s">
        <v>416</v>
      </c>
      <c r="I23" s="11" t="s">
        <v>416</v>
      </c>
    </row>
    <row r="24" spans="1:9" ht="12" customHeight="1" x14ac:dyDescent="0.2">
      <c r="A24" s="2" t="str">
        <f>"Dec "&amp;RIGHT(A6,4)</f>
        <v>Dec 2023</v>
      </c>
      <c r="B24" s="11" t="s">
        <v>416</v>
      </c>
      <c r="C24" s="11" t="s">
        <v>416</v>
      </c>
      <c r="D24" s="11" t="s">
        <v>416</v>
      </c>
      <c r="E24" s="11" t="s">
        <v>416</v>
      </c>
      <c r="F24" s="11" t="s">
        <v>416</v>
      </c>
      <c r="G24" s="11" t="s">
        <v>416</v>
      </c>
      <c r="H24" s="11" t="s">
        <v>416</v>
      </c>
      <c r="I24" s="11" t="s">
        <v>416</v>
      </c>
    </row>
    <row r="25" spans="1:9" ht="12" customHeight="1" x14ac:dyDescent="0.2">
      <c r="A25" s="2" t="str">
        <f>"Jan "&amp;RIGHT(A6,4)+1</f>
        <v>Jan 2024</v>
      </c>
      <c r="B25" s="11" t="s">
        <v>416</v>
      </c>
      <c r="C25" s="11" t="s">
        <v>416</v>
      </c>
      <c r="D25" s="11" t="s">
        <v>416</v>
      </c>
      <c r="E25" s="11" t="s">
        <v>416</v>
      </c>
      <c r="F25" s="11" t="s">
        <v>416</v>
      </c>
      <c r="G25" s="11" t="s">
        <v>416</v>
      </c>
      <c r="H25" s="11" t="s">
        <v>416</v>
      </c>
      <c r="I25" s="11" t="s">
        <v>416</v>
      </c>
    </row>
    <row r="26" spans="1:9" ht="12" customHeight="1" x14ac:dyDescent="0.2">
      <c r="A26" s="2" t="str">
        <f>"Feb "&amp;RIGHT(A6,4)+1</f>
        <v>Feb 2024</v>
      </c>
      <c r="B26" s="11" t="s">
        <v>416</v>
      </c>
      <c r="C26" s="11" t="s">
        <v>416</v>
      </c>
      <c r="D26" s="11" t="s">
        <v>416</v>
      </c>
      <c r="E26" s="11" t="s">
        <v>416</v>
      </c>
      <c r="F26" s="11" t="s">
        <v>416</v>
      </c>
      <c r="G26" s="11" t="s">
        <v>416</v>
      </c>
      <c r="H26" s="11" t="s">
        <v>416</v>
      </c>
      <c r="I26" s="11" t="s">
        <v>416</v>
      </c>
    </row>
    <row r="27" spans="1:9" ht="12" customHeight="1" x14ac:dyDescent="0.2">
      <c r="A27" s="2" t="str">
        <f>"Mar "&amp;RIGHT(A6,4)+1</f>
        <v>Mar 2024</v>
      </c>
      <c r="B27" s="11" t="s">
        <v>416</v>
      </c>
      <c r="C27" s="11" t="s">
        <v>416</v>
      </c>
      <c r="D27" s="11" t="s">
        <v>416</v>
      </c>
      <c r="E27" s="11" t="s">
        <v>416</v>
      </c>
      <c r="F27" s="11" t="s">
        <v>416</v>
      </c>
      <c r="G27" s="11" t="s">
        <v>416</v>
      </c>
      <c r="H27" s="11" t="s">
        <v>416</v>
      </c>
      <c r="I27" s="11" t="s">
        <v>416</v>
      </c>
    </row>
    <row r="28" spans="1:9" ht="12" customHeight="1" x14ac:dyDescent="0.2">
      <c r="A28" s="2" t="str">
        <f>"Apr "&amp;RIGHT(A6,4)+1</f>
        <v>Apr 2024</v>
      </c>
      <c r="B28" s="11" t="s">
        <v>416</v>
      </c>
      <c r="C28" s="11" t="s">
        <v>416</v>
      </c>
      <c r="D28" s="11" t="s">
        <v>416</v>
      </c>
      <c r="E28" s="11" t="s">
        <v>416</v>
      </c>
      <c r="F28" s="11" t="s">
        <v>416</v>
      </c>
      <c r="G28" s="11" t="s">
        <v>416</v>
      </c>
      <c r="H28" s="11" t="s">
        <v>416</v>
      </c>
      <c r="I28" s="11" t="s">
        <v>416</v>
      </c>
    </row>
    <row r="29" spans="1:9" ht="12" customHeight="1" x14ac:dyDescent="0.2">
      <c r="A29" s="2" t="str">
        <f>"May "&amp;RIGHT(A6,4)+1</f>
        <v>May 2024</v>
      </c>
      <c r="B29" s="11" t="s">
        <v>416</v>
      </c>
      <c r="C29" s="11" t="s">
        <v>416</v>
      </c>
      <c r="D29" s="11" t="s">
        <v>416</v>
      </c>
      <c r="E29" s="11" t="s">
        <v>416</v>
      </c>
      <c r="F29" s="11" t="s">
        <v>416</v>
      </c>
      <c r="G29" s="11" t="s">
        <v>416</v>
      </c>
      <c r="H29" s="11" t="s">
        <v>416</v>
      </c>
      <c r="I29" s="11" t="s">
        <v>416</v>
      </c>
    </row>
    <row r="30" spans="1:9" ht="12" customHeight="1" x14ac:dyDescent="0.2">
      <c r="A30" s="2" t="str">
        <f>"Jun "&amp;RIGHT(A6,4)+1</f>
        <v>Jun 2024</v>
      </c>
      <c r="B30" s="11" t="s">
        <v>416</v>
      </c>
      <c r="C30" s="11" t="s">
        <v>416</v>
      </c>
      <c r="D30" s="11" t="s">
        <v>416</v>
      </c>
      <c r="E30" s="11" t="s">
        <v>416</v>
      </c>
      <c r="F30" s="11" t="s">
        <v>416</v>
      </c>
      <c r="G30" s="11" t="s">
        <v>416</v>
      </c>
      <c r="H30" s="11" t="s">
        <v>416</v>
      </c>
      <c r="I30" s="11" t="s">
        <v>416</v>
      </c>
    </row>
    <row r="31" spans="1:9" ht="12" customHeight="1" x14ac:dyDescent="0.2">
      <c r="A31" s="2" t="str">
        <f>"Jul "&amp;RIGHT(A6,4)+1</f>
        <v>Jul 2024</v>
      </c>
      <c r="B31" s="11" t="s">
        <v>416</v>
      </c>
      <c r="C31" s="11" t="s">
        <v>416</v>
      </c>
      <c r="D31" s="11" t="s">
        <v>416</v>
      </c>
      <c r="E31" s="11" t="s">
        <v>416</v>
      </c>
      <c r="F31" s="11" t="s">
        <v>416</v>
      </c>
      <c r="G31" s="11" t="s">
        <v>416</v>
      </c>
      <c r="H31" s="11" t="s">
        <v>416</v>
      </c>
      <c r="I31" s="11" t="s">
        <v>416</v>
      </c>
    </row>
    <row r="32" spans="1:9" ht="12" customHeight="1" x14ac:dyDescent="0.2">
      <c r="A32" s="2" t="str">
        <f>"Aug "&amp;RIGHT(A6,4)+1</f>
        <v>Aug 2024</v>
      </c>
      <c r="B32" s="11" t="s">
        <v>416</v>
      </c>
      <c r="C32" s="11" t="s">
        <v>416</v>
      </c>
      <c r="D32" s="11" t="s">
        <v>416</v>
      </c>
      <c r="E32" s="11" t="s">
        <v>416</v>
      </c>
      <c r="F32" s="11" t="s">
        <v>416</v>
      </c>
      <c r="G32" s="11" t="s">
        <v>416</v>
      </c>
      <c r="H32" s="11" t="s">
        <v>416</v>
      </c>
      <c r="I32" s="11" t="s">
        <v>416</v>
      </c>
    </row>
    <row r="33" spans="1:10" ht="12" customHeight="1" x14ac:dyDescent="0.2">
      <c r="A33" s="2" t="str">
        <f>"Sep "&amp;RIGHT(A6,4)+1</f>
        <v>Sep 2024</v>
      </c>
      <c r="B33" s="11" t="s">
        <v>416</v>
      </c>
      <c r="C33" s="11" t="s">
        <v>416</v>
      </c>
      <c r="D33" s="11" t="s">
        <v>416</v>
      </c>
      <c r="E33" s="11" t="s">
        <v>416</v>
      </c>
      <c r="F33" s="11" t="s">
        <v>416</v>
      </c>
      <c r="G33" s="11" t="s">
        <v>416</v>
      </c>
      <c r="H33" s="11" t="s">
        <v>416</v>
      </c>
      <c r="I33" s="11" t="s">
        <v>416</v>
      </c>
    </row>
    <row r="34" spans="1:10" ht="12" customHeight="1" x14ac:dyDescent="0.2">
      <c r="A34" s="12" t="s">
        <v>55</v>
      </c>
      <c r="B34" s="13">
        <v>133547.43</v>
      </c>
      <c r="C34" s="13" t="s">
        <v>416</v>
      </c>
      <c r="D34" s="13">
        <v>133547.43</v>
      </c>
      <c r="E34" s="13" t="s">
        <v>416</v>
      </c>
      <c r="F34" s="13" t="s">
        <v>416</v>
      </c>
      <c r="G34" s="13">
        <v>133547.43</v>
      </c>
      <c r="H34" s="13">
        <v>181286329.40000001</v>
      </c>
      <c r="I34" s="13">
        <v>181419876.83000001</v>
      </c>
    </row>
    <row r="35" spans="1:10" ht="12" customHeight="1" x14ac:dyDescent="0.2">
      <c r="A35" s="14" t="str">
        <f>"Total "&amp;MID(A20,7,LEN(A20)-13)&amp;" Months"</f>
        <v>Total 1 Months</v>
      </c>
      <c r="B35" s="15">
        <v>133547.43</v>
      </c>
      <c r="C35" s="15" t="s">
        <v>416</v>
      </c>
      <c r="D35" s="15">
        <v>133547.43</v>
      </c>
      <c r="E35" s="15" t="s">
        <v>416</v>
      </c>
      <c r="F35" s="15" t="s">
        <v>416</v>
      </c>
      <c r="G35" s="15">
        <v>133547.43</v>
      </c>
      <c r="H35" s="15">
        <v>181286329.40000001</v>
      </c>
      <c r="I35" s="15">
        <v>181419876.83000001</v>
      </c>
    </row>
    <row r="36" spans="1:10" ht="12" customHeight="1" x14ac:dyDescent="0.2">
      <c r="A36" s="107"/>
      <c r="B36" s="107"/>
      <c r="C36" s="107"/>
      <c r="D36" s="107"/>
      <c r="E36" s="107"/>
      <c r="F36" s="107"/>
      <c r="G36" s="107"/>
      <c r="H36" s="107"/>
      <c r="I36" s="107"/>
      <c r="J36" s="107"/>
    </row>
    <row r="37" spans="1:10" ht="69.95" customHeight="1" x14ac:dyDescent="0.2">
      <c r="A37" s="92" t="s">
        <v>343</v>
      </c>
      <c r="B37" s="92"/>
      <c r="C37" s="92"/>
      <c r="D37" s="92"/>
      <c r="E37" s="92"/>
      <c r="F37" s="92"/>
      <c r="G37" s="92"/>
      <c r="H37" s="92"/>
      <c r="I37" s="92"/>
      <c r="J37" s="92"/>
    </row>
  </sheetData>
  <mergeCells count="12">
    <mergeCell ref="A37:J37"/>
    <mergeCell ref="A1:H1"/>
    <mergeCell ref="A2:H2"/>
    <mergeCell ref="A3:A4"/>
    <mergeCell ref="B3:D3"/>
    <mergeCell ref="E3:E4"/>
    <mergeCell ref="F3:F4"/>
    <mergeCell ref="G3:G4"/>
    <mergeCell ref="H3:H4"/>
    <mergeCell ref="I3:I4"/>
    <mergeCell ref="B5:I5"/>
    <mergeCell ref="A36:J36"/>
  </mergeCells>
  <phoneticPr fontId="0" type="noConversion"/>
  <pageMargins left="0.75" right="0.5" top="0.75" bottom="0.5" header="0.5" footer="0.25"/>
  <pageSetup orientation="landscape"/>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1">
    <pageSetUpPr fitToPage="1"/>
  </sheetPr>
  <dimension ref="A1:J37"/>
  <sheetViews>
    <sheetView showGridLines="0" zoomScaleNormal="100" workbookViewId="0">
      <selection activeCell="A2" sqref="A2:I2"/>
    </sheetView>
  </sheetViews>
  <sheetFormatPr defaultRowHeight="12.75" x14ac:dyDescent="0.2"/>
  <cols>
    <col min="1" max="4" width="11.42578125" customWidth="1"/>
    <col min="5" max="5" width="12.5703125" bestFit="1" customWidth="1"/>
    <col min="6" max="7" width="12.28515625" customWidth="1"/>
    <col min="8" max="8" width="12.42578125" customWidth="1"/>
    <col min="9" max="9" width="11.42578125" customWidth="1"/>
    <col min="10" max="10" width="12.5703125" bestFit="1" customWidth="1"/>
  </cols>
  <sheetData>
    <row r="1" spans="1:10" ht="12" customHeight="1" x14ac:dyDescent="0.2">
      <c r="A1" s="82" t="s">
        <v>421</v>
      </c>
      <c r="B1" s="82"/>
      <c r="C1" s="82"/>
      <c r="D1" s="82"/>
      <c r="E1" s="82"/>
      <c r="F1" s="82"/>
      <c r="G1" s="82"/>
      <c r="H1" s="82"/>
      <c r="I1" s="82"/>
      <c r="J1" s="76">
        <v>45303</v>
      </c>
    </row>
    <row r="2" spans="1:10" ht="12" customHeight="1" x14ac:dyDescent="0.2">
      <c r="A2" s="84" t="s">
        <v>331</v>
      </c>
      <c r="B2" s="84"/>
      <c r="C2" s="84"/>
      <c r="D2" s="84"/>
      <c r="E2" s="84"/>
      <c r="F2" s="84"/>
      <c r="G2" s="84"/>
      <c r="H2" s="84"/>
      <c r="I2" s="84"/>
      <c r="J2" s="1"/>
    </row>
    <row r="3" spans="1:10" ht="24" customHeight="1" x14ac:dyDescent="0.2">
      <c r="A3" s="86" t="s">
        <v>50</v>
      </c>
      <c r="B3" s="90" t="s">
        <v>200</v>
      </c>
      <c r="C3" s="89"/>
      <c r="D3" s="90" t="s">
        <v>56</v>
      </c>
      <c r="E3" s="89"/>
      <c r="F3" s="88" t="s">
        <v>201</v>
      </c>
      <c r="G3" s="88" t="s">
        <v>345</v>
      </c>
      <c r="H3" s="88" t="s">
        <v>57</v>
      </c>
      <c r="I3" s="88" t="s">
        <v>344</v>
      </c>
      <c r="J3" s="93" t="s">
        <v>58</v>
      </c>
    </row>
    <row r="4" spans="1:10" ht="24" customHeight="1" x14ac:dyDescent="0.2">
      <c r="A4" s="87"/>
      <c r="B4" s="10" t="s">
        <v>59</v>
      </c>
      <c r="C4" s="10" t="s">
        <v>60</v>
      </c>
      <c r="D4" s="10" t="s">
        <v>61</v>
      </c>
      <c r="E4" s="10" t="s">
        <v>214</v>
      </c>
      <c r="F4" s="89"/>
      <c r="G4" s="91"/>
      <c r="H4" s="89"/>
      <c r="I4" s="89"/>
      <c r="J4" s="90"/>
    </row>
    <row r="5" spans="1:10" ht="12" customHeight="1" x14ac:dyDescent="0.2">
      <c r="A5" s="1"/>
      <c r="B5" s="81" t="str">
        <f>REPT("-",17)&amp;" Number "&amp;REPT("-",17)</f>
        <v>----------------- Number -----------------</v>
      </c>
      <c r="C5" s="81"/>
      <c r="D5" s="81" t="str">
        <f>REPT("-",67)&amp;" Dollars "&amp;REPT("-",67)</f>
        <v>------------------------------------------------------------------- Dollars -------------------------------------------------------------------</v>
      </c>
      <c r="E5" s="81"/>
      <c r="F5" s="81"/>
      <c r="G5" s="81"/>
      <c r="H5" s="81"/>
      <c r="I5" s="81"/>
      <c r="J5" s="81"/>
    </row>
    <row r="6" spans="1:10" ht="12" customHeight="1" x14ac:dyDescent="0.2">
      <c r="A6" s="3" t="s">
        <v>418</v>
      </c>
    </row>
    <row r="7" spans="1:10" ht="12" customHeight="1" x14ac:dyDescent="0.2">
      <c r="A7" s="2" t="str">
        <f>"Oct "&amp;RIGHT(A6,4)-1</f>
        <v>Oct 2022</v>
      </c>
      <c r="B7" s="11">
        <v>22320309</v>
      </c>
      <c r="C7" s="11">
        <v>42336750</v>
      </c>
      <c r="D7" s="16">
        <v>253.96879999999999</v>
      </c>
      <c r="E7" s="11">
        <v>10752214558</v>
      </c>
      <c r="F7" s="11" t="s">
        <v>416</v>
      </c>
      <c r="G7" s="11" t="s">
        <v>416</v>
      </c>
      <c r="H7" s="11" t="s">
        <v>416</v>
      </c>
      <c r="I7" s="11">
        <v>31341315</v>
      </c>
      <c r="J7" s="11">
        <v>10783555873</v>
      </c>
    </row>
    <row r="8" spans="1:10" ht="12" customHeight="1" x14ac:dyDescent="0.2">
      <c r="A8" s="2" t="str">
        <f>"Nov "&amp;RIGHT(A6,4)-1</f>
        <v>Nov 2022</v>
      </c>
      <c r="B8" s="11">
        <v>22284748</v>
      </c>
      <c r="C8" s="11">
        <v>42400812</v>
      </c>
      <c r="D8" s="16">
        <v>259.50450000000001</v>
      </c>
      <c r="E8" s="11">
        <v>11003200182</v>
      </c>
      <c r="F8" s="11" t="s">
        <v>416</v>
      </c>
      <c r="G8" s="11" t="s">
        <v>416</v>
      </c>
      <c r="H8" s="11" t="s">
        <v>416</v>
      </c>
      <c r="I8" s="11">
        <v>31341315</v>
      </c>
      <c r="J8" s="11">
        <v>11034541497</v>
      </c>
    </row>
    <row r="9" spans="1:10" ht="12" customHeight="1" x14ac:dyDescent="0.2">
      <c r="A9" s="2" t="str">
        <f>"Dec "&amp;RIGHT(A6,4)-1</f>
        <v>Dec 2022</v>
      </c>
      <c r="B9" s="11">
        <v>22536060</v>
      </c>
      <c r="C9" s="11">
        <v>42694515</v>
      </c>
      <c r="D9" s="16">
        <v>259.20100000000002</v>
      </c>
      <c r="E9" s="11">
        <v>11066460482</v>
      </c>
      <c r="F9" s="11">
        <v>1093717284</v>
      </c>
      <c r="G9" s="11">
        <v>90737007</v>
      </c>
      <c r="H9" s="11">
        <v>82806090</v>
      </c>
      <c r="I9" s="11">
        <v>31341315</v>
      </c>
      <c r="J9" s="11">
        <v>12365062178</v>
      </c>
    </row>
    <row r="10" spans="1:10" ht="12" customHeight="1" x14ac:dyDescent="0.2">
      <c r="A10" s="2" t="str">
        <f>"Jan "&amp;RIGHT(A6,4)</f>
        <v>Jan 2023</v>
      </c>
      <c r="B10" s="11">
        <v>22545536</v>
      </c>
      <c r="C10" s="11">
        <v>42765476</v>
      </c>
      <c r="D10" s="16">
        <v>253.92699999999999</v>
      </c>
      <c r="E10" s="11">
        <v>10859310797</v>
      </c>
      <c r="F10" s="11" t="s">
        <v>416</v>
      </c>
      <c r="G10" s="11" t="s">
        <v>416</v>
      </c>
      <c r="H10" s="11" t="s">
        <v>416</v>
      </c>
      <c r="I10" s="11">
        <v>31341315</v>
      </c>
      <c r="J10" s="11">
        <v>10890652112</v>
      </c>
    </row>
    <row r="11" spans="1:10" ht="12" customHeight="1" x14ac:dyDescent="0.2">
      <c r="A11" s="2" t="str">
        <f>"Feb "&amp;RIGHT(A6,4)</f>
        <v>Feb 2023</v>
      </c>
      <c r="B11" s="11">
        <v>22498521</v>
      </c>
      <c r="C11" s="11">
        <v>42603929</v>
      </c>
      <c r="D11" s="16">
        <v>245.86799999999999</v>
      </c>
      <c r="E11" s="11">
        <v>10474942578</v>
      </c>
      <c r="F11" s="11" t="s">
        <v>416</v>
      </c>
      <c r="G11" s="11" t="s">
        <v>416</v>
      </c>
      <c r="H11" s="11" t="s">
        <v>416</v>
      </c>
      <c r="I11" s="11">
        <v>31341315</v>
      </c>
      <c r="J11" s="11">
        <v>10506283893</v>
      </c>
    </row>
    <row r="12" spans="1:10" ht="12" customHeight="1" x14ac:dyDescent="0.2">
      <c r="A12" s="2" t="str">
        <f>"Mar "&amp;RIGHT(A6,4)</f>
        <v>Mar 2023</v>
      </c>
      <c r="B12" s="11">
        <v>22479555</v>
      </c>
      <c r="C12" s="11">
        <v>42430208</v>
      </c>
      <c r="D12" s="16">
        <v>205.50960000000001</v>
      </c>
      <c r="E12" s="11">
        <v>8719816957</v>
      </c>
      <c r="F12" s="11">
        <v>1130561528</v>
      </c>
      <c r="G12" s="11">
        <v>70300044</v>
      </c>
      <c r="H12" s="11">
        <v>106206455</v>
      </c>
      <c r="I12" s="11">
        <v>31341315</v>
      </c>
      <c r="J12" s="11">
        <v>10058226299</v>
      </c>
    </row>
    <row r="13" spans="1:10" ht="12" customHeight="1" x14ac:dyDescent="0.2">
      <c r="A13" s="2" t="str">
        <f>"Apr "&amp;RIGHT(A6,4)</f>
        <v>Apr 2023</v>
      </c>
      <c r="B13" s="11">
        <v>22202307</v>
      </c>
      <c r="C13" s="11">
        <v>41913810</v>
      </c>
      <c r="D13" s="16">
        <v>176.94980000000001</v>
      </c>
      <c r="E13" s="11">
        <v>7416639294</v>
      </c>
      <c r="F13" s="11" t="s">
        <v>416</v>
      </c>
      <c r="G13" s="11" t="s">
        <v>416</v>
      </c>
      <c r="H13" s="11" t="s">
        <v>416</v>
      </c>
      <c r="I13" s="11">
        <v>31341315</v>
      </c>
      <c r="J13" s="11">
        <v>7447980609</v>
      </c>
    </row>
    <row r="14" spans="1:10" ht="12" customHeight="1" x14ac:dyDescent="0.2">
      <c r="A14" s="2" t="str">
        <f>"May "&amp;RIGHT(A6,4)</f>
        <v>May 2023</v>
      </c>
      <c r="B14" s="11">
        <v>22278742</v>
      </c>
      <c r="C14" s="11">
        <v>41999392</v>
      </c>
      <c r="D14" s="16">
        <v>174.24010000000001</v>
      </c>
      <c r="E14" s="11">
        <v>7317978504</v>
      </c>
      <c r="F14" s="11" t="s">
        <v>416</v>
      </c>
      <c r="G14" s="11" t="s">
        <v>416</v>
      </c>
      <c r="H14" s="11" t="s">
        <v>416</v>
      </c>
      <c r="I14" s="11">
        <v>31341315</v>
      </c>
      <c r="J14" s="11">
        <v>7349319819</v>
      </c>
    </row>
    <row r="15" spans="1:10" ht="12" customHeight="1" x14ac:dyDescent="0.2">
      <c r="A15" s="2" t="str">
        <f>"Jun "&amp;RIGHT(A6,4)</f>
        <v>Jun 2023</v>
      </c>
      <c r="B15" s="11">
        <v>22213994.4978</v>
      </c>
      <c r="C15" s="11">
        <v>41925960.259599999</v>
      </c>
      <c r="D15" s="16">
        <v>177.13929999999999</v>
      </c>
      <c r="E15" s="11">
        <v>7426734965</v>
      </c>
      <c r="F15" s="11">
        <v>1180427723</v>
      </c>
      <c r="G15" s="11">
        <v>66881740</v>
      </c>
      <c r="H15" s="11">
        <v>93479088</v>
      </c>
      <c r="I15" s="11">
        <v>31341315</v>
      </c>
      <c r="J15" s="11">
        <v>8798864831</v>
      </c>
    </row>
    <row r="16" spans="1:10" ht="12" customHeight="1" x14ac:dyDescent="0.2">
      <c r="A16" s="2" t="str">
        <f>"Jul "&amp;RIGHT(A6,4)</f>
        <v>Jul 2023</v>
      </c>
      <c r="B16" s="11">
        <v>21943146.991900001</v>
      </c>
      <c r="C16" s="11">
        <v>41310495.500100002</v>
      </c>
      <c r="D16" s="16">
        <v>173.14949999999999</v>
      </c>
      <c r="E16" s="11">
        <v>7152891616.1448002</v>
      </c>
      <c r="F16" s="11" t="s">
        <v>416</v>
      </c>
      <c r="G16" s="11" t="s">
        <v>416</v>
      </c>
      <c r="H16" s="11" t="s">
        <v>416</v>
      </c>
      <c r="I16" s="11">
        <v>31341315</v>
      </c>
      <c r="J16" s="11">
        <v>7184232931.1448002</v>
      </c>
    </row>
    <row r="17" spans="1:10" ht="12" customHeight="1" x14ac:dyDescent="0.2">
      <c r="A17" s="2" t="str">
        <f>"Aug "&amp;RIGHT(A6,4)</f>
        <v>Aug 2023</v>
      </c>
      <c r="B17" s="11">
        <v>22192675.354600001</v>
      </c>
      <c r="C17" s="11">
        <v>41935215.691200003</v>
      </c>
      <c r="D17" s="16">
        <v>178.78440000000001</v>
      </c>
      <c r="E17" s="11">
        <v>7497360542.3139</v>
      </c>
      <c r="F17" s="11" t="s">
        <v>416</v>
      </c>
      <c r="G17" s="11" t="s">
        <v>416</v>
      </c>
      <c r="H17" s="11" t="s">
        <v>416</v>
      </c>
      <c r="I17" s="11">
        <v>31341315</v>
      </c>
      <c r="J17" s="11">
        <v>7528701857.3139</v>
      </c>
    </row>
    <row r="18" spans="1:10" ht="12" customHeight="1" x14ac:dyDescent="0.2">
      <c r="A18" s="2" t="str">
        <f>"Sep "&amp;RIGHT(A6,4)</f>
        <v>Sep 2023</v>
      </c>
      <c r="B18" s="11">
        <v>22014146.990699999</v>
      </c>
      <c r="C18" s="11">
        <v>41458797.053199999</v>
      </c>
      <c r="D18" s="16">
        <v>180.9032</v>
      </c>
      <c r="E18" s="11">
        <v>7500028664.9354</v>
      </c>
      <c r="F18" s="11">
        <v>1212460971</v>
      </c>
      <c r="G18" s="11">
        <v>104761944</v>
      </c>
      <c r="H18" s="11">
        <v>101360809</v>
      </c>
      <c r="I18" s="11">
        <v>31341324</v>
      </c>
      <c r="J18" s="11">
        <v>8949953712.9354</v>
      </c>
    </row>
    <row r="19" spans="1:10" ht="12" customHeight="1" x14ac:dyDescent="0.2">
      <c r="A19" s="12" t="s">
        <v>55</v>
      </c>
      <c r="B19" s="13">
        <v>22292478.486299999</v>
      </c>
      <c r="C19" s="13">
        <v>42147946.708700001</v>
      </c>
      <c r="D19" s="17">
        <v>211.9272</v>
      </c>
      <c r="E19" s="13">
        <v>107187579140.3941</v>
      </c>
      <c r="F19" s="13">
        <v>4617167506</v>
      </c>
      <c r="G19" s="13">
        <v>332680735</v>
      </c>
      <c r="H19" s="13">
        <v>383852442</v>
      </c>
      <c r="I19" s="13">
        <v>376095789</v>
      </c>
      <c r="J19" s="13">
        <v>112897375612.3941</v>
      </c>
    </row>
    <row r="20" spans="1:10" ht="12" customHeight="1" x14ac:dyDescent="0.2">
      <c r="A20" s="14" t="s">
        <v>419</v>
      </c>
      <c r="B20" s="15">
        <v>22320309</v>
      </c>
      <c r="C20" s="15">
        <v>42336750</v>
      </c>
      <c r="D20" s="18">
        <v>253.96879999999999</v>
      </c>
      <c r="E20" s="15">
        <v>10752214558</v>
      </c>
      <c r="F20" s="15" t="s">
        <v>416</v>
      </c>
      <c r="G20" s="15" t="s">
        <v>416</v>
      </c>
      <c r="H20" s="15" t="s">
        <v>416</v>
      </c>
      <c r="I20" s="15">
        <v>31341315</v>
      </c>
      <c r="J20" s="15">
        <v>10783555873</v>
      </c>
    </row>
    <row r="21" spans="1:10" ht="12" customHeight="1" x14ac:dyDescent="0.2">
      <c r="A21" s="3" t="str">
        <f>"FY "&amp;RIGHT(A6,4)+1</f>
        <v>FY 2024</v>
      </c>
      <c r="B21" s="11"/>
      <c r="C21" s="11"/>
      <c r="D21" s="11"/>
      <c r="E21" s="11"/>
      <c r="F21" s="11"/>
      <c r="G21" s="11"/>
      <c r="H21" s="11"/>
      <c r="I21" s="11"/>
      <c r="J21" s="11"/>
    </row>
    <row r="22" spans="1:10" ht="12" customHeight="1" x14ac:dyDescent="0.2">
      <c r="A22" s="2" t="str">
        <f>"Oct "&amp;RIGHT(A6,4)</f>
        <v>Oct 2023</v>
      </c>
      <c r="B22" s="11">
        <v>21964671.112199999</v>
      </c>
      <c r="C22" s="11">
        <v>41406888.433799997</v>
      </c>
      <c r="D22" s="16">
        <v>189.7878</v>
      </c>
      <c r="E22" s="11">
        <v>7858522151.6338997</v>
      </c>
      <c r="F22" s="11" t="s">
        <v>416</v>
      </c>
      <c r="G22" s="11" t="s">
        <v>416</v>
      </c>
      <c r="H22" s="11" t="s">
        <v>416</v>
      </c>
      <c r="I22" s="11" t="s">
        <v>416</v>
      </c>
      <c r="J22" s="11">
        <v>7858522151.6338997</v>
      </c>
    </row>
    <row r="23" spans="1:10" ht="12" customHeight="1" x14ac:dyDescent="0.2">
      <c r="A23" s="2" t="str">
        <f>"Nov "&amp;RIGHT(A6,4)</f>
        <v>Nov 2023</v>
      </c>
      <c r="B23" s="11" t="s">
        <v>416</v>
      </c>
      <c r="C23" s="11" t="s">
        <v>416</v>
      </c>
      <c r="D23" s="16" t="s">
        <v>416</v>
      </c>
      <c r="E23" s="11" t="s">
        <v>416</v>
      </c>
      <c r="F23" s="11" t="s">
        <v>416</v>
      </c>
      <c r="G23" s="11" t="s">
        <v>416</v>
      </c>
      <c r="H23" s="11" t="s">
        <v>416</v>
      </c>
      <c r="I23" s="11" t="s">
        <v>416</v>
      </c>
      <c r="J23" s="11" t="s">
        <v>416</v>
      </c>
    </row>
    <row r="24" spans="1:10" ht="12" customHeight="1" x14ac:dyDescent="0.2">
      <c r="A24" s="2" t="str">
        <f>"Dec "&amp;RIGHT(A6,4)</f>
        <v>Dec 2023</v>
      </c>
      <c r="B24" s="11" t="s">
        <v>416</v>
      </c>
      <c r="C24" s="11" t="s">
        <v>416</v>
      </c>
      <c r="D24" s="16" t="s">
        <v>416</v>
      </c>
      <c r="E24" s="11" t="s">
        <v>416</v>
      </c>
      <c r="F24" s="11" t="s">
        <v>416</v>
      </c>
      <c r="G24" s="11" t="s">
        <v>416</v>
      </c>
      <c r="H24" s="11" t="s">
        <v>416</v>
      </c>
      <c r="I24" s="11" t="s">
        <v>416</v>
      </c>
      <c r="J24" s="11" t="s">
        <v>416</v>
      </c>
    </row>
    <row r="25" spans="1:10" ht="12" customHeight="1" x14ac:dyDescent="0.2">
      <c r="A25" s="2" t="str">
        <f>"Jan "&amp;RIGHT(A6,4)+1</f>
        <v>Jan 2024</v>
      </c>
      <c r="B25" s="11" t="s">
        <v>416</v>
      </c>
      <c r="C25" s="11" t="s">
        <v>416</v>
      </c>
      <c r="D25" s="16" t="s">
        <v>416</v>
      </c>
      <c r="E25" s="11" t="s">
        <v>416</v>
      </c>
      <c r="F25" s="11" t="s">
        <v>416</v>
      </c>
      <c r="G25" s="11" t="s">
        <v>416</v>
      </c>
      <c r="H25" s="11" t="s">
        <v>416</v>
      </c>
      <c r="I25" s="11" t="s">
        <v>416</v>
      </c>
      <c r="J25" s="11" t="s">
        <v>416</v>
      </c>
    </row>
    <row r="26" spans="1:10" ht="12" customHeight="1" x14ac:dyDescent="0.2">
      <c r="A26" s="2" t="str">
        <f>"Feb "&amp;RIGHT(A6,4)+1</f>
        <v>Feb 2024</v>
      </c>
      <c r="B26" s="11" t="s">
        <v>416</v>
      </c>
      <c r="C26" s="11" t="s">
        <v>416</v>
      </c>
      <c r="D26" s="16" t="s">
        <v>416</v>
      </c>
      <c r="E26" s="11" t="s">
        <v>416</v>
      </c>
      <c r="F26" s="11" t="s">
        <v>416</v>
      </c>
      <c r="G26" s="11" t="s">
        <v>416</v>
      </c>
      <c r="H26" s="11" t="s">
        <v>416</v>
      </c>
      <c r="I26" s="11" t="s">
        <v>416</v>
      </c>
      <c r="J26" s="11" t="s">
        <v>416</v>
      </c>
    </row>
    <row r="27" spans="1:10" ht="12" customHeight="1" x14ac:dyDescent="0.2">
      <c r="A27" s="2" t="str">
        <f>"Mar "&amp;RIGHT(A6,4)+1</f>
        <v>Mar 2024</v>
      </c>
      <c r="B27" s="11" t="s">
        <v>416</v>
      </c>
      <c r="C27" s="11" t="s">
        <v>416</v>
      </c>
      <c r="D27" s="16" t="s">
        <v>416</v>
      </c>
      <c r="E27" s="11" t="s">
        <v>416</v>
      </c>
      <c r="F27" s="11" t="s">
        <v>416</v>
      </c>
      <c r="G27" s="11" t="s">
        <v>416</v>
      </c>
      <c r="H27" s="11" t="s">
        <v>416</v>
      </c>
      <c r="I27" s="11" t="s">
        <v>416</v>
      </c>
      <c r="J27" s="11" t="s">
        <v>416</v>
      </c>
    </row>
    <row r="28" spans="1:10" ht="12" customHeight="1" x14ac:dyDescent="0.2">
      <c r="A28" s="2" t="str">
        <f>"Apr "&amp;RIGHT(A6,4)+1</f>
        <v>Apr 2024</v>
      </c>
      <c r="B28" s="11" t="s">
        <v>416</v>
      </c>
      <c r="C28" s="11" t="s">
        <v>416</v>
      </c>
      <c r="D28" s="16" t="s">
        <v>416</v>
      </c>
      <c r="E28" s="11" t="s">
        <v>416</v>
      </c>
      <c r="F28" s="11" t="s">
        <v>416</v>
      </c>
      <c r="G28" s="11" t="s">
        <v>416</v>
      </c>
      <c r="H28" s="11" t="s">
        <v>416</v>
      </c>
      <c r="I28" s="11" t="s">
        <v>416</v>
      </c>
      <c r="J28" s="11" t="s">
        <v>416</v>
      </c>
    </row>
    <row r="29" spans="1:10" ht="12" customHeight="1" x14ac:dyDescent="0.2">
      <c r="A29" s="2" t="str">
        <f>"May "&amp;RIGHT(A6,4)+1</f>
        <v>May 2024</v>
      </c>
      <c r="B29" s="11" t="s">
        <v>416</v>
      </c>
      <c r="C29" s="11" t="s">
        <v>416</v>
      </c>
      <c r="D29" s="16" t="s">
        <v>416</v>
      </c>
      <c r="E29" s="11" t="s">
        <v>416</v>
      </c>
      <c r="F29" s="11" t="s">
        <v>416</v>
      </c>
      <c r="G29" s="11" t="s">
        <v>416</v>
      </c>
      <c r="H29" s="11" t="s">
        <v>416</v>
      </c>
      <c r="I29" s="11" t="s">
        <v>416</v>
      </c>
      <c r="J29" s="11" t="s">
        <v>416</v>
      </c>
    </row>
    <row r="30" spans="1:10" ht="12" customHeight="1" x14ac:dyDescent="0.2">
      <c r="A30" s="2" t="str">
        <f>"Jun "&amp;RIGHT(A6,4)+1</f>
        <v>Jun 2024</v>
      </c>
      <c r="B30" s="11" t="s">
        <v>416</v>
      </c>
      <c r="C30" s="11" t="s">
        <v>416</v>
      </c>
      <c r="D30" s="16" t="s">
        <v>416</v>
      </c>
      <c r="E30" s="11" t="s">
        <v>416</v>
      </c>
      <c r="F30" s="11" t="s">
        <v>416</v>
      </c>
      <c r="G30" s="11" t="s">
        <v>416</v>
      </c>
      <c r="H30" s="11" t="s">
        <v>416</v>
      </c>
      <c r="I30" s="11" t="s">
        <v>416</v>
      </c>
      <c r="J30" s="11" t="s">
        <v>416</v>
      </c>
    </row>
    <row r="31" spans="1:10" ht="12" customHeight="1" x14ac:dyDescent="0.2">
      <c r="A31" s="2" t="str">
        <f>"Jul "&amp;RIGHT(A6,4)+1</f>
        <v>Jul 2024</v>
      </c>
      <c r="B31" s="11" t="s">
        <v>416</v>
      </c>
      <c r="C31" s="11" t="s">
        <v>416</v>
      </c>
      <c r="D31" s="16" t="s">
        <v>416</v>
      </c>
      <c r="E31" s="11" t="s">
        <v>416</v>
      </c>
      <c r="F31" s="11" t="s">
        <v>416</v>
      </c>
      <c r="G31" s="11" t="s">
        <v>416</v>
      </c>
      <c r="H31" s="11" t="s">
        <v>416</v>
      </c>
      <c r="I31" s="11" t="s">
        <v>416</v>
      </c>
      <c r="J31" s="11" t="s">
        <v>416</v>
      </c>
    </row>
    <row r="32" spans="1:10" ht="12" customHeight="1" x14ac:dyDescent="0.2">
      <c r="A32" s="2" t="str">
        <f>"Aug "&amp;RIGHT(A6,4)+1</f>
        <v>Aug 2024</v>
      </c>
      <c r="B32" s="11" t="s">
        <v>416</v>
      </c>
      <c r="C32" s="11" t="s">
        <v>416</v>
      </c>
      <c r="D32" s="16" t="s">
        <v>416</v>
      </c>
      <c r="E32" s="11" t="s">
        <v>416</v>
      </c>
      <c r="F32" s="11" t="s">
        <v>416</v>
      </c>
      <c r="G32" s="11" t="s">
        <v>416</v>
      </c>
      <c r="H32" s="11" t="s">
        <v>416</v>
      </c>
      <c r="I32" s="11" t="s">
        <v>416</v>
      </c>
      <c r="J32" s="11" t="s">
        <v>416</v>
      </c>
    </row>
    <row r="33" spans="1:10" ht="12" customHeight="1" x14ac:dyDescent="0.2">
      <c r="A33" s="2" t="str">
        <f>"Sep "&amp;RIGHT(A6,4)+1</f>
        <v>Sep 2024</v>
      </c>
      <c r="B33" s="11" t="s">
        <v>416</v>
      </c>
      <c r="C33" s="11" t="s">
        <v>416</v>
      </c>
      <c r="D33" s="16" t="s">
        <v>416</v>
      </c>
      <c r="E33" s="11" t="s">
        <v>416</v>
      </c>
      <c r="F33" s="11" t="s">
        <v>416</v>
      </c>
      <c r="G33" s="11" t="s">
        <v>416</v>
      </c>
      <c r="H33" s="11" t="s">
        <v>416</v>
      </c>
      <c r="I33" s="11" t="s">
        <v>416</v>
      </c>
      <c r="J33" s="11" t="s">
        <v>416</v>
      </c>
    </row>
    <row r="34" spans="1:10" ht="12" customHeight="1" x14ac:dyDescent="0.2">
      <c r="A34" s="12" t="s">
        <v>55</v>
      </c>
      <c r="B34" s="13">
        <v>21964671.112199999</v>
      </c>
      <c r="C34" s="13">
        <v>41406888.433799997</v>
      </c>
      <c r="D34" s="17">
        <v>189.7878</v>
      </c>
      <c r="E34" s="13">
        <v>7858522151.6338997</v>
      </c>
      <c r="F34" s="13" t="s">
        <v>416</v>
      </c>
      <c r="G34" s="13" t="s">
        <v>416</v>
      </c>
      <c r="H34" s="13" t="s">
        <v>416</v>
      </c>
      <c r="I34" s="13" t="s">
        <v>416</v>
      </c>
      <c r="J34" s="13">
        <v>7858522151.6338997</v>
      </c>
    </row>
    <row r="35" spans="1:10" ht="12" customHeight="1" x14ac:dyDescent="0.2">
      <c r="A35" s="14" t="str">
        <f>"Total "&amp;MID(A20,7,LEN(A20)-13)&amp;" Months"</f>
        <v>Total 1 Months</v>
      </c>
      <c r="B35" s="15">
        <v>21964671.112199999</v>
      </c>
      <c r="C35" s="15">
        <v>41406888.433799997</v>
      </c>
      <c r="D35" s="18">
        <v>189.7878</v>
      </c>
      <c r="E35" s="15">
        <v>7858522151.6338997</v>
      </c>
      <c r="F35" s="15" t="s">
        <v>416</v>
      </c>
      <c r="G35" s="15" t="s">
        <v>416</v>
      </c>
      <c r="H35" s="15" t="s">
        <v>416</v>
      </c>
      <c r="I35" s="15" t="s">
        <v>416</v>
      </c>
      <c r="J35" s="15">
        <v>7858522151.6338997</v>
      </c>
    </row>
    <row r="36" spans="1:10" ht="12" customHeight="1" x14ac:dyDescent="0.2">
      <c r="A36" s="81"/>
      <c r="B36" s="81"/>
      <c r="C36" s="81"/>
      <c r="D36" s="81"/>
      <c r="E36" s="81"/>
      <c r="F36" s="81"/>
      <c r="G36" s="81"/>
      <c r="H36" s="81"/>
      <c r="I36" s="81"/>
      <c r="J36" s="81"/>
    </row>
    <row r="37" spans="1:10" ht="97.15" customHeight="1" x14ac:dyDescent="0.2">
      <c r="A37" s="92" t="s">
        <v>404</v>
      </c>
      <c r="B37" s="92"/>
      <c r="C37" s="92"/>
      <c r="D37" s="92"/>
      <c r="E37" s="92"/>
      <c r="F37" s="92"/>
      <c r="G37" s="92"/>
      <c r="H37" s="92"/>
      <c r="I37" s="92"/>
      <c r="J37" s="92"/>
    </row>
  </sheetData>
  <mergeCells count="14">
    <mergeCell ref="A1:I1"/>
    <mergeCell ref="A2:I2"/>
    <mergeCell ref="A3:A4"/>
    <mergeCell ref="B3:C3"/>
    <mergeCell ref="D3:E3"/>
    <mergeCell ref="A37:J37"/>
    <mergeCell ref="J3:J4"/>
    <mergeCell ref="B5:C5"/>
    <mergeCell ref="D5:J5"/>
    <mergeCell ref="A36:J36"/>
    <mergeCell ref="F3:F4"/>
    <mergeCell ref="H3:H4"/>
    <mergeCell ref="I3:I4"/>
    <mergeCell ref="G3:G4"/>
  </mergeCells>
  <phoneticPr fontId="0" type="noConversion"/>
  <pageMargins left="0.75" right="0.5" top="0.75" bottom="0.5" header="0.5" footer="0.25"/>
  <pageSetup scale="38" orientation="landscape" r:id="rId1"/>
  <headerFooter alignWithMargins="0"/>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41">
    <pageSetUpPr fitToPage="1"/>
  </sheetPr>
  <dimension ref="A1:G38"/>
  <sheetViews>
    <sheetView showGridLines="0" workbookViewId="0">
      <selection sqref="A1:F1"/>
    </sheetView>
  </sheetViews>
  <sheetFormatPr defaultRowHeight="12.75" x14ac:dyDescent="0.2"/>
  <cols>
    <col min="1" max="1" width="12.140625" customWidth="1"/>
    <col min="2" max="7" width="11.42578125" customWidth="1"/>
  </cols>
  <sheetData>
    <row r="1" spans="1:7" ht="12" customHeight="1" x14ac:dyDescent="0.2">
      <c r="A1" s="82" t="s">
        <v>421</v>
      </c>
      <c r="B1" s="82"/>
      <c r="C1" s="82"/>
      <c r="D1" s="82"/>
      <c r="E1" s="82"/>
      <c r="F1" s="82"/>
      <c r="G1" s="76">
        <v>45303</v>
      </c>
    </row>
    <row r="2" spans="1:7" ht="12" customHeight="1" x14ac:dyDescent="0.2">
      <c r="A2" s="84" t="s">
        <v>183</v>
      </c>
      <c r="B2" s="84"/>
      <c r="C2" s="84"/>
      <c r="D2" s="84"/>
      <c r="E2" s="84"/>
      <c r="F2" s="84"/>
      <c r="G2" s="1"/>
    </row>
    <row r="3" spans="1:7" ht="24" customHeight="1" x14ac:dyDescent="0.2">
      <c r="A3" s="86" t="s">
        <v>50</v>
      </c>
      <c r="B3" s="90" t="s">
        <v>184</v>
      </c>
      <c r="C3" s="90"/>
      <c r="D3" s="89"/>
      <c r="E3" s="90" t="s">
        <v>185</v>
      </c>
      <c r="F3" s="89"/>
      <c r="G3" s="93" t="s">
        <v>186</v>
      </c>
    </row>
    <row r="4" spans="1:7" ht="24" customHeight="1" x14ac:dyDescent="0.2">
      <c r="A4" s="86"/>
      <c r="B4" s="88" t="s">
        <v>187</v>
      </c>
      <c r="C4" s="88" t="s">
        <v>188</v>
      </c>
      <c r="D4" s="88" t="s">
        <v>55</v>
      </c>
      <c r="E4" s="88" t="s">
        <v>189</v>
      </c>
      <c r="F4" s="88" t="s">
        <v>264</v>
      </c>
      <c r="G4" s="93"/>
    </row>
    <row r="5" spans="1:7" ht="24" customHeight="1" x14ac:dyDescent="0.2">
      <c r="A5" s="87"/>
      <c r="B5" s="89"/>
      <c r="C5" s="89"/>
      <c r="D5" s="89"/>
      <c r="E5" s="89"/>
      <c r="F5" s="89"/>
      <c r="G5" s="90"/>
    </row>
    <row r="6" spans="1:7" ht="12" customHeight="1" x14ac:dyDescent="0.2">
      <c r="A6" s="1"/>
      <c r="B6" s="81" t="str">
        <f>REPT("-",64)&amp;" Dollars "&amp;REPT("-",64)</f>
        <v>---------------------------------------------------------------- Dollars ----------------------------------------------------------------</v>
      </c>
      <c r="C6" s="81"/>
      <c r="D6" s="81"/>
      <c r="E6" s="81"/>
      <c r="F6" s="81"/>
      <c r="G6" s="81"/>
    </row>
    <row r="7" spans="1:7" ht="12" customHeight="1" x14ac:dyDescent="0.2">
      <c r="A7" s="3" t="s">
        <v>418</v>
      </c>
    </row>
    <row r="8" spans="1:7" ht="12" customHeight="1" x14ac:dyDescent="0.2">
      <c r="A8" s="2" t="str">
        <f>"Oct "&amp;RIGHT(A7,4)-1</f>
        <v>Oct 2022</v>
      </c>
      <c r="B8" s="11">
        <v>242284841.1753</v>
      </c>
      <c r="C8" s="11" t="s">
        <v>416</v>
      </c>
      <c r="D8" s="11">
        <v>242284841.1753</v>
      </c>
      <c r="E8" s="11">
        <v>1105699.48</v>
      </c>
      <c r="F8" s="11">
        <v>124519161.81999999</v>
      </c>
      <c r="G8" s="11">
        <v>367909702.47530001</v>
      </c>
    </row>
    <row r="9" spans="1:7" ht="12" customHeight="1" x14ac:dyDescent="0.2">
      <c r="A9" s="2" t="str">
        <f>"Nov "&amp;RIGHT(A7,4)-1</f>
        <v>Nov 2022</v>
      </c>
      <c r="B9" s="11">
        <v>194817290.8448</v>
      </c>
      <c r="C9" s="11" t="s">
        <v>416</v>
      </c>
      <c r="D9" s="11">
        <v>194817290.8448</v>
      </c>
      <c r="E9" s="11">
        <v>453495.74</v>
      </c>
      <c r="F9" s="11">
        <v>125131427.40000001</v>
      </c>
      <c r="G9" s="11">
        <v>320402213.98479998</v>
      </c>
    </row>
    <row r="10" spans="1:7" ht="12" customHeight="1" x14ac:dyDescent="0.2">
      <c r="A10" s="2" t="str">
        <f>"Dec "&amp;RIGHT(A7,4)-1</f>
        <v>Dec 2022</v>
      </c>
      <c r="B10" s="11">
        <v>176045281.5248</v>
      </c>
      <c r="C10" s="11" t="s">
        <v>416</v>
      </c>
      <c r="D10" s="11">
        <v>176045281.5248</v>
      </c>
      <c r="E10" s="11">
        <v>494482.45</v>
      </c>
      <c r="F10" s="11">
        <v>92734814.670000002</v>
      </c>
      <c r="G10" s="11">
        <v>269274578.64480001</v>
      </c>
    </row>
    <row r="11" spans="1:7" ht="12" customHeight="1" x14ac:dyDescent="0.2">
      <c r="A11" s="2" t="str">
        <f>"Jan "&amp;RIGHT(A7,4)</f>
        <v>Jan 2023</v>
      </c>
      <c r="B11" s="11">
        <v>215381494.74970001</v>
      </c>
      <c r="C11" s="11" t="s">
        <v>416</v>
      </c>
      <c r="D11" s="11">
        <v>215381494.74970001</v>
      </c>
      <c r="E11" s="11">
        <v>141458.32999999999</v>
      </c>
      <c r="F11" s="11">
        <v>67897341.950000003</v>
      </c>
      <c r="G11" s="11">
        <v>283420295.02969998</v>
      </c>
    </row>
    <row r="12" spans="1:7" ht="12" customHeight="1" x14ac:dyDescent="0.2">
      <c r="A12" s="2" t="str">
        <f>"Feb "&amp;RIGHT(A7,4)</f>
        <v>Feb 2023</v>
      </c>
      <c r="B12" s="11">
        <v>144434328.0625</v>
      </c>
      <c r="C12" s="11" t="s">
        <v>416</v>
      </c>
      <c r="D12" s="11">
        <v>144434328.0625</v>
      </c>
      <c r="E12" s="11">
        <v>139953.23000000001</v>
      </c>
      <c r="F12" s="11">
        <v>70104859.650000006</v>
      </c>
      <c r="G12" s="11">
        <v>214679140.9425</v>
      </c>
    </row>
    <row r="13" spans="1:7" ht="12" customHeight="1" x14ac:dyDescent="0.2">
      <c r="A13" s="2" t="str">
        <f>"Mar "&amp;RIGHT(A7,4)</f>
        <v>Mar 2023</v>
      </c>
      <c r="B13" s="11">
        <v>200298124.61489999</v>
      </c>
      <c r="C13" s="11" t="s">
        <v>416</v>
      </c>
      <c r="D13" s="11">
        <v>200298124.61489999</v>
      </c>
      <c r="E13" s="11">
        <v>196881.42</v>
      </c>
      <c r="F13" s="11">
        <v>66519544.630000003</v>
      </c>
      <c r="G13" s="11">
        <v>267014550.6649</v>
      </c>
    </row>
    <row r="14" spans="1:7" ht="12" customHeight="1" x14ac:dyDescent="0.2">
      <c r="A14" s="2" t="str">
        <f>"Apr "&amp;RIGHT(A7,4)</f>
        <v>Apr 2023</v>
      </c>
      <c r="B14" s="11">
        <v>108234473.4621</v>
      </c>
      <c r="C14" s="11" t="s">
        <v>416</v>
      </c>
      <c r="D14" s="11">
        <v>108234473.4621</v>
      </c>
      <c r="E14" s="11">
        <v>172827.63</v>
      </c>
      <c r="F14" s="11">
        <v>52228105.119999997</v>
      </c>
      <c r="G14" s="11">
        <v>160635406.2121</v>
      </c>
    </row>
    <row r="15" spans="1:7" ht="12" customHeight="1" x14ac:dyDescent="0.2">
      <c r="A15" s="2" t="str">
        <f>"May "&amp;RIGHT(A7,4)</f>
        <v>May 2023</v>
      </c>
      <c r="B15" s="11">
        <v>75713816.777999997</v>
      </c>
      <c r="C15" s="11" t="s">
        <v>416</v>
      </c>
      <c r="D15" s="11">
        <v>75713816.777999997</v>
      </c>
      <c r="E15" s="11">
        <v>146268.94880000001</v>
      </c>
      <c r="F15" s="11">
        <v>76046931.659999996</v>
      </c>
      <c r="G15" s="11">
        <v>151907017.38679999</v>
      </c>
    </row>
    <row r="16" spans="1:7" ht="12" customHeight="1" x14ac:dyDescent="0.2">
      <c r="A16" s="2" t="str">
        <f>"Jun "&amp;RIGHT(A7,4)</f>
        <v>Jun 2023</v>
      </c>
      <c r="B16" s="11">
        <v>107282935.17</v>
      </c>
      <c r="C16" s="11" t="s">
        <v>416</v>
      </c>
      <c r="D16" s="11">
        <v>107282935.17</v>
      </c>
      <c r="E16" s="11">
        <v>181464.35630000001</v>
      </c>
      <c r="F16" s="11">
        <v>65352279.579999998</v>
      </c>
      <c r="G16" s="11">
        <v>172816679.1063</v>
      </c>
    </row>
    <row r="17" spans="1:7" ht="12" customHeight="1" x14ac:dyDescent="0.2">
      <c r="A17" s="2" t="str">
        <f>"Jul "&amp;RIGHT(A7,4)</f>
        <v>Jul 2023</v>
      </c>
      <c r="B17" s="11">
        <v>150217750.2904</v>
      </c>
      <c r="C17" s="11" t="s">
        <v>416</v>
      </c>
      <c r="D17" s="11">
        <v>150217750.2904</v>
      </c>
      <c r="E17" s="11">
        <v>141772.27249999999</v>
      </c>
      <c r="F17" s="11">
        <v>108214262.31</v>
      </c>
      <c r="G17" s="11">
        <v>258573784.87290001</v>
      </c>
    </row>
    <row r="18" spans="1:7" ht="12" customHeight="1" x14ac:dyDescent="0.2">
      <c r="A18" s="2" t="str">
        <f>"Aug "&amp;RIGHT(A7,4)</f>
        <v>Aug 2023</v>
      </c>
      <c r="B18" s="11">
        <v>186141033.05950001</v>
      </c>
      <c r="C18" s="11" t="s">
        <v>416</v>
      </c>
      <c r="D18" s="11">
        <v>186141033.05950001</v>
      </c>
      <c r="E18" s="11">
        <v>148786.09</v>
      </c>
      <c r="F18" s="11">
        <v>151106003.86000001</v>
      </c>
      <c r="G18" s="11">
        <v>337395823.00950003</v>
      </c>
    </row>
    <row r="19" spans="1:7" ht="12" customHeight="1" x14ac:dyDescent="0.2">
      <c r="A19" s="2" t="str">
        <f>"Sep "&amp;RIGHT(A7,4)</f>
        <v>Sep 2023</v>
      </c>
      <c r="B19" s="11">
        <v>236747746.7685</v>
      </c>
      <c r="C19" s="11" t="s">
        <v>416</v>
      </c>
      <c r="D19" s="11">
        <v>236747746.7685</v>
      </c>
      <c r="E19" s="11">
        <v>153272.28</v>
      </c>
      <c r="F19" s="11">
        <v>162762254.40000001</v>
      </c>
      <c r="G19" s="11">
        <v>399663273.44849998</v>
      </c>
    </row>
    <row r="20" spans="1:7" ht="12" customHeight="1" x14ac:dyDescent="0.2">
      <c r="A20" s="12" t="s">
        <v>55</v>
      </c>
      <c r="B20" s="13">
        <v>2037599116.5005</v>
      </c>
      <c r="C20" s="13" t="s">
        <v>416</v>
      </c>
      <c r="D20" s="13">
        <v>2037599116.5005</v>
      </c>
      <c r="E20" s="13">
        <v>3476362.2275999999</v>
      </c>
      <c r="F20" s="13">
        <v>1162616987.05</v>
      </c>
      <c r="G20" s="13">
        <v>3203692465.7781</v>
      </c>
    </row>
    <row r="21" spans="1:7" ht="12" customHeight="1" x14ac:dyDescent="0.2">
      <c r="A21" s="14" t="s">
        <v>419</v>
      </c>
      <c r="B21" s="15">
        <v>242284841.1753</v>
      </c>
      <c r="C21" s="15" t="s">
        <v>416</v>
      </c>
      <c r="D21" s="15">
        <v>242284841.1753</v>
      </c>
      <c r="E21" s="15">
        <v>1105699.48</v>
      </c>
      <c r="F21" s="15">
        <v>124519161.81999999</v>
      </c>
      <c r="G21" s="15">
        <v>367909702.47530001</v>
      </c>
    </row>
    <row r="22" spans="1:7" ht="12" customHeight="1" x14ac:dyDescent="0.2">
      <c r="A22" s="3" t="str">
        <f>"FY "&amp;RIGHT(A7,4)+1</f>
        <v>FY 2024</v>
      </c>
    </row>
    <row r="23" spans="1:7" ht="12" customHeight="1" x14ac:dyDescent="0.2">
      <c r="A23" s="2" t="str">
        <f>"Oct "&amp;RIGHT(A7,4)</f>
        <v>Oct 2023</v>
      </c>
      <c r="B23" s="11">
        <v>229452451.0124</v>
      </c>
      <c r="C23" s="11" t="s">
        <v>416</v>
      </c>
      <c r="D23" s="11">
        <v>229452451.0124</v>
      </c>
      <c r="E23" s="11">
        <v>133547.43</v>
      </c>
      <c r="F23" s="11">
        <v>181286329.40000001</v>
      </c>
      <c r="G23" s="11">
        <v>410872327.84240001</v>
      </c>
    </row>
    <row r="24" spans="1:7" ht="12" customHeight="1" x14ac:dyDescent="0.2">
      <c r="A24" s="2" t="str">
        <f>"Nov "&amp;RIGHT(A7,4)</f>
        <v>Nov 2023</v>
      </c>
      <c r="B24" s="11" t="s">
        <v>416</v>
      </c>
      <c r="C24" s="11" t="s">
        <v>416</v>
      </c>
      <c r="D24" s="11" t="s">
        <v>416</v>
      </c>
      <c r="E24" s="11" t="s">
        <v>416</v>
      </c>
      <c r="F24" s="11" t="s">
        <v>416</v>
      </c>
      <c r="G24" s="11" t="s">
        <v>416</v>
      </c>
    </row>
    <row r="25" spans="1:7" ht="12" customHeight="1" x14ac:dyDescent="0.2">
      <c r="A25" s="2" t="str">
        <f>"Dec "&amp;RIGHT(A7,4)</f>
        <v>Dec 2023</v>
      </c>
      <c r="B25" s="11" t="s">
        <v>416</v>
      </c>
      <c r="C25" s="11" t="s">
        <v>416</v>
      </c>
      <c r="D25" s="11" t="s">
        <v>416</v>
      </c>
      <c r="E25" s="11" t="s">
        <v>416</v>
      </c>
      <c r="F25" s="11" t="s">
        <v>416</v>
      </c>
      <c r="G25" s="11" t="s">
        <v>416</v>
      </c>
    </row>
    <row r="26" spans="1:7" ht="12" customHeight="1" x14ac:dyDescent="0.2">
      <c r="A26" s="2" t="str">
        <f>"Jan "&amp;RIGHT(A7,4)+1</f>
        <v>Jan 2024</v>
      </c>
      <c r="B26" s="11" t="s">
        <v>416</v>
      </c>
      <c r="C26" s="11" t="s">
        <v>416</v>
      </c>
      <c r="D26" s="11" t="s">
        <v>416</v>
      </c>
      <c r="E26" s="11" t="s">
        <v>416</v>
      </c>
      <c r="F26" s="11" t="s">
        <v>416</v>
      </c>
      <c r="G26" s="11" t="s">
        <v>416</v>
      </c>
    </row>
    <row r="27" spans="1:7" ht="12" customHeight="1" x14ac:dyDescent="0.2">
      <c r="A27" s="2" t="str">
        <f>"Feb "&amp;RIGHT(A7,4)+1</f>
        <v>Feb 2024</v>
      </c>
      <c r="B27" s="11" t="s">
        <v>416</v>
      </c>
      <c r="C27" s="11" t="s">
        <v>416</v>
      </c>
      <c r="D27" s="11" t="s">
        <v>416</v>
      </c>
      <c r="E27" s="11" t="s">
        <v>416</v>
      </c>
      <c r="F27" s="11" t="s">
        <v>416</v>
      </c>
      <c r="G27" s="11" t="s">
        <v>416</v>
      </c>
    </row>
    <row r="28" spans="1:7" ht="12" customHeight="1" x14ac:dyDescent="0.2">
      <c r="A28" s="2" t="str">
        <f>"Mar "&amp;RIGHT(A7,4)+1</f>
        <v>Mar 2024</v>
      </c>
      <c r="B28" s="11" t="s">
        <v>416</v>
      </c>
      <c r="C28" s="11" t="s">
        <v>416</v>
      </c>
      <c r="D28" s="11" t="s">
        <v>416</v>
      </c>
      <c r="E28" s="11" t="s">
        <v>416</v>
      </c>
      <c r="F28" s="11" t="s">
        <v>416</v>
      </c>
      <c r="G28" s="11" t="s">
        <v>416</v>
      </c>
    </row>
    <row r="29" spans="1:7" ht="12" customHeight="1" x14ac:dyDescent="0.2">
      <c r="A29" s="2" t="str">
        <f>"Apr "&amp;RIGHT(A7,4)+1</f>
        <v>Apr 2024</v>
      </c>
      <c r="B29" s="11" t="s">
        <v>416</v>
      </c>
      <c r="C29" s="11" t="s">
        <v>416</v>
      </c>
      <c r="D29" s="11" t="s">
        <v>416</v>
      </c>
      <c r="E29" s="11" t="s">
        <v>416</v>
      </c>
      <c r="F29" s="11" t="s">
        <v>416</v>
      </c>
      <c r="G29" s="11" t="s">
        <v>416</v>
      </c>
    </row>
    <row r="30" spans="1:7" ht="12" customHeight="1" x14ac:dyDescent="0.2">
      <c r="A30" s="2" t="str">
        <f>"May "&amp;RIGHT(A7,4)+1</f>
        <v>May 2024</v>
      </c>
      <c r="B30" s="11" t="s">
        <v>416</v>
      </c>
      <c r="C30" s="11" t="s">
        <v>416</v>
      </c>
      <c r="D30" s="11" t="s">
        <v>416</v>
      </c>
      <c r="E30" s="11" t="s">
        <v>416</v>
      </c>
      <c r="F30" s="11" t="s">
        <v>416</v>
      </c>
      <c r="G30" s="11" t="s">
        <v>416</v>
      </c>
    </row>
    <row r="31" spans="1:7" ht="12" customHeight="1" x14ac:dyDescent="0.2">
      <c r="A31" s="2" t="str">
        <f>"Jun "&amp;RIGHT(A7,4)+1</f>
        <v>Jun 2024</v>
      </c>
      <c r="B31" s="11" t="s">
        <v>416</v>
      </c>
      <c r="C31" s="11" t="s">
        <v>416</v>
      </c>
      <c r="D31" s="11" t="s">
        <v>416</v>
      </c>
      <c r="E31" s="11" t="s">
        <v>416</v>
      </c>
      <c r="F31" s="11" t="s">
        <v>416</v>
      </c>
      <c r="G31" s="11" t="s">
        <v>416</v>
      </c>
    </row>
    <row r="32" spans="1:7" ht="12" customHeight="1" x14ac:dyDescent="0.2">
      <c r="A32" s="2" t="str">
        <f>"Jul "&amp;RIGHT(A7,4)+1</f>
        <v>Jul 2024</v>
      </c>
      <c r="B32" s="11" t="s">
        <v>416</v>
      </c>
      <c r="C32" s="11" t="s">
        <v>416</v>
      </c>
      <c r="D32" s="11" t="s">
        <v>416</v>
      </c>
      <c r="E32" s="11" t="s">
        <v>416</v>
      </c>
      <c r="F32" s="11" t="s">
        <v>416</v>
      </c>
      <c r="G32" s="11" t="s">
        <v>416</v>
      </c>
    </row>
    <row r="33" spans="1:7" ht="12" customHeight="1" x14ac:dyDescent="0.2">
      <c r="A33" s="2" t="str">
        <f>"Aug "&amp;RIGHT(A7,4)+1</f>
        <v>Aug 2024</v>
      </c>
      <c r="B33" s="11" t="s">
        <v>416</v>
      </c>
      <c r="C33" s="11" t="s">
        <v>416</v>
      </c>
      <c r="D33" s="11" t="s">
        <v>416</v>
      </c>
      <c r="E33" s="11" t="s">
        <v>416</v>
      </c>
      <c r="F33" s="11" t="s">
        <v>416</v>
      </c>
      <c r="G33" s="11" t="s">
        <v>416</v>
      </c>
    </row>
    <row r="34" spans="1:7" ht="12" customHeight="1" x14ac:dyDescent="0.2">
      <c r="A34" s="2" t="str">
        <f>"Sep "&amp;RIGHT(A7,4)+1</f>
        <v>Sep 2024</v>
      </c>
      <c r="B34" s="11" t="s">
        <v>416</v>
      </c>
      <c r="C34" s="11" t="s">
        <v>416</v>
      </c>
      <c r="D34" s="11" t="s">
        <v>416</v>
      </c>
      <c r="E34" s="11" t="s">
        <v>416</v>
      </c>
      <c r="F34" s="11" t="s">
        <v>416</v>
      </c>
      <c r="G34" s="11" t="s">
        <v>416</v>
      </c>
    </row>
    <row r="35" spans="1:7" ht="12" customHeight="1" x14ac:dyDescent="0.2">
      <c r="A35" s="12" t="s">
        <v>55</v>
      </c>
      <c r="B35" s="13">
        <v>229452451.0124</v>
      </c>
      <c r="C35" s="13" t="s">
        <v>416</v>
      </c>
      <c r="D35" s="13">
        <v>229452451.0124</v>
      </c>
      <c r="E35" s="13">
        <v>133547.43</v>
      </c>
      <c r="F35" s="13">
        <v>181286329.40000001</v>
      </c>
      <c r="G35" s="13">
        <v>410872327.84240001</v>
      </c>
    </row>
    <row r="36" spans="1:7" ht="12" customHeight="1" x14ac:dyDescent="0.2">
      <c r="A36" s="14" t="str">
        <f>"Total "&amp;MID(A21,7,LEN(A21)-13)&amp;" Months"</f>
        <v>Total 1 Months</v>
      </c>
      <c r="B36" s="15">
        <v>229452451.0124</v>
      </c>
      <c r="C36" s="15" t="s">
        <v>416</v>
      </c>
      <c r="D36" s="15">
        <v>229452451.0124</v>
      </c>
      <c r="E36" s="15">
        <v>133547.43</v>
      </c>
      <c r="F36" s="15">
        <v>181286329.40000001</v>
      </c>
      <c r="G36" s="15">
        <v>410872327.84240001</v>
      </c>
    </row>
    <row r="37" spans="1:7" ht="12" customHeight="1" x14ac:dyDescent="0.2">
      <c r="A37" s="81"/>
      <c r="B37" s="81"/>
      <c r="C37" s="81"/>
      <c r="D37" s="81"/>
      <c r="E37" s="81"/>
      <c r="F37" s="81"/>
      <c r="G37" s="81"/>
    </row>
    <row r="38" spans="1:7" ht="69.95" customHeight="1" x14ac:dyDescent="0.2">
      <c r="A38" s="92" t="s">
        <v>190</v>
      </c>
      <c r="B38" s="92"/>
      <c r="C38" s="92"/>
      <c r="D38" s="92"/>
      <c r="E38" s="92"/>
      <c r="F38" s="92"/>
      <c r="G38" s="92"/>
    </row>
  </sheetData>
  <mergeCells count="14">
    <mergeCell ref="A38:G38"/>
    <mergeCell ref="G3:G5"/>
    <mergeCell ref="B4:B5"/>
    <mergeCell ref="C4:C5"/>
    <mergeCell ref="D4:D5"/>
    <mergeCell ref="B6:G6"/>
    <mergeCell ref="A37:G37"/>
    <mergeCell ref="A1:F1"/>
    <mergeCell ref="A2:F2"/>
    <mergeCell ref="A3:A5"/>
    <mergeCell ref="B3:D3"/>
    <mergeCell ref="E3:F3"/>
    <mergeCell ref="E4:E5"/>
    <mergeCell ref="F4:F5"/>
  </mergeCells>
  <phoneticPr fontId="0" type="noConversion"/>
  <pageMargins left="0.75" right="0.5" top="0.75" bottom="0.5" header="0.5" footer="0.25"/>
  <pageSetup orientation="landscape"/>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42">
    <pageSetUpPr fitToPage="1"/>
  </sheetPr>
  <dimension ref="A1:H37"/>
  <sheetViews>
    <sheetView showGridLines="0" workbookViewId="0">
      <selection sqref="A1:G1"/>
    </sheetView>
  </sheetViews>
  <sheetFormatPr defaultRowHeight="12.75" x14ac:dyDescent="0.2"/>
  <cols>
    <col min="1" max="1" width="12.140625" customWidth="1"/>
    <col min="2" max="2" width="19.28515625" bestFit="1" customWidth="1"/>
    <col min="3" max="8" width="11.42578125" customWidth="1"/>
  </cols>
  <sheetData>
    <row r="1" spans="1:8" ht="12" customHeight="1" x14ac:dyDescent="0.2">
      <c r="A1" s="82" t="s">
        <v>421</v>
      </c>
      <c r="B1" s="82"/>
      <c r="C1" s="82"/>
      <c r="D1" s="82"/>
      <c r="E1" s="82"/>
      <c r="F1" s="82"/>
      <c r="G1" s="82"/>
      <c r="H1" s="76">
        <v>45303</v>
      </c>
    </row>
    <row r="2" spans="1:8" ht="12" customHeight="1" x14ac:dyDescent="0.2">
      <c r="A2" s="84" t="s">
        <v>265</v>
      </c>
      <c r="B2" s="84"/>
      <c r="C2" s="84"/>
      <c r="D2" s="84"/>
      <c r="E2" s="84"/>
      <c r="F2" s="84"/>
      <c r="G2" s="84"/>
      <c r="H2" s="1"/>
    </row>
    <row r="3" spans="1:8" ht="24" customHeight="1" x14ac:dyDescent="0.2">
      <c r="A3" s="86" t="s">
        <v>50</v>
      </c>
      <c r="B3" s="88" t="s">
        <v>336</v>
      </c>
      <c r="C3" s="88" t="s">
        <v>275</v>
      </c>
      <c r="D3" s="90" t="s">
        <v>53</v>
      </c>
      <c r="E3" s="89"/>
      <c r="F3" s="90" t="s">
        <v>191</v>
      </c>
      <c r="G3" s="90"/>
      <c r="H3" s="90"/>
    </row>
    <row r="4" spans="1:8" ht="24" customHeight="1" x14ac:dyDescent="0.2">
      <c r="A4" s="87"/>
      <c r="B4" s="89"/>
      <c r="C4" s="89"/>
      <c r="D4" s="10" t="s">
        <v>266</v>
      </c>
      <c r="E4" s="10" t="s">
        <v>361</v>
      </c>
      <c r="F4" s="10" t="s">
        <v>393</v>
      </c>
      <c r="G4" s="10" t="s">
        <v>267</v>
      </c>
      <c r="H4" s="9" t="s">
        <v>55</v>
      </c>
    </row>
    <row r="5" spans="1:8" ht="12" customHeight="1" x14ac:dyDescent="0.2">
      <c r="A5" s="1"/>
      <c r="B5" s="81" t="str">
        <f>REPT("-",78)&amp;" Dollars "&amp;REPT("-",78)</f>
        <v>------------------------------------------------------------------------------ Dollars ------------------------------------------------------------------------------</v>
      </c>
      <c r="C5" s="81"/>
      <c r="D5" s="81"/>
      <c r="E5" s="81"/>
      <c r="F5" s="81"/>
      <c r="G5" s="81"/>
      <c r="H5" s="81"/>
    </row>
    <row r="6" spans="1:8" ht="12" customHeight="1" x14ac:dyDescent="0.2">
      <c r="A6" s="3" t="s">
        <v>418</v>
      </c>
    </row>
    <row r="7" spans="1:8" ht="12" customHeight="1" x14ac:dyDescent="0.2">
      <c r="A7" s="2" t="str">
        <f>"Oct "&amp;RIGHT(A6,4)-1</f>
        <v>Oct 2022</v>
      </c>
      <c r="B7" s="11">
        <v>10783555873</v>
      </c>
      <c r="C7" s="11">
        <v>238411499</v>
      </c>
      <c r="D7" s="11">
        <v>997252986</v>
      </c>
      <c r="E7" s="11">
        <v>27104230.625100002</v>
      </c>
      <c r="F7" s="11">
        <v>6102133.7702000001</v>
      </c>
      <c r="G7" s="11" t="s">
        <v>416</v>
      </c>
      <c r="H7" s="11">
        <v>6102133.7702000001</v>
      </c>
    </row>
    <row r="8" spans="1:8" ht="12" customHeight="1" x14ac:dyDescent="0.2">
      <c r="A8" s="2" t="str">
        <f>"Nov "&amp;RIGHT(A6,4)-1</f>
        <v>Nov 2022</v>
      </c>
      <c r="B8" s="11">
        <v>11034541497</v>
      </c>
      <c r="C8" s="11">
        <v>238411499</v>
      </c>
      <c r="D8" s="11">
        <v>446316671</v>
      </c>
      <c r="E8" s="11">
        <v>27159493.0033</v>
      </c>
      <c r="F8" s="11">
        <v>6224317.2615</v>
      </c>
      <c r="G8" s="11" t="s">
        <v>416</v>
      </c>
      <c r="H8" s="11">
        <v>6224317.2615</v>
      </c>
    </row>
    <row r="9" spans="1:8" ht="12" customHeight="1" x14ac:dyDescent="0.2">
      <c r="A9" s="2" t="str">
        <f>"Dec "&amp;RIGHT(A6,4)-1</f>
        <v>Dec 2022</v>
      </c>
      <c r="B9" s="11">
        <v>12365062178</v>
      </c>
      <c r="C9" s="11">
        <v>246587725</v>
      </c>
      <c r="D9" s="11">
        <v>468327836</v>
      </c>
      <c r="E9" s="11">
        <v>45876351.861400001</v>
      </c>
      <c r="F9" s="11">
        <v>13831659.613399999</v>
      </c>
      <c r="G9" s="11" t="s">
        <v>416</v>
      </c>
      <c r="H9" s="11">
        <v>13831659.613399999</v>
      </c>
    </row>
    <row r="10" spans="1:8" ht="12" customHeight="1" x14ac:dyDescent="0.2">
      <c r="A10" s="2" t="str">
        <f>"Jan "&amp;RIGHT(A6,4)</f>
        <v>Jan 2023</v>
      </c>
      <c r="B10" s="11">
        <v>10890652112</v>
      </c>
      <c r="C10" s="11">
        <v>238411499</v>
      </c>
      <c r="D10" s="11">
        <v>560035741</v>
      </c>
      <c r="E10" s="11">
        <v>26097298.113299999</v>
      </c>
      <c r="F10" s="11">
        <v>6046928.3163999999</v>
      </c>
      <c r="G10" s="11" t="s">
        <v>416</v>
      </c>
      <c r="H10" s="11">
        <v>6046928.3163999999</v>
      </c>
    </row>
    <row r="11" spans="1:8" ht="12" customHeight="1" x14ac:dyDescent="0.2">
      <c r="A11" s="2" t="str">
        <f>"Feb "&amp;RIGHT(A6,4)</f>
        <v>Feb 2023</v>
      </c>
      <c r="B11" s="11">
        <v>10506283893</v>
      </c>
      <c r="C11" s="11">
        <v>238411499</v>
      </c>
      <c r="D11" s="11">
        <v>477747428</v>
      </c>
      <c r="E11" s="11">
        <v>25696811.214899998</v>
      </c>
      <c r="F11" s="11">
        <v>5506549.2076000003</v>
      </c>
      <c r="G11" s="11" t="s">
        <v>416</v>
      </c>
      <c r="H11" s="11">
        <v>5506549.2076000003</v>
      </c>
    </row>
    <row r="12" spans="1:8" ht="12" customHeight="1" x14ac:dyDescent="0.2">
      <c r="A12" s="2" t="str">
        <f>"Mar "&amp;RIGHT(A6,4)</f>
        <v>Mar 2023</v>
      </c>
      <c r="B12" s="11">
        <v>10058226299</v>
      </c>
      <c r="C12" s="11">
        <v>251557776</v>
      </c>
      <c r="D12" s="11">
        <v>508997860</v>
      </c>
      <c r="E12" s="11">
        <v>62136227.995200001</v>
      </c>
      <c r="F12" s="11">
        <v>15820603.499700001</v>
      </c>
      <c r="G12" s="11" t="s">
        <v>416</v>
      </c>
      <c r="H12" s="11">
        <v>15820603.499700001</v>
      </c>
    </row>
    <row r="13" spans="1:8" ht="12" customHeight="1" x14ac:dyDescent="0.2">
      <c r="A13" s="2" t="str">
        <f>"Apr "&amp;RIGHT(A6,4)</f>
        <v>Apr 2023</v>
      </c>
      <c r="B13" s="11">
        <v>7447980609</v>
      </c>
      <c r="C13" s="11">
        <v>238411499</v>
      </c>
      <c r="D13" s="11">
        <v>514679881</v>
      </c>
      <c r="E13" s="11">
        <v>26319624.506000001</v>
      </c>
      <c r="F13" s="11">
        <v>5588037.3361</v>
      </c>
      <c r="G13" s="11" t="s">
        <v>416</v>
      </c>
      <c r="H13" s="11">
        <v>5588037.3361</v>
      </c>
    </row>
    <row r="14" spans="1:8" ht="12" customHeight="1" x14ac:dyDescent="0.2">
      <c r="A14" s="2" t="str">
        <f>"May "&amp;RIGHT(A6,4)</f>
        <v>May 2023</v>
      </c>
      <c r="B14" s="11">
        <v>7349319819</v>
      </c>
      <c r="C14" s="11">
        <v>238411499</v>
      </c>
      <c r="D14" s="11">
        <v>511060493</v>
      </c>
      <c r="E14" s="11">
        <v>27262220.317600001</v>
      </c>
      <c r="F14" s="11">
        <v>5490973.3892000001</v>
      </c>
      <c r="G14" s="11" t="s">
        <v>416</v>
      </c>
      <c r="H14" s="11">
        <v>5490973.3892000001</v>
      </c>
    </row>
    <row r="15" spans="1:8" ht="12" customHeight="1" x14ac:dyDescent="0.2">
      <c r="A15" s="2" t="str">
        <f>"Jun "&amp;RIGHT(A6,4)</f>
        <v>Jun 2023</v>
      </c>
      <c r="B15" s="11">
        <v>8798864831</v>
      </c>
      <c r="C15" s="11">
        <v>248040636</v>
      </c>
      <c r="D15" s="11">
        <v>510966179</v>
      </c>
      <c r="E15" s="11">
        <v>33692688.098499998</v>
      </c>
      <c r="F15" s="11">
        <v>17507378.137800001</v>
      </c>
      <c r="G15" s="11" t="s">
        <v>416</v>
      </c>
      <c r="H15" s="11">
        <v>17507378.137800001</v>
      </c>
    </row>
    <row r="16" spans="1:8" ht="12" customHeight="1" x14ac:dyDescent="0.2">
      <c r="A16" s="2" t="str">
        <f>"Jul "&amp;RIGHT(A6,4)</f>
        <v>Jul 2023</v>
      </c>
      <c r="B16" s="11">
        <v>7184232931.1448002</v>
      </c>
      <c r="C16" s="11">
        <v>238411499</v>
      </c>
      <c r="D16" s="11">
        <v>493877685</v>
      </c>
      <c r="E16" s="11">
        <v>25854333.8552</v>
      </c>
      <c r="F16" s="11">
        <v>5473255.8777000001</v>
      </c>
      <c r="G16" s="11">
        <v>736850.96</v>
      </c>
      <c r="H16" s="11">
        <v>6210106.8377</v>
      </c>
    </row>
    <row r="17" spans="1:8" ht="12" customHeight="1" x14ac:dyDescent="0.2">
      <c r="A17" s="2" t="str">
        <f>"Aug "&amp;RIGHT(A6,4)</f>
        <v>Aug 2023</v>
      </c>
      <c r="B17" s="11">
        <v>7528701857.3139</v>
      </c>
      <c r="C17" s="11">
        <v>238411499</v>
      </c>
      <c r="D17" s="11">
        <v>510332021</v>
      </c>
      <c r="E17" s="11">
        <v>26099242.517099999</v>
      </c>
      <c r="F17" s="11">
        <v>5657772.0174000002</v>
      </c>
      <c r="G17" s="11">
        <v>506811.94</v>
      </c>
      <c r="H17" s="11">
        <v>6164583.9573999997</v>
      </c>
    </row>
    <row r="18" spans="1:8" ht="12" customHeight="1" x14ac:dyDescent="0.2">
      <c r="A18" s="2" t="str">
        <f>"Sep "&amp;RIGHT(A6,4)</f>
        <v>Sep 2023</v>
      </c>
      <c r="B18" s="11">
        <v>8949953712.9354</v>
      </c>
      <c r="C18" s="11">
        <v>249138303</v>
      </c>
      <c r="D18" s="11">
        <v>654887193.90910006</v>
      </c>
      <c r="E18" s="11">
        <v>32279946.393399999</v>
      </c>
      <c r="F18" s="11">
        <v>20199387.205200002</v>
      </c>
      <c r="G18" s="11">
        <v>768193.52</v>
      </c>
      <c r="H18" s="11">
        <v>20967580.725200001</v>
      </c>
    </row>
    <row r="19" spans="1:8" ht="12" customHeight="1" x14ac:dyDescent="0.2">
      <c r="A19" s="12" t="s">
        <v>55</v>
      </c>
      <c r="B19" s="13">
        <v>112897375612.3941</v>
      </c>
      <c r="C19" s="13">
        <v>2902616432</v>
      </c>
      <c r="D19" s="13">
        <v>6654481974.9090996</v>
      </c>
      <c r="E19" s="13">
        <v>385578468.50099999</v>
      </c>
      <c r="F19" s="13">
        <v>113448995.6322</v>
      </c>
      <c r="G19" s="13">
        <v>2011856.42</v>
      </c>
      <c r="H19" s="13">
        <v>115460852.0522</v>
      </c>
    </row>
    <row r="20" spans="1:8" ht="12" customHeight="1" x14ac:dyDescent="0.2">
      <c r="A20" s="14" t="s">
        <v>419</v>
      </c>
      <c r="B20" s="15">
        <v>10783555873</v>
      </c>
      <c r="C20" s="15">
        <v>238411499</v>
      </c>
      <c r="D20" s="15">
        <v>997252986</v>
      </c>
      <c r="E20" s="15">
        <v>27104230.625100002</v>
      </c>
      <c r="F20" s="15">
        <v>6102133.7702000001</v>
      </c>
      <c r="G20" s="15" t="s">
        <v>416</v>
      </c>
      <c r="H20" s="15">
        <v>6102133.7702000001</v>
      </c>
    </row>
    <row r="21" spans="1:8" ht="12" customHeight="1" x14ac:dyDescent="0.2">
      <c r="A21" s="3" t="str">
        <f>"FY "&amp;RIGHT(A6,4)+1</f>
        <v>FY 2024</v>
      </c>
    </row>
    <row r="22" spans="1:8" ht="12" customHeight="1" x14ac:dyDescent="0.2">
      <c r="A22" s="2" t="str">
        <f>"Oct "&amp;RIGHT(A6,4)</f>
        <v>Oct 2023</v>
      </c>
      <c r="B22" s="11">
        <v>7858522151.6338997</v>
      </c>
      <c r="C22" s="11" t="s">
        <v>416</v>
      </c>
      <c r="D22" s="11">
        <v>1082815144.2423999</v>
      </c>
      <c r="E22" s="11">
        <v>23920430.030299999</v>
      </c>
      <c r="F22" s="11">
        <v>5337504.7121000001</v>
      </c>
      <c r="G22" s="11" t="s">
        <v>416</v>
      </c>
      <c r="H22" s="11">
        <v>5337504.7121000001</v>
      </c>
    </row>
    <row r="23" spans="1:8" ht="12" customHeight="1" x14ac:dyDescent="0.2">
      <c r="A23" s="2" t="str">
        <f>"Nov "&amp;RIGHT(A6,4)</f>
        <v>Nov 2023</v>
      </c>
      <c r="B23" s="11" t="s">
        <v>416</v>
      </c>
      <c r="C23" s="11" t="s">
        <v>416</v>
      </c>
      <c r="D23" s="11" t="s">
        <v>416</v>
      </c>
      <c r="E23" s="11" t="s">
        <v>416</v>
      </c>
      <c r="F23" s="11" t="s">
        <v>416</v>
      </c>
      <c r="G23" s="11" t="s">
        <v>416</v>
      </c>
      <c r="H23" s="11" t="s">
        <v>416</v>
      </c>
    </row>
    <row r="24" spans="1:8" ht="12" customHeight="1" x14ac:dyDescent="0.2">
      <c r="A24" s="2" t="str">
        <f>"Dec "&amp;RIGHT(A6,4)</f>
        <v>Dec 2023</v>
      </c>
      <c r="B24" s="11" t="s">
        <v>416</v>
      </c>
      <c r="C24" s="11" t="s">
        <v>416</v>
      </c>
      <c r="D24" s="11" t="s">
        <v>416</v>
      </c>
      <c r="E24" s="11" t="s">
        <v>416</v>
      </c>
      <c r="F24" s="11" t="s">
        <v>416</v>
      </c>
      <c r="G24" s="11" t="s">
        <v>416</v>
      </c>
      <c r="H24" s="11" t="s">
        <v>416</v>
      </c>
    </row>
    <row r="25" spans="1:8" ht="12" customHeight="1" x14ac:dyDescent="0.2">
      <c r="A25" s="2" t="str">
        <f>"Jan "&amp;RIGHT(A6,4)+1</f>
        <v>Jan 2024</v>
      </c>
      <c r="B25" s="11" t="s">
        <v>416</v>
      </c>
      <c r="C25" s="11" t="s">
        <v>416</v>
      </c>
      <c r="D25" s="11" t="s">
        <v>416</v>
      </c>
      <c r="E25" s="11" t="s">
        <v>416</v>
      </c>
      <c r="F25" s="11" t="s">
        <v>416</v>
      </c>
      <c r="G25" s="11" t="s">
        <v>416</v>
      </c>
      <c r="H25" s="11" t="s">
        <v>416</v>
      </c>
    </row>
    <row r="26" spans="1:8" ht="12" customHeight="1" x14ac:dyDescent="0.2">
      <c r="A26" s="2" t="str">
        <f>"Feb "&amp;RIGHT(A6,4)+1</f>
        <v>Feb 2024</v>
      </c>
      <c r="B26" s="11" t="s">
        <v>416</v>
      </c>
      <c r="C26" s="11" t="s">
        <v>416</v>
      </c>
      <c r="D26" s="11" t="s">
        <v>416</v>
      </c>
      <c r="E26" s="11" t="s">
        <v>416</v>
      </c>
      <c r="F26" s="11" t="s">
        <v>416</v>
      </c>
      <c r="G26" s="11" t="s">
        <v>416</v>
      </c>
      <c r="H26" s="11" t="s">
        <v>416</v>
      </c>
    </row>
    <row r="27" spans="1:8" ht="12" customHeight="1" x14ac:dyDescent="0.2">
      <c r="A27" s="2" t="str">
        <f>"Mar "&amp;RIGHT(A6,4)+1</f>
        <v>Mar 2024</v>
      </c>
      <c r="B27" s="11" t="s">
        <v>416</v>
      </c>
      <c r="C27" s="11" t="s">
        <v>416</v>
      </c>
      <c r="D27" s="11" t="s">
        <v>416</v>
      </c>
      <c r="E27" s="11" t="s">
        <v>416</v>
      </c>
      <c r="F27" s="11" t="s">
        <v>416</v>
      </c>
      <c r="G27" s="11" t="s">
        <v>416</v>
      </c>
      <c r="H27" s="11" t="s">
        <v>416</v>
      </c>
    </row>
    <row r="28" spans="1:8" ht="12" customHeight="1" x14ac:dyDescent="0.2">
      <c r="A28" s="2" t="str">
        <f>"Apr "&amp;RIGHT(A6,4)+1</f>
        <v>Apr 2024</v>
      </c>
      <c r="B28" s="11" t="s">
        <v>416</v>
      </c>
      <c r="C28" s="11" t="s">
        <v>416</v>
      </c>
      <c r="D28" s="11" t="s">
        <v>416</v>
      </c>
      <c r="E28" s="11" t="s">
        <v>416</v>
      </c>
      <c r="F28" s="11" t="s">
        <v>416</v>
      </c>
      <c r="G28" s="11" t="s">
        <v>416</v>
      </c>
      <c r="H28" s="11" t="s">
        <v>416</v>
      </c>
    </row>
    <row r="29" spans="1:8" ht="12" customHeight="1" x14ac:dyDescent="0.2">
      <c r="A29" s="2" t="str">
        <f>"May "&amp;RIGHT(A6,4)+1</f>
        <v>May 2024</v>
      </c>
      <c r="B29" s="11" t="s">
        <v>416</v>
      </c>
      <c r="C29" s="11" t="s">
        <v>416</v>
      </c>
      <c r="D29" s="11" t="s">
        <v>416</v>
      </c>
      <c r="E29" s="11" t="s">
        <v>416</v>
      </c>
      <c r="F29" s="11" t="s">
        <v>416</v>
      </c>
      <c r="G29" s="11" t="s">
        <v>416</v>
      </c>
      <c r="H29" s="11" t="s">
        <v>416</v>
      </c>
    </row>
    <row r="30" spans="1:8" ht="12" customHeight="1" x14ac:dyDescent="0.2">
      <c r="A30" s="2" t="str">
        <f>"Jun "&amp;RIGHT(A6,4)+1</f>
        <v>Jun 2024</v>
      </c>
      <c r="B30" s="11" t="s">
        <v>416</v>
      </c>
      <c r="C30" s="11" t="s">
        <v>416</v>
      </c>
      <c r="D30" s="11" t="s">
        <v>416</v>
      </c>
      <c r="E30" s="11" t="s">
        <v>416</v>
      </c>
      <c r="F30" s="11" t="s">
        <v>416</v>
      </c>
      <c r="G30" s="11" t="s">
        <v>416</v>
      </c>
      <c r="H30" s="11" t="s">
        <v>416</v>
      </c>
    </row>
    <row r="31" spans="1:8" ht="12" customHeight="1" x14ac:dyDescent="0.2">
      <c r="A31" s="2" t="str">
        <f>"Jul "&amp;RIGHT(A6,4)+1</f>
        <v>Jul 2024</v>
      </c>
      <c r="B31" s="11" t="s">
        <v>416</v>
      </c>
      <c r="C31" s="11" t="s">
        <v>416</v>
      </c>
      <c r="D31" s="11" t="s">
        <v>416</v>
      </c>
      <c r="E31" s="11" t="s">
        <v>416</v>
      </c>
      <c r="F31" s="11" t="s">
        <v>416</v>
      </c>
      <c r="G31" s="11" t="s">
        <v>416</v>
      </c>
      <c r="H31" s="11" t="s">
        <v>416</v>
      </c>
    </row>
    <row r="32" spans="1:8" ht="12" customHeight="1" x14ac:dyDescent="0.2">
      <c r="A32" s="2" t="str">
        <f>"Aug "&amp;RIGHT(A6,4)+1</f>
        <v>Aug 2024</v>
      </c>
      <c r="B32" s="11" t="s">
        <v>416</v>
      </c>
      <c r="C32" s="11" t="s">
        <v>416</v>
      </c>
      <c r="D32" s="11" t="s">
        <v>416</v>
      </c>
      <c r="E32" s="11" t="s">
        <v>416</v>
      </c>
      <c r="F32" s="11" t="s">
        <v>416</v>
      </c>
      <c r="G32" s="11" t="s">
        <v>416</v>
      </c>
      <c r="H32" s="11" t="s">
        <v>416</v>
      </c>
    </row>
    <row r="33" spans="1:8" ht="12" customHeight="1" x14ac:dyDescent="0.2">
      <c r="A33" s="2" t="str">
        <f>"Sep "&amp;RIGHT(A6,4)+1</f>
        <v>Sep 2024</v>
      </c>
      <c r="B33" s="11" t="s">
        <v>416</v>
      </c>
      <c r="C33" s="11" t="s">
        <v>416</v>
      </c>
      <c r="D33" s="11" t="s">
        <v>416</v>
      </c>
      <c r="E33" s="11" t="s">
        <v>416</v>
      </c>
      <c r="F33" s="11" t="s">
        <v>416</v>
      </c>
      <c r="G33" s="11" t="s">
        <v>416</v>
      </c>
      <c r="H33" s="11" t="s">
        <v>416</v>
      </c>
    </row>
    <row r="34" spans="1:8" ht="12" customHeight="1" x14ac:dyDescent="0.2">
      <c r="A34" s="12" t="s">
        <v>55</v>
      </c>
      <c r="B34" s="13">
        <v>7858522151.6338997</v>
      </c>
      <c r="C34" s="13" t="s">
        <v>416</v>
      </c>
      <c r="D34" s="13">
        <v>1082815144.2423999</v>
      </c>
      <c r="E34" s="13">
        <v>23920430.030299999</v>
      </c>
      <c r="F34" s="13">
        <v>5337504.7121000001</v>
      </c>
      <c r="G34" s="13" t="s">
        <v>416</v>
      </c>
      <c r="H34" s="13">
        <v>5337504.7121000001</v>
      </c>
    </row>
    <row r="35" spans="1:8" ht="12" customHeight="1" x14ac:dyDescent="0.2">
      <c r="A35" s="14" t="str">
        <f>"Total "&amp;MID(A20,7,LEN(A20)-13)&amp;" Months"</f>
        <v>Total 1 Months</v>
      </c>
      <c r="B35" s="15">
        <v>7858522151.6338997</v>
      </c>
      <c r="C35" s="15" t="s">
        <v>416</v>
      </c>
      <c r="D35" s="15">
        <v>1082815144.2423999</v>
      </c>
      <c r="E35" s="15">
        <v>23920430.030299999</v>
      </c>
      <c r="F35" s="15">
        <v>5337504.7121000001</v>
      </c>
      <c r="G35" s="15" t="s">
        <v>416</v>
      </c>
      <c r="H35" s="15">
        <v>5337504.7121000001</v>
      </c>
    </row>
    <row r="36" spans="1:8" ht="12" customHeight="1" x14ac:dyDescent="0.2">
      <c r="A36" s="81"/>
      <c r="B36" s="81"/>
      <c r="C36" s="81"/>
      <c r="D36" s="81"/>
      <c r="E36" s="81"/>
      <c r="F36" s="81"/>
      <c r="G36" s="81"/>
      <c r="H36" s="81"/>
    </row>
    <row r="37" spans="1:8" ht="109.9" customHeight="1" x14ac:dyDescent="0.2">
      <c r="A37" s="92" t="s">
        <v>411</v>
      </c>
      <c r="B37" s="92"/>
      <c r="C37" s="92"/>
      <c r="D37" s="92"/>
      <c r="E37" s="92"/>
      <c r="F37" s="92"/>
      <c r="G37" s="92"/>
      <c r="H37" s="92"/>
    </row>
  </sheetData>
  <mergeCells count="10">
    <mergeCell ref="A37:H37"/>
    <mergeCell ref="B5:H5"/>
    <mergeCell ref="A36:H36"/>
    <mergeCell ref="A1:G1"/>
    <mergeCell ref="A2:G2"/>
    <mergeCell ref="A3:A4"/>
    <mergeCell ref="C3:C4"/>
    <mergeCell ref="D3:E3"/>
    <mergeCell ref="F3:H3"/>
    <mergeCell ref="B3:B4"/>
  </mergeCells>
  <phoneticPr fontId="0" type="noConversion"/>
  <pageMargins left="0.75" right="0.5" top="0.75" bottom="0.5" header="0.5" footer="0.25"/>
  <pageSetup orientation="landscape"/>
  <headerFooter alignWithMargins="0"/>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43">
    <pageSetUpPr fitToPage="1"/>
  </sheetPr>
  <dimension ref="A1:I37"/>
  <sheetViews>
    <sheetView showGridLines="0" workbookViewId="0">
      <selection sqref="A1:H1"/>
    </sheetView>
  </sheetViews>
  <sheetFormatPr defaultRowHeight="12.75" x14ac:dyDescent="0.2"/>
  <cols>
    <col min="1" max="1" width="12.140625" customWidth="1"/>
    <col min="2" max="9" width="11.42578125" customWidth="1"/>
  </cols>
  <sheetData>
    <row r="1" spans="1:9" ht="12" customHeight="1" x14ac:dyDescent="0.2">
      <c r="A1" s="82" t="s">
        <v>421</v>
      </c>
      <c r="B1" s="82"/>
      <c r="C1" s="82"/>
      <c r="D1" s="82"/>
      <c r="E1" s="82"/>
      <c r="F1" s="82"/>
      <c r="G1" s="82"/>
      <c r="H1" s="82"/>
      <c r="I1" s="76">
        <v>45303</v>
      </c>
    </row>
    <row r="2" spans="1:9" ht="12" customHeight="1" x14ac:dyDescent="0.2">
      <c r="A2" s="84" t="s">
        <v>268</v>
      </c>
      <c r="B2" s="84"/>
      <c r="C2" s="84"/>
      <c r="D2" s="84"/>
      <c r="E2" s="84"/>
      <c r="F2" s="84"/>
      <c r="G2" s="84"/>
      <c r="H2" s="84"/>
      <c r="I2" s="1"/>
    </row>
    <row r="3" spans="1:9" ht="24" customHeight="1" x14ac:dyDescent="0.2">
      <c r="A3" s="86" t="s">
        <v>50</v>
      </c>
      <c r="B3" s="90" t="s">
        <v>269</v>
      </c>
      <c r="C3" s="90"/>
      <c r="D3" s="90"/>
      <c r="E3" s="90"/>
      <c r="F3" s="90"/>
      <c r="G3" s="90"/>
      <c r="H3" s="89"/>
      <c r="I3" s="93" t="s">
        <v>52</v>
      </c>
    </row>
    <row r="4" spans="1:9" ht="24" customHeight="1" x14ac:dyDescent="0.2">
      <c r="A4" s="87"/>
      <c r="B4" s="10" t="s">
        <v>192</v>
      </c>
      <c r="C4" s="10" t="s">
        <v>193</v>
      </c>
      <c r="D4" s="10" t="s">
        <v>194</v>
      </c>
      <c r="E4" s="10" t="s">
        <v>176</v>
      </c>
      <c r="F4" s="10" t="s">
        <v>195</v>
      </c>
      <c r="G4" s="10" t="s">
        <v>196</v>
      </c>
      <c r="H4" s="10" t="s">
        <v>55</v>
      </c>
      <c r="I4" s="90"/>
    </row>
    <row r="5" spans="1:9" ht="12" customHeight="1" x14ac:dyDescent="0.2">
      <c r="A5" s="1"/>
      <c r="B5" s="81" t="str">
        <f>REPT("-",90)&amp;" Dollars "&amp;REPT("-",90)</f>
        <v>------------------------------------------------------------------------------------------ Dollars ------------------------------------------------------------------------------------------</v>
      </c>
      <c r="C5" s="81"/>
      <c r="D5" s="81"/>
      <c r="E5" s="81"/>
      <c r="F5" s="81"/>
      <c r="G5" s="81"/>
      <c r="H5" s="81"/>
      <c r="I5" s="81"/>
    </row>
    <row r="6" spans="1:9" ht="12" customHeight="1" x14ac:dyDescent="0.2">
      <c r="A6" s="3" t="s">
        <v>418</v>
      </c>
    </row>
    <row r="7" spans="1:9" ht="12" customHeight="1" x14ac:dyDescent="0.2">
      <c r="A7" s="2" t="str">
        <f>"Oct "&amp;RIGHT(A6,4)-1</f>
        <v>Oct 2022</v>
      </c>
      <c r="B7" s="11">
        <v>1897081024.6300001</v>
      </c>
      <c r="C7" s="11" t="s">
        <v>416</v>
      </c>
      <c r="D7" s="11">
        <v>552695914.99000001</v>
      </c>
      <c r="E7" s="11">
        <v>318515897.04000002</v>
      </c>
      <c r="F7" s="11">
        <v>178949.69</v>
      </c>
      <c r="G7" s="11" t="s">
        <v>416</v>
      </c>
      <c r="H7" s="11">
        <v>2768471786.3499999</v>
      </c>
      <c r="I7" s="11">
        <v>509659.13</v>
      </c>
    </row>
    <row r="8" spans="1:9" ht="12" customHeight="1" x14ac:dyDescent="0.2">
      <c r="A8" s="2" t="str">
        <f>"Nov "&amp;RIGHT(A6,4)-1</f>
        <v>Nov 2022</v>
      </c>
      <c r="B8" s="11">
        <v>1662803385.8099999</v>
      </c>
      <c r="C8" s="11" t="s">
        <v>416</v>
      </c>
      <c r="D8" s="11">
        <v>495742209.10000002</v>
      </c>
      <c r="E8" s="11">
        <v>295867999.88999999</v>
      </c>
      <c r="F8" s="11">
        <v>359212.28</v>
      </c>
      <c r="G8" s="11" t="s">
        <v>416</v>
      </c>
      <c r="H8" s="11">
        <v>2454772807.0799999</v>
      </c>
      <c r="I8" s="11">
        <v>477987.38</v>
      </c>
    </row>
    <row r="9" spans="1:9" ht="12" customHeight="1" x14ac:dyDescent="0.2">
      <c r="A9" s="2" t="str">
        <f>"Dec "&amp;RIGHT(A6,4)-1</f>
        <v>Dec 2022</v>
      </c>
      <c r="B9" s="11">
        <v>1320999839.9100001</v>
      </c>
      <c r="C9" s="11" t="s">
        <v>416</v>
      </c>
      <c r="D9" s="11">
        <v>391819646.07999998</v>
      </c>
      <c r="E9" s="11">
        <v>327213891.82999998</v>
      </c>
      <c r="F9" s="11">
        <v>8099842.29</v>
      </c>
      <c r="G9" s="11">
        <v>318783233</v>
      </c>
      <c r="H9" s="11">
        <v>2366916453.1100001</v>
      </c>
      <c r="I9" s="11">
        <v>378789.25</v>
      </c>
    </row>
    <row r="10" spans="1:9" ht="12" customHeight="1" x14ac:dyDescent="0.2">
      <c r="A10" s="2" t="str">
        <f>"Jan "&amp;RIGHT(A6,4)</f>
        <v>Jan 2023</v>
      </c>
      <c r="B10" s="11">
        <v>1800335628.6199999</v>
      </c>
      <c r="C10" s="11" t="s">
        <v>416</v>
      </c>
      <c r="D10" s="11">
        <v>518711679.88</v>
      </c>
      <c r="E10" s="11">
        <v>316932184.38999999</v>
      </c>
      <c r="F10" s="11">
        <v>96193.67</v>
      </c>
      <c r="G10" s="11" t="s">
        <v>416</v>
      </c>
      <c r="H10" s="11">
        <v>2636075686.5599999</v>
      </c>
      <c r="I10" s="11">
        <v>507372.32</v>
      </c>
    </row>
    <row r="11" spans="1:9" ht="12" customHeight="1" x14ac:dyDescent="0.2">
      <c r="A11" s="2" t="str">
        <f>"Feb "&amp;RIGHT(A6,4)</f>
        <v>Feb 2023</v>
      </c>
      <c r="B11" s="11">
        <v>1714469296.05</v>
      </c>
      <c r="C11" s="11" t="s">
        <v>416</v>
      </c>
      <c r="D11" s="11">
        <v>520810299.98000002</v>
      </c>
      <c r="E11" s="11">
        <v>312710867.42000002</v>
      </c>
      <c r="F11" s="11">
        <v>-254711.06</v>
      </c>
      <c r="G11" s="11" t="s">
        <v>416</v>
      </c>
      <c r="H11" s="11">
        <v>2547735752.3899999</v>
      </c>
      <c r="I11" s="11">
        <v>484711.34</v>
      </c>
    </row>
    <row r="12" spans="1:9" ht="12" customHeight="1" x14ac:dyDescent="0.2">
      <c r="A12" s="2" t="str">
        <f>"Mar "&amp;RIGHT(A6,4)</f>
        <v>Mar 2023</v>
      </c>
      <c r="B12" s="11">
        <v>1903076617.3599999</v>
      </c>
      <c r="C12" s="11" t="s">
        <v>416</v>
      </c>
      <c r="D12" s="11">
        <v>588940792.55999994</v>
      </c>
      <c r="E12" s="11">
        <v>444656570.88</v>
      </c>
      <c r="F12" s="11">
        <v>1535253.36</v>
      </c>
      <c r="G12" s="11">
        <v>293259292</v>
      </c>
      <c r="H12" s="11">
        <v>3231468526.1599998</v>
      </c>
      <c r="I12" s="11">
        <v>511843.57</v>
      </c>
    </row>
    <row r="13" spans="1:9" ht="12" customHeight="1" x14ac:dyDescent="0.2">
      <c r="A13" s="2" t="str">
        <f>"Apr "&amp;RIGHT(A6,4)</f>
        <v>Apr 2023</v>
      </c>
      <c r="B13" s="11">
        <v>1583321072.6099999</v>
      </c>
      <c r="C13" s="11" t="s">
        <v>416</v>
      </c>
      <c r="D13" s="11">
        <v>491659012.74000001</v>
      </c>
      <c r="E13" s="11">
        <v>312639798.19999999</v>
      </c>
      <c r="F13" s="11">
        <v>124562.37</v>
      </c>
      <c r="G13" s="11" t="s">
        <v>416</v>
      </c>
      <c r="H13" s="11">
        <v>2387744445.9200001</v>
      </c>
      <c r="I13" s="11">
        <v>441148.38</v>
      </c>
    </row>
    <row r="14" spans="1:9" ht="12" customHeight="1" x14ac:dyDescent="0.2">
      <c r="A14" s="2" t="str">
        <f>"May "&amp;RIGHT(A6,4)</f>
        <v>May 2023</v>
      </c>
      <c r="B14" s="11">
        <v>1817348090.8800001</v>
      </c>
      <c r="C14" s="11" t="s">
        <v>416</v>
      </c>
      <c r="D14" s="11">
        <v>598139610.83000004</v>
      </c>
      <c r="E14" s="11">
        <v>350430878.19</v>
      </c>
      <c r="F14" s="11">
        <v>3195027.23</v>
      </c>
      <c r="G14" s="11" t="s">
        <v>416</v>
      </c>
      <c r="H14" s="11">
        <v>2769113607.1300001</v>
      </c>
      <c r="I14" s="11">
        <v>524547.11</v>
      </c>
    </row>
    <row r="15" spans="1:9" ht="12" customHeight="1" x14ac:dyDescent="0.2">
      <c r="A15" s="2" t="str">
        <f>"Jun "&amp;RIGHT(A6,4)</f>
        <v>Jun 2023</v>
      </c>
      <c r="B15" s="11">
        <v>407899928.06999999</v>
      </c>
      <c r="C15" s="11" t="s">
        <v>416</v>
      </c>
      <c r="D15" s="11">
        <v>141046850.90000001</v>
      </c>
      <c r="E15" s="11">
        <v>332436949.00999999</v>
      </c>
      <c r="F15" s="11">
        <v>176192164.44999999</v>
      </c>
      <c r="G15" s="11">
        <v>238765720</v>
      </c>
      <c r="H15" s="11">
        <v>1296341612.4300001</v>
      </c>
      <c r="I15" s="11">
        <v>249851.6</v>
      </c>
    </row>
    <row r="16" spans="1:9" ht="12" customHeight="1" x14ac:dyDescent="0.2">
      <c r="A16" s="2" t="str">
        <f>"Jul "&amp;RIGHT(A6,4)</f>
        <v>Jul 2023</v>
      </c>
      <c r="B16" s="11">
        <v>179980577.19</v>
      </c>
      <c r="C16" s="11" t="s">
        <v>416</v>
      </c>
      <c r="D16" s="11">
        <v>26668709.98</v>
      </c>
      <c r="E16" s="11">
        <v>200741676.13</v>
      </c>
      <c r="F16" s="11">
        <v>201744471.80000001</v>
      </c>
      <c r="G16" s="11" t="s">
        <v>416</v>
      </c>
      <c r="H16" s="11">
        <v>609135435.10000002</v>
      </c>
      <c r="I16" s="11">
        <v>305854.82250000001</v>
      </c>
    </row>
    <row r="17" spans="1:9" ht="12" customHeight="1" x14ac:dyDescent="0.2">
      <c r="A17" s="2" t="str">
        <f>"Aug "&amp;RIGHT(A6,4)</f>
        <v>Aug 2023</v>
      </c>
      <c r="B17" s="11">
        <v>1087534511.345</v>
      </c>
      <c r="C17" s="11" t="s">
        <v>416</v>
      </c>
      <c r="D17" s="11">
        <v>319148930.75999999</v>
      </c>
      <c r="E17" s="11">
        <v>280363637.99000001</v>
      </c>
      <c r="F17" s="11">
        <v>74673501.379999995</v>
      </c>
      <c r="G17" s="11" t="s">
        <v>416</v>
      </c>
      <c r="H17" s="11">
        <v>1761720581.4749999</v>
      </c>
      <c r="I17" s="11">
        <v>248245.7825</v>
      </c>
    </row>
    <row r="18" spans="1:9" ht="12" customHeight="1" x14ac:dyDescent="0.2">
      <c r="A18" s="2" t="str">
        <f>"Sep "&amp;RIGHT(A6,4)</f>
        <v>Sep 2023</v>
      </c>
      <c r="B18" s="11">
        <v>1855462946.8</v>
      </c>
      <c r="C18" s="11" t="s">
        <v>416</v>
      </c>
      <c r="D18" s="11">
        <v>592490279.49000001</v>
      </c>
      <c r="E18" s="11">
        <v>451954005.1936</v>
      </c>
      <c r="F18" s="11">
        <v>45798290.219999999</v>
      </c>
      <c r="G18" s="11">
        <v>651934037.66659999</v>
      </c>
      <c r="H18" s="11">
        <v>3597639559.3702002</v>
      </c>
      <c r="I18" s="11">
        <v>502761.28</v>
      </c>
    </row>
    <row r="19" spans="1:9" ht="12" customHeight="1" x14ac:dyDescent="0.2">
      <c r="A19" s="12" t="s">
        <v>55</v>
      </c>
      <c r="B19" s="13">
        <v>17230312919.275002</v>
      </c>
      <c r="C19" s="13" t="s">
        <v>416</v>
      </c>
      <c r="D19" s="13">
        <v>5237873937.29</v>
      </c>
      <c r="E19" s="13">
        <v>3944464356.1636</v>
      </c>
      <c r="F19" s="13">
        <v>511742757.68000001</v>
      </c>
      <c r="G19" s="13">
        <v>1502742282.6666</v>
      </c>
      <c r="H19" s="13">
        <v>28427136253.075199</v>
      </c>
      <c r="I19" s="13">
        <v>5142771.9649999999</v>
      </c>
    </row>
    <row r="20" spans="1:9" ht="12" customHeight="1" x14ac:dyDescent="0.2">
      <c r="A20" s="14" t="s">
        <v>419</v>
      </c>
      <c r="B20" s="15">
        <v>1897081024.6300001</v>
      </c>
      <c r="C20" s="15" t="s">
        <v>416</v>
      </c>
      <c r="D20" s="15">
        <v>552695914.99000001</v>
      </c>
      <c r="E20" s="15">
        <v>318515897.04000002</v>
      </c>
      <c r="F20" s="15">
        <v>178949.69</v>
      </c>
      <c r="G20" s="15" t="s">
        <v>416</v>
      </c>
      <c r="H20" s="15">
        <v>2768471786.3499999</v>
      </c>
      <c r="I20" s="15">
        <v>509659.13</v>
      </c>
    </row>
    <row r="21" spans="1:9" ht="12" customHeight="1" x14ac:dyDescent="0.2">
      <c r="A21" s="3" t="str">
        <f>"FY "&amp;RIGHT(A6,4)+1</f>
        <v>FY 2024</v>
      </c>
    </row>
    <row r="22" spans="1:9" ht="12" customHeight="1" x14ac:dyDescent="0.2">
      <c r="A22" s="2" t="str">
        <f>"Oct "&amp;RIGHT(A6,4)</f>
        <v>Oct 2023</v>
      </c>
      <c r="B22" s="11">
        <v>1914451596.54</v>
      </c>
      <c r="C22" s="11" t="s">
        <v>416</v>
      </c>
      <c r="D22" s="11">
        <v>591600230.73000002</v>
      </c>
      <c r="E22" s="11">
        <v>321462054.04000002</v>
      </c>
      <c r="F22" s="11">
        <v>199624.8</v>
      </c>
      <c r="G22" s="11" t="s">
        <v>416</v>
      </c>
      <c r="H22" s="11">
        <v>2827713506.1100001</v>
      </c>
      <c r="I22" s="11">
        <v>513653.5625</v>
      </c>
    </row>
    <row r="23" spans="1:9" ht="12" customHeight="1" x14ac:dyDescent="0.2">
      <c r="A23" s="2" t="str">
        <f>"Nov "&amp;RIGHT(A6,4)</f>
        <v>Nov 2023</v>
      </c>
      <c r="B23" s="11" t="s">
        <v>416</v>
      </c>
      <c r="C23" s="11" t="s">
        <v>416</v>
      </c>
      <c r="D23" s="11" t="s">
        <v>416</v>
      </c>
      <c r="E23" s="11" t="s">
        <v>416</v>
      </c>
      <c r="F23" s="11" t="s">
        <v>416</v>
      </c>
      <c r="G23" s="11" t="s">
        <v>416</v>
      </c>
      <c r="H23" s="11" t="s">
        <v>416</v>
      </c>
      <c r="I23" s="11" t="s">
        <v>416</v>
      </c>
    </row>
    <row r="24" spans="1:9" ht="12" customHeight="1" x14ac:dyDescent="0.2">
      <c r="A24" s="2" t="str">
        <f>"Dec "&amp;RIGHT(A6,4)</f>
        <v>Dec 2023</v>
      </c>
      <c r="B24" s="11" t="s">
        <v>416</v>
      </c>
      <c r="C24" s="11" t="s">
        <v>416</v>
      </c>
      <c r="D24" s="11" t="s">
        <v>416</v>
      </c>
      <c r="E24" s="11" t="s">
        <v>416</v>
      </c>
      <c r="F24" s="11" t="s">
        <v>416</v>
      </c>
      <c r="G24" s="11" t="s">
        <v>416</v>
      </c>
      <c r="H24" s="11" t="s">
        <v>416</v>
      </c>
      <c r="I24" s="11" t="s">
        <v>416</v>
      </c>
    </row>
    <row r="25" spans="1:9" ht="12" customHeight="1" x14ac:dyDescent="0.2">
      <c r="A25" s="2" t="str">
        <f>"Jan "&amp;RIGHT(A6,4)+1</f>
        <v>Jan 2024</v>
      </c>
      <c r="B25" s="11" t="s">
        <v>416</v>
      </c>
      <c r="C25" s="11" t="s">
        <v>416</v>
      </c>
      <c r="D25" s="11" t="s">
        <v>416</v>
      </c>
      <c r="E25" s="11" t="s">
        <v>416</v>
      </c>
      <c r="F25" s="11" t="s">
        <v>416</v>
      </c>
      <c r="G25" s="11" t="s">
        <v>416</v>
      </c>
      <c r="H25" s="11" t="s">
        <v>416</v>
      </c>
      <c r="I25" s="11" t="s">
        <v>416</v>
      </c>
    </row>
    <row r="26" spans="1:9" ht="12" customHeight="1" x14ac:dyDescent="0.2">
      <c r="A26" s="2" t="str">
        <f>"Feb "&amp;RIGHT(A6,4)+1</f>
        <v>Feb 2024</v>
      </c>
      <c r="B26" s="11" t="s">
        <v>416</v>
      </c>
      <c r="C26" s="11" t="s">
        <v>416</v>
      </c>
      <c r="D26" s="11" t="s">
        <v>416</v>
      </c>
      <c r="E26" s="11" t="s">
        <v>416</v>
      </c>
      <c r="F26" s="11" t="s">
        <v>416</v>
      </c>
      <c r="G26" s="11" t="s">
        <v>416</v>
      </c>
      <c r="H26" s="11" t="s">
        <v>416</v>
      </c>
      <c r="I26" s="11" t="s">
        <v>416</v>
      </c>
    </row>
    <row r="27" spans="1:9" ht="12" customHeight="1" x14ac:dyDescent="0.2">
      <c r="A27" s="2" t="str">
        <f>"Mar "&amp;RIGHT(A6,4)+1</f>
        <v>Mar 2024</v>
      </c>
      <c r="B27" s="11" t="s">
        <v>416</v>
      </c>
      <c r="C27" s="11" t="s">
        <v>416</v>
      </c>
      <c r="D27" s="11" t="s">
        <v>416</v>
      </c>
      <c r="E27" s="11" t="s">
        <v>416</v>
      </c>
      <c r="F27" s="11" t="s">
        <v>416</v>
      </c>
      <c r="G27" s="11" t="s">
        <v>416</v>
      </c>
      <c r="H27" s="11" t="s">
        <v>416</v>
      </c>
      <c r="I27" s="11" t="s">
        <v>416</v>
      </c>
    </row>
    <row r="28" spans="1:9" ht="12" customHeight="1" x14ac:dyDescent="0.2">
      <c r="A28" s="2" t="str">
        <f>"Apr "&amp;RIGHT(A6,4)+1</f>
        <v>Apr 2024</v>
      </c>
      <c r="B28" s="11" t="s">
        <v>416</v>
      </c>
      <c r="C28" s="11" t="s">
        <v>416</v>
      </c>
      <c r="D28" s="11" t="s">
        <v>416</v>
      </c>
      <c r="E28" s="11" t="s">
        <v>416</v>
      </c>
      <c r="F28" s="11" t="s">
        <v>416</v>
      </c>
      <c r="G28" s="11" t="s">
        <v>416</v>
      </c>
      <c r="H28" s="11" t="s">
        <v>416</v>
      </c>
      <c r="I28" s="11" t="s">
        <v>416</v>
      </c>
    </row>
    <row r="29" spans="1:9" ht="12" customHeight="1" x14ac:dyDescent="0.2">
      <c r="A29" s="2" t="str">
        <f>"May "&amp;RIGHT(A6,4)+1</f>
        <v>May 2024</v>
      </c>
      <c r="B29" s="11" t="s">
        <v>416</v>
      </c>
      <c r="C29" s="11" t="s">
        <v>416</v>
      </c>
      <c r="D29" s="11" t="s">
        <v>416</v>
      </c>
      <c r="E29" s="11" t="s">
        <v>416</v>
      </c>
      <c r="F29" s="11" t="s">
        <v>416</v>
      </c>
      <c r="G29" s="11" t="s">
        <v>416</v>
      </c>
      <c r="H29" s="11" t="s">
        <v>416</v>
      </c>
      <c r="I29" s="11" t="s">
        <v>416</v>
      </c>
    </row>
    <row r="30" spans="1:9" ht="12" customHeight="1" x14ac:dyDescent="0.2">
      <c r="A30" s="2" t="str">
        <f>"Jun "&amp;RIGHT(A6,4)+1</f>
        <v>Jun 2024</v>
      </c>
      <c r="B30" s="11" t="s">
        <v>416</v>
      </c>
      <c r="C30" s="11" t="s">
        <v>416</v>
      </c>
      <c r="D30" s="11" t="s">
        <v>416</v>
      </c>
      <c r="E30" s="11" t="s">
        <v>416</v>
      </c>
      <c r="F30" s="11" t="s">
        <v>416</v>
      </c>
      <c r="G30" s="11" t="s">
        <v>416</v>
      </c>
      <c r="H30" s="11" t="s">
        <v>416</v>
      </c>
      <c r="I30" s="11" t="s">
        <v>416</v>
      </c>
    </row>
    <row r="31" spans="1:9" ht="12" customHeight="1" x14ac:dyDescent="0.2">
      <c r="A31" s="2" t="str">
        <f>"Jul "&amp;RIGHT(A6,4)+1</f>
        <v>Jul 2024</v>
      </c>
      <c r="B31" s="11" t="s">
        <v>416</v>
      </c>
      <c r="C31" s="11" t="s">
        <v>416</v>
      </c>
      <c r="D31" s="11" t="s">
        <v>416</v>
      </c>
      <c r="E31" s="11" t="s">
        <v>416</v>
      </c>
      <c r="F31" s="11" t="s">
        <v>416</v>
      </c>
      <c r="G31" s="11" t="s">
        <v>416</v>
      </c>
      <c r="H31" s="11" t="s">
        <v>416</v>
      </c>
      <c r="I31" s="11" t="s">
        <v>416</v>
      </c>
    </row>
    <row r="32" spans="1:9" ht="12" customHeight="1" x14ac:dyDescent="0.2">
      <c r="A32" s="2" t="str">
        <f>"Aug "&amp;RIGHT(A6,4)+1</f>
        <v>Aug 2024</v>
      </c>
      <c r="B32" s="11" t="s">
        <v>416</v>
      </c>
      <c r="C32" s="11" t="s">
        <v>416</v>
      </c>
      <c r="D32" s="11" t="s">
        <v>416</v>
      </c>
      <c r="E32" s="11" t="s">
        <v>416</v>
      </c>
      <c r="F32" s="11" t="s">
        <v>416</v>
      </c>
      <c r="G32" s="11" t="s">
        <v>416</v>
      </c>
      <c r="H32" s="11" t="s">
        <v>416</v>
      </c>
      <c r="I32" s="11" t="s">
        <v>416</v>
      </c>
    </row>
    <row r="33" spans="1:9" ht="12" customHeight="1" x14ac:dyDescent="0.2">
      <c r="A33" s="2" t="str">
        <f>"Sep "&amp;RIGHT(A6,4)+1</f>
        <v>Sep 2024</v>
      </c>
      <c r="B33" s="11" t="s">
        <v>416</v>
      </c>
      <c r="C33" s="11" t="s">
        <v>416</v>
      </c>
      <c r="D33" s="11" t="s">
        <v>416</v>
      </c>
      <c r="E33" s="11" t="s">
        <v>416</v>
      </c>
      <c r="F33" s="11" t="s">
        <v>416</v>
      </c>
      <c r="G33" s="11" t="s">
        <v>416</v>
      </c>
      <c r="H33" s="11" t="s">
        <v>416</v>
      </c>
      <c r="I33" s="11" t="s">
        <v>416</v>
      </c>
    </row>
    <row r="34" spans="1:9" ht="12" customHeight="1" x14ac:dyDescent="0.2">
      <c r="A34" s="12" t="s">
        <v>55</v>
      </c>
      <c r="B34" s="13">
        <v>1914451596.54</v>
      </c>
      <c r="C34" s="13" t="s">
        <v>416</v>
      </c>
      <c r="D34" s="13">
        <v>591600230.73000002</v>
      </c>
      <c r="E34" s="13">
        <v>321462054.04000002</v>
      </c>
      <c r="F34" s="13">
        <v>199624.8</v>
      </c>
      <c r="G34" s="13" t="s">
        <v>416</v>
      </c>
      <c r="H34" s="13">
        <v>2827713506.1100001</v>
      </c>
      <c r="I34" s="13">
        <v>513653.5625</v>
      </c>
    </row>
    <row r="35" spans="1:9" ht="12" customHeight="1" x14ac:dyDescent="0.2">
      <c r="A35" s="14" t="str">
        <f>"Total "&amp;MID(A20,7,LEN(A20)-13)&amp;" Months"</f>
        <v>Total 1 Months</v>
      </c>
      <c r="B35" s="15">
        <v>1914451596.54</v>
      </c>
      <c r="C35" s="15" t="s">
        <v>416</v>
      </c>
      <c r="D35" s="15">
        <v>591600230.73000002</v>
      </c>
      <c r="E35" s="15">
        <v>321462054.04000002</v>
      </c>
      <c r="F35" s="15">
        <v>199624.8</v>
      </c>
      <c r="G35" s="15" t="s">
        <v>416</v>
      </c>
      <c r="H35" s="15">
        <v>2827713506.1100001</v>
      </c>
      <c r="I35" s="15">
        <v>513653.5625</v>
      </c>
    </row>
    <row r="36" spans="1:9" ht="12" customHeight="1" x14ac:dyDescent="0.2">
      <c r="A36" s="81"/>
      <c r="B36" s="81"/>
      <c r="C36" s="81"/>
      <c r="D36" s="81"/>
      <c r="E36" s="81"/>
      <c r="F36" s="81"/>
      <c r="G36" s="81"/>
      <c r="H36" s="81"/>
      <c r="I36" s="81"/>
    </row>
    <row r="37" spans="1:9" ht="261.75" customHeight="1" x14ac:dyDescent="0.2">
      <c r="A37" s="92" t="s">
        <v>413</v>
      </c>
      <c r="B37" s="92"/>
      <c r="C37" s="92"/>
      <c r="D37" s="92"/>
      <c r="E37" s="92"/>
      <c r="F37" s="92"/>
      <c r="G37" s="92"/>
      <c r="H37" s="92"/>
      <c r="I37" s="92"/>
    </row>
  </sheetData>
  <mergeCells count="8">
    <mergeCell ref="A36:I36"/>
    <mergeCell ref="A37:I37"/>
    <mergeCell ref="A1:H1"/>
    <mergeCell ref="A2:H2"/>
    <mergeCell ref="A3:A4"/>
    <mergeCell ref="B3:H3"/>
    <mergeCell ref="I3:I4"/>
    <mergeCell ref="B5:I5"/>
  </mergeCells>
  <phoneticPr fontId="0" type="noConversion"/>
  <pageMargins left="0.75" right="0.5" top="0.75" bottom="0.5" header="0.5" footer="0.25"/>
  <pageSetup orientation="landscape"/>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4">
    <pageSetUpPr fitToPage="1"/>
  </sheetPr>
  <dimension ref="A1:I37"/>
  <sheetViews>
    <sheetView showGridLines="0" zoomScaleNormal="100" workbookViewId="0">
      <selection sqref="A1:H1"/>
    </sheetView>
  </sheetViews>
  <sheetFormatPr defaultRowHeight="12.75" x14ac:dyDescent="0.2"/>
  <cols>
    <col min="1" max="1" width="12.140625" customWidth="1"/>
    <col min="2" max="5" width="11.42578125" customWidth="1"/>
    <col min="6" max="7" width="12.7109375" customWidth="1"/>
    <col min="8" max="8" width="15.7109375" customWidth="1"/>
    <col min="9" max="9" width="19.28515625" customWidth="1"/>
  </cols>
  <sheetData>
    <row r="1" spans="1:9" ht="12" customHeight="1" x14ac:dyDescent="0.2">
      <c r="A1" s="82" t="s">
        <v>421</v>
      </c>
      <c r="B1" s="82"/>
      <c r="C1" s="82"/>
      <c r="D1" s="82"/>
      <c r="E1" s="82"/>
      <c r="F1" s="82"/>
      <c r="G1" s="82"/>
      <c r="H1" s="83"/>
      <c r="I1" s="76">
        <v>45303</v>
      </c>
    </row>
    <row r="2" spans="1:9" ht="12" customHeight="1" x14ac:dyDescent="0.2">
      <c r="A2" s="84" t="s">
        <v>270</v>
      </c>
      <c r="B2" s="84"/>
      <c r="C2" s="84"/>
      <c r="D2" s="84"/>
      <c r="E2" s="84"/>
      <c r="F2" s="84"/>
      <c r="G2" s="84"/>
      <c r="H2" s="5"/>
      <c r="I2" s="1"/>
    </row>
    <row r="3" spans="1:9" ht="24" customHeight="1" x14ac:dyDescent="0.2">
      <c r="A3" s="86" t="s">
        <v>50</v>
      </c>
      <c r="B3" s="88" t="s">
        <v>271</v>
      </c>
      <c r="C3" s="88" t="s">
        <v>272</v>
      </c>
      <c r="D3" s="88" t="s">
        <v>146</v>
      </c>
      <c r="E3" s="88" t="s">
        <v>197</v>
      </c>
      <c r="F3" s="88" t="s">
        <v>395</v>
      </c>
      <c r="G3" s="88" t="s">
        <v>337</v>
      </c>
      <c r="H3" s="88" t="s">
        <v>396</v>
      </c>
      <c r="I3" s="93" t="s">
        <v>338</v>
      </c>
    </row>
    <row r="4" spans="1:9" ht="24" customHeight="1" x14ac:dyDescent="0.2">
      <c r="A4" s="87"/>
      <c r="B4" s="89"/>
      <c r="C4" s="89"/>
      <c r="D4" s="89"/>
      <c r="E4" s="89"/>
      <c r="F4" s="89"/>
      <c r="G4" s="89"/>
      <c r="H4" s="89"/>
      <c r="I4" s="90"/>
    </row>
    <row r="5" spans="1:9" ht="12" customHeight="1" x14ac:dyDescent="0.2">
      <c r="A5" s="1"/>
      <c r="B5" s="81" t="str">
        <f>REPT("-",79)&amp;" Dollars "&amp;REPT("-",79)</f>
        <v>------------------------------------------------------------------------------- Dollars -------------------------------------------------------------------------------</v>
      </c>
      <c r="C5" s="81"/>
      <c r="D5" s="81"/>
      <c r="E5" s="81"/>
      <c r="F5" s="81"/>
      <c r="G5" s="81"/>
      <c r="H5" s="81"/>
      <c r="I5" s="81"/>
    </row>
    <row r="6" spans="1:9" ht="12" customHeight="1" x14ac:dyDescent="0.2">
      <c r="A6" s="3" t="s">
        <v>418</v>
      </c>
    </row>
    <row r="7" spans="1:9" ht="12" customHeight="1" x14ac:dyDescent="0.2">
      <c r="A7" s="2" t="str">
        <f>"Oct "&amp;RIGHT(A6,4)-1</f>
        <v>Oct 2022</v>
      </c>
      <c r="B7" s="11">
        <v>155968.24</v>
      </c>
      <c r="C7" s="11" t="s">
        <v>416</v>
      </c>
      <c r="D7" s="11" t="s">
        <v>416</v>
      </c>
      <c r="E7" s="11" t="s">
        <v>416</v>
      </c>
      <c r="F7" s="11">
        <v>124519161.81999999</v>
      </c>
      <c r="G7" s="11">
        <v>8409430</v>
      </c>
      <c r="H7" s="11" t="s">
        <v>416</v>
      </c>
      <c r="I7" s="11">
        <v>14954492727.935301</v>
      </c>
    </row>
    <row r="8" spans="1:9" ht="12" customHeight="1" x14ac:dyDescent="0.2">
      <c r="A8" s="2" t="str">
        <f>"Nov "&amp;RIGHT(A6,4)-1</f>
        <v>Nov 2022</v>
      </c>
      <c r="B8" s="11">
        <v>113408.19</v>
      </c>
      <c r="C8" s="11" t="s">
        <v>416</v>
      </c>
      <c r="D8" s="11" t="s">
        <v>416</v>
      </c>
      <c r="E8" s="11" t="s">
        <v>416</v>
      </c>
      <c r="F8" s="11">
        <v>125131427.40000001</v>
      </c>
      <c r="G8" s="11">
        <v>15779678</v>
      </c>
      <c r="H8" s="11" t="s">
        <v>416</v>
      </c>
      <c r="I8" s="11">
        <v>14348928785.3148</v>
      </c>
    </row>
    <row r="9" spans="1:9" ht="12" customHeight="1" x14ac:dyDescent="0.2">
      <c r="A9" s="2" t="str">
        <f>"Dec "&amp;RIGHT(A6,4)-1</f>
        <v>Dec 2022</v>
      </c>
      <c r="B9" s="11">
        <v>128459.19</v>
      </c>
      <c r="C9" s="11" t="s">
        <v>416</v>
      </c>
      <c r="D9" s="11" t="s">
        <v>416</v>
      </c>
      <c r="E9" s="11" t="s">
        <v>416</v>
      </c>
      <c r="F9" s="11">
        <v>103615316.67</v>
      </c>
      <c r="G9" s="11">
        <v>11728549</v>
      </c>
      <c r="H9" s="11" t="s">
        <v>416</v>
      </c>
      <c r="I9" s="11">
        <v>15622453317.694799</v>
      </c>
    </row>
    <row r="10" spans="1:9" ht="12" customHeight="1" x14ac:dyDescent="0.2">
      <c r="A10" s="2" t="str">
        <f>"Jan "&amp;RIGHT(A6,4)</f>
        <v>Jan 2023</v>
      </c>
      <c r="B10" s="11" t="s">
        <v>416</v>
      </c>
      <c r="C10" s="11" t="s">
        <v>416</v>
      </c>
      <c r="D10" s="11" t="s">
        <v>416</v>
      </c>
      <c r="E10" s="11" t="s">
        <v>416</v>
      </c>
      <c r="F10" s="11">
        <v>67897341.950000003</v>
      </c>
      <c r="G10" s="11">
        <v>13494060</v>
      </c>
      <c r="H10" s="11" t="s">
        <v>416</v>
      </c>
      <c r="I10" s="11">
        <v>14439218039.259701</v>
      </c>
    </row>
    <row r="11" spans="1:9" ht="12" customHeight="1" x14ac:dyDescent="0.2">
      <c r="A11" s="2" t="str">
        <f>"Feb "&amp;RIGHT(A6,4)</f>
        <v>Feb 2023</v>
      </c>
      <c r="B11" s="11" t="s">
        <v>416</v>
      </c>
      <c r="C11" s="11" t="s">
        <v>416</v>
      </c>
      <c r="D11" s="11" t="s">
        <v>416</v>
      </c>
      <c r="E11" s="11" t="s">
        <v>416</v>
      </c>
      <c r="F11" s="11">
        <v>70104859.650000006</v>
      </c>
      <c r="G11" s="11">
        <v>12950668</v>
      </c>
      <c r="H11" s="11" t="s">
        <v>416</v>
      </c>
      <c r="I11" s="11">
        <v>13884922171.8025</v>
      </c>
    </row>
    <row r="12" spans="1:9" ht="12" customHeight="1" x14ac:dyDescent="0.2">
      <c r="A12" s="2" t="str">
        <f>"Mar "&amp;RIGHT(A6,4)</f>
        <v>Mar 2023</v>
      </c>
      <c r="B12" s="11" t="s">
        <v>416</v>
      </c>
      <c r="C12" s="11" t="s">
        <v>416</v>
      </c>
      <c r="D12" s="11" t="s">
        <v>416</v>
      </c>
      <c r="E12" s="11" t="s">
        <v>416</v>
      </c>
      <c r="F12" s="11">
        <v>111765626.63</v>
      </c>
      <c r="G12" s="11">
        <v>15902862</v>
      </c>
      <c r="H12" s="11" t="s">
        <v>416</v>
      </c>
      <c r="I12" s="11">
        <v>14256387624.8549</v>
      </c>
    </row>
    <row r="13" spans="1:9" ht="12" customHeight="1" x14ac:dyDescent="0.2">
      <c r="A13" s="2" t="str">
        <f>"Apr "&amp;RIGHT(A6,4)</f>
        <v>Apr 2023</v>
      </c>
      <c r="B13" s="11" t="s">
        <v>416</v>
      </c>
      <c r="C13" s="11" t="s">
        <v>416</v>
      </c>
      <c r="D13" s="11" t="s">
        <v>416</v>
      </c>
      <c r="E13" s="11" t="s">
        <v>416</v>
      </c>
      <c r="F13" s="11">
        <v>52228105.119999997</v>
      </c>
      <c r="G13" s="11">
        <v>16588305</v>
      </c>
      <c r="H13" s="11" t="s">
        <v>416</v>
      </c>
      <c r="I13" s="11">
        <v>10689981655.2621</v>
      </c>
    </row>
    <row r="14" spans="1:9" ht="12" customHeight="1" x14ac:dyDescent="0.2">
      <c r="A14" s="2" t="str">
        <f>"May "&amp;RIGHT(A6,4)</f>
        <v>May 2023</v>
      </c>
      <c r="B14" s="11" t="s">
        <v>416</v>
      </c>
      <c r="C14" s="11" t="s">
        <v>416</v>
      </c>
      <c r="D14" s="11" t="s">
        <v>416</v>
      </c>
      <c r="E14" s="11" t="s">
        <v>416</v>
      </c>
      <c r="F14" s="11">
        <v>76046931.659999996</v>
      </c>
      <c r="G14" s="11">
        <v>18231343</v>
      </c>
      <c r="H14" s="11" t="s">
        <v>416</v>
      </c>
      <c r="I14" s="11">
        <v>10995461433.6068</v>
      </c>
    </row>
    <row r="15" spans="1:9" ht="12" customHeight="1" x14ac:dyDescent="0.2">
      <c r="A15" s="2" t="str">
        <f>"Jun "&amp;RIGHT(A6,4)</f>
        <v>Jun 2023</v>
      </c>
      <c r="B15" s="11" t="s">
        <v>416</v>
      </c>
      <c r="C15" s="11" t="s">
        <v>416</v>
      </c>
      <c r="D15" s="11" t="s">
        <v>416</v>
      </c>
      <c r="E15" s="11" t="s">
        <v>416</v>
      </c>
      <c r="F15" s="11">
        <v>120345088.08</v>
      </c>
      <c r="G15" s="11">
        <v>13323334</v>
      </c>
      <c r="H15" s="11" t="s">
        <v>416</v>
      </c>
      <c r="I15" s="11">
        <v>11039331598.3463</v>
      </c>
    </row>
    <row r="16" spans="1:9" ht="12" customHeight="1" x14ac:dyDescent="0.2">
      <c r="A16" s="2" t="str">
        <f>"Jul "&amp;RIGHT(A6,4)</f>
        <v>Jul 2023</v>
      </c>
      <c r="B16" s="11" t="s">
        <v>416</v>
      </c>
      <c r="C16" s="11" t="s">
        <v>416</v>
      </c>
      <c r="D16" s="11" t="s">
        <v>416</v>
      </c>
      <c r="E16" s="11" t="s">
        <v>416</v>
      </c>
      <c r="F16" s="11">
        <v>108214262.31</v>
      </c>
      <c r="G16" s="11">
        <v>28055492</v>
      </c>
      <c r="H16" s="11" t="s">
        <v>416</v>
      </c>
      <c r="I16" s="11">
        <v>8694297600.0702</v>
      </c>
    </row>
    <row r="17" spans="1:9" ht="12" customHeight="1" x14ac:dyDescent="0.2">
      <c r="A17" s="2" t="str">
        <f>"Aug "&amp;RIGHT(A6,4)</f>
        <v>Aug 2023</v>
      </c>
      <c r="B17" s="11" t="s">
        <v>416</v>
      </c>
      <c r="C17" s="11" t="s">
        <v>416</v>
      </c>
      <c r="D17" s="11" t="s">
        <v>416</v>
      </c>
      <c r="E17" s="11" t="s">
        <v>416</v>
      </c>
      <c r="F17" s="11">
        <v>151106003.86000001</v>
      </c>
      <c r="G17" s="11">
        <v>12826452</v>
      </c>
      <c r="H17" s="11" t="s">
        <v>416</v>
      </c>
      <c r="I17" s="11">
        <v>10235610486.905899</v>
      </c>
    </row>
    <row r="18" spans="1:9" ht="12" customHeight="1" x14ac:dyDescent="0.2">
      <c r="A18" s="2" t="str">
        <f>"Sep "&amp;RIGHT(A6,4)</f>
        <v>Sep 2023</v>
      </c>
      <c r="B18" s="11" t="s">
        <v>416</v>
      </c>
      <c r="C18" s="11" t="s">
        <v>416</v>
      </c>
      <c r="D18" s="11" t="s">
        <v>416</v>
      </c>
      <c r="E18" s="11" t="s">
        <v>416</v>
      </c>
      <c r="F18" s="11">
        <v>224269566.7333</v>
      </c>
      <c r="G18" s="11">
        <v>9652314</v>
      </c>
      <c r="H18" s="11" t="s">
        <v>416</v>
      </c>
      <c r="I18" s="11">
        <v>13739290938.3466</v>
      </c>
    </row>
    <row r="19" spans="1:9" ht="12" customHeight="1" x14ac:dyDescent="0.2">
      <c r="A19" s="12" t="s">
        <v>55</v>
      </c>
      <c r="B19" s="13">
        <v>397835.62</v>
      </c>
      <c r="C19" s="13" t="s">
        <v>416</v>
      </c>
      <c r="D19" s="13" t="s">
        <v>416</v>
      </c>
      <c r="E19" s="13" t="s">
        <v>416</v>
      </c>
      <c r="F19" s="13">
        <v>1335243691.8833001</v>
      </c>
      <c r="G19" s="13">
        <v>176942487</v>
      </c>
      <c r="H19" s="13" t="s">
        <v>416</v>
      </c>
      <c r="I19" s="13">
        <v>152900376379.3999</v>
      </c>
    </row>
    <row r="20" spans="1:9" ht="12" customHeight="1" x14ac:dyDescent="0.2">
      <c r="A20" s="14" t="s">
        <v>419</v>
      </c>
      <c r="B20" s="15">
        <v>155968.24</v>
      </c>
      <c r="C20" s="15" t="s">
        <v>416</v>
      </c>
      <c r="D20" s="15" t="s">
        <v>416</v>
      </c>
      <c r="E20" s="15" t="s">
        <v>416</v>
      </c>
      <c r="F20" s="15">
        <v>124519161.81999999</v>
      </c>
      <c r="G20" s="15">
        <v>8409430</v>
      </c>
      <c r="H20" s="15" t="s">
        <v>416</v>
      </c>
      <c r="I20" s="15">
        <v>14954492727.935301</v>
      </c>
    </row>
    <row r="21" spans="1:9" ht="12" customHeight="1" x14ac:dyDescent="0.2">
      <c r="A21" s="3" t="str">
        <f>"FY "&amp;RIGHT(A6,4)+1</f>
        <v>FY 2024</v>
      </c>
    </row>
    <row r="22" spans="1:9" ht="12" customHeight="1" x14ac:dyDescent="0.2">
      <c r="A22" s="2" t="str">
        <f>"Oct "&amp;RIGHT(A6,4)</f>
        <v>Oct 2023</v>
      </c>
      <c r="B22" s="11" t="s">
        <v>416</v>
      </c>
      <c r="C22" s="11" t="s">
        <v>416</v>
      </c>
      <c r="D22" s="11" t="s">
        <v>416</v>
      </c>
      <c r="E22" s="11" t="s">
        <v>416</v>
      </c>
      <c r="F22" s="11">
        <v>181286329.40000001</v>
      </c>
      <c r="G22" s="11">
        <v>8761175</v>
      </c>
      <c r="H22" s="11" t="s">
        <v>416</v>
      </c>
      <c r="I22" s="11">
        <v>11988869894.6912</v>
      </c>
    </row>
    <row r="23" spans="1:9" ht="12" customHeight="1" x14ac:dyDescent="0.2">
      <c r="A23" s="2" t="str">
        <f>"Nov "&amp;RIGHT(A6,4)</f>
        <v>Nov 2023</v>
      </c>
      <c r="B23" s="11" t="s">
        <v>416</v>
      </c>
      <c r="C23" s="11" t="s">
        <v>416</v>
      </c>
      <c r="D23" s="11" t="s">
        <v>416</v>
      </c>
      <c r="E23" s="11" t="s">
        <v>416</v>
      </c>
      <c r="F23" s="11" t="s">
        <v>416</v>
      </c>
      <c r="G23" s="11" t="s">
        <v>416</v>
      </c>
      <c r="H23" s="11" t="s">
        <v>416</v>
      </c>
      <c r="I23" s="11" t="s">
        <v>416</v>
      </c>
    </row>
    <row r="24" spans="1:9" ht="12" customHeight="1" x14ac:dyDescent="0.2">
      <c r="A24" s="2" t="str">
        <f>"Dec "&amp;RIGHT(A6,4)</f>
        <v>Dec 2023</v>
      </c>
      <c r="B24" s="11" t="s">
        <v>416</v>
      </c>
      <c r="C24" s="11" t="s">
        <v>416</v>
      </c>
      <c r="D24" s="11" t="s">
        <v>416</v>
      </c>
      <c r="E24" s="11" t="s">
        <v>416</v>
      </c>
      <c r="F24" s="11" t="s">
        <v>416</v>
      </c>
      <c r="G24" s="11" t="s">
        <v>416</v>
      </c>
      <c r="H24" s="11" t="s">
        <v>416</v>
      </c>
      <c r="I24" s="11" t="s">
        <v>416</v>
      </c>
    </row>
    <row r="25" spans="1:9" ht="12" customHeight="1" x14ac:dyDescent="0.2">
      <c r="A25" s="2" t="str">
        <f>"Jan "&amp;RIGHT(A6,4)+1</f>
        <v>Jan 2024</v>
      </c>
      <c r="B25" s="11" t="s">
        <v>416</v>
      </c>
      <c r="C25" s="11" t="s">
        <v>416</v>
      </c>
      <c r="D25" s="11" t="s">
        <v>416</v>
      </c>
      <c r="E25" s="11" t="s">
        <v>416</v>
      </c>
      <c r="F25" s="11" t="s">
        <v>416</v>
      </c>
      <c r="G25" s="11" t="s">
        <v>416</v>
      </c>
      <c r="H25" s="11" t="s">
        <v>416</v>
      </c>
      <c r="I25" s="11" t="s">
        <v>416</v>
      </c>
    </row>
    <row r="26" spans="1:9" ht="12" customHeight="1" x14ac:dyDescent="0.2">
      <c r="A26" s="2" t="str">
        <f>"Feb "&amp;RIGHT(A6,4)+1</f>
        <v>Feb 2024</v>
      </c>
      <c r="B26" s="11" t="s">
        <v>416</v>
      </c>
      <c r="C26" s="11" t="s">
        <v>416</v>
      </c>
      <c r="D26" s="11" t="s">
        <v>416</v>
      </c>
      <c r="E26" s="11" t="s">
        <v>416</v>
      </c>
      <c r="F26" s="11" t="s">
        <v>416</v>
      </c>
      <c r="G26" s="11" t="s">
        <v>416</v>
      </c>
      <c r="H26" s="11" t="s">
        <v>416</v>
      </c>
      <c r="I26" s="11" t="s">
        <v>416</v>
      </c>
    </row>
    <row r="27" spans="1:9" ht="12" customHeight="1" x14ac:dyDescent="0.2">
      <c r="A27" s="2" t="str">
        <f>"Mar "&amp;RIGHT(A6,4)+1</f>
        <v>Mar 2024</v>
      </c>
      <c r="B27" s="11" t="s">
        <v>416</v>
      </c>
      <c r="C27" s="11" t="s">
        <v>416</v>
      </c>
      <c r="D27" s="11" t="s">
        <v>416</v>
      </c>
      <c r="E27" s="11" t="s">
        <v>416</v>
      </c>
      <c r="F27" s="11" t="s">
        <v>416</v>
      </c>
      <c r="G27" s="11" t="s">
        <v>416</v>
      </c>
      <c r="H27" s="11" t="s">
        <v>416</v>
      </c>
      <c r="I27" s="11" t="s">
        <v>416</v>
      </c>
    </row>
    <row r="28" spans="1:9" ht="12" customHeight="1" x14ac:dyDescent="0.2">
      <c r="A28" s="2" t="str">
        <f>"Apr "&amp;RIGHT(A6,4)+1</f>
        <v>Apr 2024</v>
      </c>
      <c r="B28" s="11" t="s">
        <v>416</v>
      </c>
      <c r="C28" s="11" t="s">
        <v>416</v>
      </c>
      <c r="D28" s="11" t="s">
        <v>416</v>
      </c>
      <c r="E28" s="11" t="s">
        <v>416</v>
      </c>
      <c r="F28" s="11" t="s">
        <v>416</v>
      </c>
      <c r="G28" s="11" t="s">
        <v>416</v>
      </c>
      <c r="H28" s="11" t="s">
        <v>416</v>
      </c>
      <c r="I28" s="11" t="s">
        <v>416</v>
      </c>
    </row>
    <row r="29" spans="1:9" ht="12" customHeight="1" x14ac:dyDescent="0.2">
      <c r="A29" s="2" t="str">
        <f>"May "&amp;RIGHT(A6,4)+1</f>
        <v>May 2024</v>
      </c>
      <c r="B29" s="11" t="s">
        <v>416</v>
      </c>
      <c r="C29" s="11" t="s">
        <v>416</v>
      </c>
      <c r="D29" s="11" t="s">
        <v>416</v>
      </c>
      <c r="E29" s="11" t="s">
        <v>416</v>
      </c>
      <c r="F29" s="11" t="s">
        <v>416</v>
      </c>
      <c r="G29" s="11" t="s">
        <v>416</v>
      </c>
      <c r="H29" s="11" t="s">
        <v>416</v>
      </c>
      <c r="I29" s="11" t="s">
        <v>416</v>
      </c>
    </row>
    <row r="30" spans="1:9" ht="12" customHeight="1" x14ac:dyDescent="0.2">
      <c r="A30" s="2" t="str">
        <f>"Jun "&amp;RIGHT(A6,4)+1</f>
        <v>Jun 2024</v>
      </c>
      <c r="B30" s="11" t="s">
        <v>416</v>
      </c>
      <c r="C30" s="11" t="s">
        <v>416</v>
      </c>
      <c r="D30" s="11" t="s">
        <v>416</v>
      </c>
      <c r="E30" s="11" t="s">
        <v>416</v>
      </c>
      <c r="F30" s="11" t="s">
        <v>416</v>
      </c>
      <c r="G30" s="11" t="s">
        <v>416</v>
      </c>
      <c r="H30" s="11" t="s">
        <v>416</v>
      </c>
      <c r="I30" s="11" t="s">
        <v>416</v>
      </c>
    </row>
    <row r="31" spans="1:9" ht="12" customHeight="1" x14ac:dyDescent="0.2">
      <c r="A31" s="2" t="str">
        <f>"Jul "&amp;RIGHT(A6,4)+1</f>
        <v>Jul 2024</v>
      </c>
      <c r="B31" s="11" t="s">
        <v>416</v>
      </c>
      <c r="C31" s="11" t="s">
        <v>416</v>
      </c>
      <c r="D31" s="11" t="s">
        <v>416</v>
      </c>
      <c r="E31" s="11" t="s">
        <v>416</v>
      </c>
      <c r="F31" s="11" t="s">
        <v>416</v>
      </c>
      <c r="G31" s="11" t="s">
        <v>416</v>
      </c>
      <c r="H31" s="11" t="s">
        <v>416</v>
      </c>
      <c r="I31" s="11" t="s">
        <v>416</v>
      </c>
    </row>
    <row r="32" spans="1:9" ht="12" customHeight="1" x14ac:dyDescent="0.2">
      <c r="A32" s="2" t="str">
        <f>"Aug "&amp;RIGHT(A6,4)+1</f>
        <v>Aug 2024</v>
      </c>
      <c r="B32" s="11" t="s">
        <v>416</v>
      </c>
      <c r="C32" s="11" t="s">
        <v>416</v>
      </c>
      <c r="D32" s="11" t="s">
        <v>416</v>
      </c>
      <c r="E32" s="11" t="s">
        <v>416</v>
      </c>
      <c r="F32" s="11" t="s">
        <v>416</v>
      </c>
      <c r="G32" s="11" t="s">
        <v>416</v>
      </c>
      <c r="H32" s="11" t="s">
        <v>416</v>
      </c>
      <c r="I32" s="11" t="s">
        <v>416</v>
      </c>
    </row>
    <row r="33" spans="1:9" ht="12" customHeight="1" x14ac:dyDescent="0.2">
      <c r="A33" s="2" t="str">
        <f>"Sep "&amp;RIGHT(A6,4)+1</f>
        <v>Sep 2024</v>
      </c>
      <c r="B33" s="11" t="s">
        <v>416</v>
      </c>
      <c r="C33" s="11" t="s">
        <v>416</v>
      </c>
      <c r="D33" s="11" t="s">
        <v>416</v>
      </c>
      <c r="E33" s="11" t="s">
        <v>416</v>
      </c>
      <c r="F33" s="11" t="s">
        <v>416</v>
      </c>
      <c r="G33" s="11" t="s">
        <v>416</v>
      </c>
      <c r="H33" s="11" t="s">
        <v>416</v>
      </c>
      <c r="I33" s="11" t="s">
        <v>416</v>
      </c>
    </row>
    <row r="34" spans="1:9" ht="12" customHeight="1" x14ac:dyDescent="0.2">
      <c r="A34" s="12" t="s">
        <v>55</v>
      </c>
      <c r="B34" s="13" t="s">
        <v>416</v>
      </c>
      <c r="C34" s="13" t="s">
        <v>416</v>
      </c>
      <c r="D34" s="13" t="s">
        <v>416</v>
      </c>
      <c r="E34" s="13" t="s">
        <v>416</v>
      </c>
      <c r="F34" s="13">
        <v>181286329.40000001</v>
      </c>
      <c r="G34" s="13">
        <v>8761175</v>
      </c>
      <c r="H34" s="13" t="s">
        <v>416</v>
      </c>
      <c r="I34" s="13">
        <v>11988869894.6912</v>
      </c>
    </row>
    <row r="35" spans="1:9" ht="12" customHeight="1" x14ac:dyDescent="0.2">
      <c r="A35" s="14" t="str">
        <f>"Total "&amp;MID(A20,7,LEN(A20)-13)&amp;" Months"</f>
        <v>Total 1 Months</v>
      </c>
      <c r="B35" s="15" t="s">
        <v>416</v>
      </c>
      <c r="C35" s="15" t="s">
        <v>416</v>
      </c>
      <c r="D35" s="15" t="s">
        <v>416</v>
      </c>
      <c r="E35" s="15" t="s">
        <v>416</v>
      </c>
      <c r="F35" s="15">
        <v>181286329.40000001</v>
      </c>
      <c r="G35" s="15">
        <v>8761175</v>
      </c>
      <c r="H35" s="15" t="s">
        <v>416</v>
      </c>
      <c r="I35" s="15">
        <v>11988869894.6912</v>
      </c>
    </row>
    <row r="36" spans="1:9" ht="12" customHeight="1" x14ac:dyDescent="0.2">
      <c r="A36" s="81"/>
      <c r="B36" s="81"/>
      <c r="C36" s="81"/>
      <c r="D36" s="81"/>
      <c r="E36" s="81"/>
      <c r="F36" s="81"/>
      <c r="G36" s="81"/>
      <c r="H36" s="81"/>
      <c r="I36" s="81"/>
    </row>
    <row r="37" spans="1:9" ht="78.599999999999994" customHeight="1" x14ac:dyDescent="0.2">
      <c r="A37" s="92" t="s">
        <v>409</v>
      </c>
      <c r="B37" s="92"/>
      <c r="C37" s="92"/>
      <c r="D37" s="92"/>
      <c r="E37" s="92"/>
      <c r="F37" s="92"/>
      <c r="G37" s="92"/>
      <c r="H37" s="92"/>
      <c r="I37" s="92"/>
    </row>
  </sheetData>
  <mergeCells count="14">
    <mergeCell ref="B5:I5"/>
    <mergeCell ref="A36:I36"/>
    <mergeCell ref="A37:I37"/>
    <mergeCell ref="A1:H1"/>
    <mergeCell ref="A3:A4"/>
    <mergeCell ref="B3:B4"/>
    <mergeCell ref="C3:C4"/>
    <mergeCell ref="D3:D4"/>
    <mergeCell ref="H3:H4"/>
    <mergeCell ref="E3:E4"/>
    <mergeCell ref="F3:F4"/>
    <mergeCell ref="G3:G4"/>
    <mergeCell ref="I3:I4"/>
    <mergeCell ref="A2:G2"/>
  </mergeCells>
  <phoneticPr fontId="0" type="noConversion"/>
  <pageMargins left="0.75" right="0.5" top="0.75" bottom="0.5" header="0.5" footer="0.25"/>
  <pageSetup scale="37" orientation="landscape"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S107"/>
  <sheetViews>
    <sheetView showGridLines="0" zoomScaleNormal="100" workbookViewId="0">
      <selection sqref="A1:P1"/>
    </sheetView>
  </sheetViews>
  <sheetFormatPr defaultRowHeight="12.75" x14ac:dyDescent="0.2"/>
  <cols>
    <col min="1" max="1" width="10.7109375" style="1" customWidth="1"/>
    <col min="2" max="3" width="8.85546875" bestFit="1" customWidth="1"/>
    <col min="4" max="4" width="13.140625" customWidth="1"/>
    <col min="7" max="7" width="10.7109375" customWidth="1"/>
    <col min="10" max="10" width="11.7109375" bestFit="1" customWidth="1"/>
    <col min="13" max="13" width="10.7109375" customWidth="1"/>
    <col min="14" max="15" width="8.85546875" bestFit="1" customWidth="1"/>
    <col min="16" max="16" width="8.7109375" customWidth="1"/>
    <col min="17" max="18" width="8.85546875" bestFit="1" customWidth="1"/>
    <col min="19" max="19" width="17.7109375" customWidth="1"/>
    <col min="245" max="245" width="10.42578125" customWidth="1"/>
    <col min="246" max="246" width="0.5703125" customWidth="1"/>
    <col min="247" max="248" width="8.85546875" bestFit="1" customWidth="1"/>
    <col min="250" max="250" width="4.7109375" customWidth="1"/>
    <col min="251" max="251" width="0.5703125" customWidth="1"/>
    <col min="255" max="255" width="4.7109375" customWidth="1"/>
    <col min="256" max="256" width="0.5703125" customWidth="1"/>
    <col min="260" max="260" width="4.7109375" customWidth="1"/>
    <col min="261" max="261" width="0.5703125" customWidth="1"/>
    <col min="265" max="265" width="4.7109375" customWidth="1"/>
    <col min="266" max="266" width="0.5703125" customWidth="1"/>
    <col min="267" max="268" width="8.85546875" bestFit="1" customWidth="1"/>
    <col min="269" max="269" width="8.7109375" customWidth="1"/>
    <col min="270" max="270" width="4.7109375" customWidth="1"/>
    <col min="271" max="271" width="0.5703125" customWidth="1"/>
    <col min="272" max="273" width="8.85546875" bestFit="1" customWidth="1"/>
    <col min="274" max="274" width="8.7109375" customWidth="1"/>
    <col min="275" max="275" width="4.7109375" customWidth="1"/>
    <col min="501" max="501" width="10.42578125" customWidth="1"/>
    <col min="502" max="502" width="0.5703125" customWidth="1"/>
    <col min="503" max="504" width="8.85546875" bestFit="1" customWidth="1"/>
    <col min="506" max="506" width="4.7109375" customWidth="1"/>
    <col min="507" max="507" width="0.5703125" customWidth="1"/>
    <col min="511" max="511" width="4.7109375" customWidth="1"/>
    <col min="512" max="512" width="0.5703125" customWidth="1"/>
    <col min="516" max="516" width="4.7109375" customWidth="1"/>
    <col min="517" max="517" width="0.5703125" customWidth="1"/>
    <col min="521" max="521" width="4.7109375" customWidth="1"/>
    <col min="522" max="522" width="0.5703125" customWidth="1"/>
    <col min="523" max="524" width="8.85546875" bestFit="1" customWidth="1"/>
    <col min="525" max="525" width="8.7109375" customWidth="1"/>
    <col min="526" max="526" width="4.7109375" customWidth="1"/>
    <col min="527" max="527" width="0.5703125" customWidth="1"/>
    <col min="528" max="529" width="8.85546875" bestFit="1" customWidth="1"/>
    <col min="530" max="530" width="8.7109375" customWidth="1"/>
    <col min="531" max="531" width="4.7109375" customWidth="1"/>
    <col min="757" max="757" width="10.42578125" customWidth="1"/>
    <col min="758" max="758" width="0.5703125" customWidth="1"/>
    <col min="759" max="760" width="8.85546875" bestFit="1" customWidth="1"/>
    <col min="762" max="762" width="4.7109375" customWidth="1"/>
    <col min="763" max="763" width="0.5703125" customWidth="1"/>
    <col min="767" max="767" width="4.7109375" customWidth="1"/>
    <col min="768" max="768" width="0.5703125" customWidth="1"/>
    <col min="772" max="772" width="4.7109375" customWidth="1"/>
    <col min="773" max="773" width="0.5703125" customWidth="1"/>
    <col min="777" max="777" width="4.7109375" customWidth="1"/>
    <col min="778" max="778" width="0.5703125" customWidth="1"/>
    <col min="779" max="780" width="8.85546875" bestFit="1" customWidth="1"/>
    <col min="781" max="781" width="8.7109375" customWidth="1"/>
    <col min="782" max="782" width="4.7109375" customWidth="1"/>
    <col min="783" max="783" width="0.5703125" customWidth="1"/>
    <col min="784" max="785" width="8.85546875" bestFit="1" customWidth="1"/>
    <col min="786" max="786" width="8.7109375" customWidth="1"/>
    <col min="787" max="787" width="4.7109375" customWidth="1"/>
    <col min="1013" max="1013" width="10.42578125" customWidth="1"/>
    <col min="1014" max="1014" width="0.5703125" customWidth="1"/>
    <col min="1015" max="1016" width="8.85546875" bestFit="1" customWidth="1"/>
    <col min="1018" max="1018" width="4.7109375" customWidth="1"/>
    <col min="1019" max="1019" width="0.5703125" customWidth="1"/>
    <col min="1023" max="1023" width="4.7109375" customWidth="1"/>
    <col min="1024" max="1024" width="0.5703125" customWidth="1"/>
    <col min="1028" max="1028" width="4.7109375" customWidth="1"/>
    <col min="1029" max="1029" width="0.5703125" customWidth="1"/>
    <col min="1033" max="1033" width="4.7109375" customWidth="1"/>
    <col min="1034" max="1034" width="0.5703125" customWidth="1"/>
    <col min="1035" max="1036" width="8.85546875" bestFit="1" customWidth="1"/>
    <col min="1037" max="1037" width="8.7109375" customWidth="1"/>
    <col min="1038" max="1038" width="4.7109375" customWidth="1"/>
    <col min="1039" max="1039" width="0.5703125" customWidth="1"/>
    <col min="1040" max="1041" width="8.85546875" bestFit="1" customWidth="1"/>
    <col min="1042" max="1042" width="8.7109375" customWidth="1"/>
    <col min="1043" max="1043" width="4.7109375" customWidth="1"/>
    <col min="1269" max="1269" width="10.42578125" customWidth="1"/>
    <col min="1270" max="1270" width="0.5703125" customWidth="1"/>
    <col min="1271" max="1272" width="8.85546875" bestFit="1" customWidth="1"/>
    <col min="1274" max="1274" width="4.7109375" customWidth="1"/>
    <col min="1275" max="1275" width="0.5703125" customWidth="1"/>
    <col min="1279" max="1279" width="4.7109375" customWidth="1"/>
    <col min="1280" max="1280" width="0.5703125" customWidth="1"/>
    <col min="1284" max="1284" width="4.7109375" customWidth="1"/>
    <col min="1285" max="1285" width="0.5703125" customWidth="1"/>
    <col min="1289" max="1289" width="4.7109375" customWidth="1"/>
    <col min="1290" max="1290" width="0.5703125" customWidth="1"/>
    <col min="1291" max="1292" width="8.85546875" bestFit="1" customWidth="1"/>
    <col min="1293" max="1293" width="8.7109375" customWidth="1"/>
    <col min="1294" max="1294" width="4.7109375" customWidth="1"/>
    <col min="1295" max="1295" width="0.5703125" customWidth="1"/>
    <col min="1296" max="1297" width="8.85546875" bestFit="1" customWidth="1"/>
    <col min="1298" max="1298" width="8.7109375" customWidth="1"/>
    <col min="1299" max="1299" width="4.7109375" customWidth="1"/>
    <col min="1525" max="1525" width="10.42578125" customWidth="1"/>
    <col min="1526" max="1526" width="0.5703125" customWidth="1"/>
    <col min="1527" max="1528" width="8.85546875" bestFit="1" customWidth="1"/>
    <col min="1530" max="1530" width="4.7109375" customWidth="1"/>
    <col min="1531" max="1531" width="0.5703125" customWidth="1"/>
    <col min="1535" max="1535" width="4.7109375" customWidth="1"/>
    <col min="1536" max="1536" width="0.5703125" customWidth="1"/>
    <col min="1540" max="1540" width="4.7109375" customWidth="1"/>
    <col min="1541" max="1541" width="0.5703125" customWidth="1"/>
    <col min="1545" max="1545" width="4.7109375" customWidth="1"/>
    <col min="1546" max="1546" width="0.5703125" customWidth="1"/>
    <col min="1547" max="1548" width="8.85546875" bestFit="1" customWidth="1"/>
    <col min="1549" max="1549" width="8.7109375" customWidth="1"/>
    <col min="1550" max="1550" width="4.7109375" customWidth="1"/>
    <col min="1551" max="1551" width="0.5703125" customWidth="1"/>
    <col min="1552" max="1553" width="8.85546875" bestFit="1" customWidth="1"/>
    <col min="1554" max="1554" width="8.7109375" customWidth="1"/>
    <col min="1555" max="1555" width="4.7109375" customWidth="1"/>
    <col min="1781" max="1781" width="10.42578125" customWidth="1"/>
    <col min="1782" max="1782" width="0.5703125" customWidth="1"/>
    <col min="1783" max="1784" width="8.85546875" bestFit="1" customWidth="1"/>
    <col min="1786" max="1786" width="4.7109375" customWidth="1"/>
    <col min="1787" max="1787" width="0.5703125" customWidth="1"/>
    <col min="1791" max="1791" width="4.7109375" customWidth="1"/>
    <col min="1792" max="1792" width="0.5703125" customWidth="1"/>
    <col min="1796" max="1796" width="4.7109375" customWidth="1"/>
    <col min="1797" max="1797" width="0.5703125" customWidth="1"/>
    <col min="1801" max="1801" width="4.7109375" customWidth="1"/>
    <col min="1802" max="1802" width="0.5703125" customWidth="1"/>
    <col min="1803" max="1804" width="8.85546875" bestFit="1" customWidth="1"/>
    <col min="1805" max="1805" width="8.7109375" customWidth="1"/>
    <col min="1806" max="1806" width="4.7109375" customWidth="1"/>
    <col min="1807" max="1807" width="0.5703125" customWidth="1"/>
    <col min="1808" max="1809" width="8.85546875" bestFit="1" customWidth="1"/>
    <col min="1810" max="1810" width="8.7109375" customWidth="1"/>
    <col min="1811" max="1811" width="4.7109375" customWidth="1"/>
    <col min="2037" max="2037" width="10.42578125" customWidth="1"/>
    <col min="2038" max="2038" width="0.5703125" customWidth="1"/>
    <col min="2039" max="2040" width="8.85546875" bestFit="1" customWidth="1"/>
    <col min="2042" max="2042" width="4.7109375" customWidth="1"/>
    <col min="2043" max="2043" width="0.5703125" customWidth="1"/>
    <col min="2047" max="2047" width="4.7109375" customWidth="1"/>
    <col min="2048" max="2048" width="0.5703125" customWidth="1"/>
    <col min="2052" max="2052" width="4.7109375" customWidth="1"/>
    <col min="2053" max="2053" width="0.5703125" customWidth="1"/>
    <col min="2057" max="2057" width="4.7109375" customWidth="1"/>
    <col min="2058" max="2058" width="0.5703125" customWidth="1"/>
    <col min="2059" max="2060" width="8.85546875" bestFit="1" customWidth="1"/>
    <col min="2061" max="2061" width="8.7109375" customWidth="1"/>
    <col min="2062" max="2062" width="4.7109375" customWidth="1"/>
    <col min="2063" max="2063" width="0.5703125" customWidth="1"/>
    <col min="2064" max="2065" width="8.85546875" bestFit="1" customWidth="1"/>
    <col min="2066" max="2066" width="8.7109375" customWidth="1"/>
    <col min="2067" max="2067" width="4.7109375" customWidth="1"/>
    <col min="2293" max="2293" width="10.42578125" customWidth="1"/>
    <col min="2294" max="2294" width="0.5703125" customWidth="1"/>
    <col min="2295" max="2296" width="8.85546875" bestFit="1" customWidth="1"/>
    <col min="2298" max="2298" width="4.7109375" customWidth="1"/>
    <col min="2299" max="2299" width="0.5703125" customWidth="1"/>
    <col min="2303" max="2303" width="4.7109375" customWidth="1"/>
    <col min="2304" max="2304" width="0.5703125" customWidth="1"/>
    <col min="2308" max="2308" width="4.7109375" customWidth="1"/>
    <col min="2309" max="2309" width="0.5703125" customWidth="1"/>
    <col min="2313" max="2313" width="4.7109375" customWidth="1"/>
    <col min="2314" max="2314" width="0.5703125" customWidth="1"/>
    <col min="2315" max="2316" width="8.85546875" bestFit="1" customWidth="1"/>
    <col min="2317" max="2317" width="8.7109375" customWidth="1"/>
    <col min="2318" max="2318" width="4.7109375" customWidth="1"/>
    <col min="2319" max="2319" width="0.5703125" customWidth="1"/>
    <col min="2320" max="2321" width="8.85546875" bestFit="1" customWidth="1"/>
    <col min="2322" max="2322" width="8.7109375" customWidth="1"/>
    <col min="2323" max="2323" width="4.7109375" customWidth="1"/>
    <col min="2549" max="2549" width="10.42578125" customWidth="1"/>
    <col min="2550" max="2550" width="0.5703125" customWidth="1"/>
    <col min="2551" max="2552" width="8.85546875" bestFit="1" customWidth="1"/>
    <col min="2554" max="2554" width="4.7109375" customWidth="1"/>
    <col min="2555" max="2555" width="0.5703125" customWidth="1"/>
    <col min="2559" max="2559" width="4.7109375" customWidth="1"/>
    <col min="2560" max="2560" width="0.5703125" customWidth="1"/>
    <col min="2564" max="2564" width="4.7109375" customWidth="1"/>
    <col min="2565" max="2565" width="0.5703125" customWidth="1"/>
    <col min="2569" max="2569" width="4.7109375" customWidth="1"/>
    <col min="2570" max="2570" width="0.5703125" customWidth="1"/>
    <col min="2571" max="2572" width="8.85546875" bestFit="1" customWidth="1"/>
    <col min="2573" max="2573" width="8.7109375" customWidth="1"/>
    <col min="2574" max="2574" width="4.7109375" customWidth="1"/>
    <col min="2575" max="2575" width="0.5703125" customWidth="1"/>
    <col min="2576" max="2577" width="8.85546875" bestFit="1" customWidth="1"/>
    <col min="2578" max="2578" width="8.7109375" customWidth="1"/>
    <col min="2579" max="2579" width="4.7109375" customWidth="1"/>
    <col min="2805" max="2805" width="10.42578125" customWidth="1"/>
    <col min="2806" max="2806" width="0.5703125" customWidth="1"/>
    <col min="2807" max="2808" width="8.85546875" bestFit="1" customWidth="1"/>
    <col min="2810" max="2810" width="4.7109375" customWidth="1"/>
    <col min="2811" max="2811" width="0.5703125" customWidth="1"/>
    <col min="2815" max="2815" width="4.7109375" customWidth="1"/>
    <col min="2816" max="2816" width="0.5703125" customWidth="1"/>
    <col min="2820" max="2820" width="4.7109375" customWidth="1"/>
    <col min="2821" max="2821" width="0.5703125" customWidth="1"/>
    <col min="2825" max="2825" width="4.7109375" customWidth="1"/>
    <col min="2826" max="2826" width="0.5703125" customWidth="1"/>
    <col min="2827" max="2828" width="8.85546875" bestFit="1" customWidth="1"/>
    <col min="2829" max="2829" width="8.7109375" customWidth="1"/>
    <col min="2830" max="2830" width="4.7109375" customWidth="1"/>
    <col min="2831" max="2831" width="0.5703125" customWidth="1"/>
    <col min="2832" max="2833" width="8.85546875" bestFit="1" customWidth="1"/>
    <col min="2834" max="2834" width="8.7109375" customWidth="1"/>
    <col min="2835" max="2835" width="4.7109375" customWidth="1"/>
    <col min="3061" max="3061" width="10.42578125" customWidth="1"/>
    <col min="3062" max="3062" width="0.5703125" customWidth="1"/>
    <col min="3063" max="3064" width="8.85546875" bestFit="1" customWidth="1"/>
    <col min="3066" max="3066" width="4.7109375" customWidth="1"/>
    <col min="3067" max="3067" width="0.5703125" customWidth="1"/>
    <col min="3071" max="3071" width="4.7109375" customWidth="1"/>
    <col min="3072" max="3072" width="0.5703125" customWidth="1"/>
    <col min="3076" max="3076" width="4.7109375" customWidth="1"/>
    <col min="3077" max="3077" width="0.5703125" customWidth="1"/>
    <col min="3081" max="3081" width="4.7109375" customWidth="1"/>
    <col min="3082" max="3082" width="0.5703125" customWidth="1"/>
    <col min="3083" max="3084" width="8.85546875" bestFit="1" customWidth="1"/>
    <col min="3085" max="3085" width="8.7109375" customWidth="1"/>
    <col min="3086" max="3086" width="4.7109375" customWidth="1"/>
    <col min="3087" max="3087" width="0.5703125" customWidth="1"/>
    <col min="3088" max="3089" width="8.85546875" bestFit="1" customWidth="1"/>
    <col min="3090" max="3090" width="8.7109375" customWidth="1"/>
    <col min="3091" max="3091" width="4.7109375" customWidth="1"/>
    <col min="3317" max="3317" width="10.42578125" customWidth="1"/>
    <col min="3318" max="3318" width="0.5703125" customWidth="1"/>
    <col min="3319" max="3320" width="8.85546875" bestFit="1" customWidth="1"/>
    <col min="3322" max="3322" width="4.7109375" customWidth="1"/>
    <col min="3323" max="3323" width="0.5703125" customWidth="1"/>
    <col min="3327" max="3327" width="4.7109375" customWidth="1"/>
    <col min="3328" max="3328" width="0.5703125" customWidth="1"/>
    <col min="3332" max="3332" width="4.7109375" customWidth="1"/>
    <col min="3333" max="3333" width="0.5703125" customWidth="1"/>
    <col min="3337" max="3337" width="4.7109375" customWidth="1"/>
    <col min="3338" max="3338" width="0.5703125" customWidth="1"/>
    <col min="3339" max="3340" width="8.85546875" bestFit="1" customWidth="1"/>
    <col min="3341" max="3341" width="8.7109375" customWidth="1"/>
    <col min="3342" max="3342" width="4.7109375" customWidth="1"/>
    <col min="3343" max="3343" width="0.5703125" customWidth="1"/>
    <col min="3344" max="3345" width="8.85546875" bestFit="1" customWidth="1"/>
    <col min="3346" max="3346" width="8.7109375" customWidth="1"/>
    <col min="3347" max="3347" width="4.7109375" customWidth="1"/>
    <col min="3573" max="3573" width="10.42578125" customWidth="1"/>
    <col min="3574" max="3574" width="0.5703125" customWidth="1"/>
    <col min="3575" max="3576" width="8.85546875" bestFit="1" customWidth="1"/>
    <col min="3578" max="3578" width="4.7109375" customWidth="1"/>
    <col min="3579" max="3579" width="0.5703125" customWidth="1"/>
    <col min="3583" max="3583" width="4.7109375" customWidth="1"/>
    <col min="3584" max="3584" width="0.5703125" customWidth="1"/>
    <col min="3588" max="3588" width="4.7109375" customWidth="1"/>
    <col min="3589" max="3589" width="0.5703125" customWidth="1"/>
    <col min="3593" max="3593" width="4.7109375" customWidth="1"/>
    <col min="3594" max="3594" width="0.5703125" customWidth="1"/>
    <col min="3595" max="3596" width="8.85546875" bestFit="1" customWidth="1"/>
    <col min="3597" max="3597" width="8.7109375" customWidth="1"/>
    <col min="3598" max="3598" width="4.7109375" customWidth="1"/>
    <col min="3599" max="3599" width="0.5703125" customWidth="1"/>
    <col min="3600" max="3601" width="8.85546875" bestFit="1" customWidth="1"/>
    <col min="3602" max="3602" width="8.7109375" customWidth="1"/>
    <col min="3603" max="3603" width="4.7109375" customWidth="1"/>
    <col min="3829" max="3829" width="10.42578125" customWidth="1"/>
    <col min="3830" max="3830" width="0.5703125" customWidth="1"/>
    <col min="3831" max="3832" width="8.85546875" bestFit="1" customWidth="1"/>
    <col min="3834" max="3834" width="4.7109375" customWidth="1"/>
    <col min="3835" max="3835" width="0.5703125" customWidth="1"/>
    <col min="3839" max="3839" width="4.7109375" customWidth="1"/>
    <col min="3840" max="3840" width="0.5703125" customWidth="1"/>
    <col min="3844" max="3844" width="4.7109375" customWidth="1"/>
    <col min="3845" max="3845" width="0.5703125" customWidth="1"/>
    <col min="3849" max="3849" width="4.7109375" customWidth="1"/>
    <col min="3850" max="3850" width="0.5703125" customWidth="1"/>
    <col min="3851" max="3852" width="8.85546875" bestFit="1" customWidth="1"/>
    <col min="3853" max="3853" width="8.7109375" customWidth="1"/>
    <col min="3854" max="3854" width="4.7109375" customWidth="1"/>
    <col min="3855" max="3855" width="0.5703125" customWidth="1"/>
    <col min="3856" max="3857" width="8.85546875" bestFit="1" customWidth="1"/>
    <col min="3858" max="3858" width="8.7109375" customWidth="1"/>
    <col min="3859" max="3859" width="4.7109375" customWidth="1"/>
    <col min="4085" max="4085" width="10.42578125" customWidth="1"/>
    <col min="4086" max="4086" width="0.5703125" customWidth="1"/>
    <col min="4087" max="4088" width="8.85546875" bestFit="1" customWidth="1"/>
    <col min="4090" max="4090" width="4.7109375" customWidth="1"/>
    <col min="4091" max="4091" width="0.5703125" customWidth="1"/>
    <col min="4095" max="4095" width="4.7109375" customWidth="1"/>
    <col min="4096" max="4096" width="0.5703125" customWidth="1"/>
    <col min="4100" max="4100" width="4.7109375" customWidth="1"/>
    <col min="4101" max="4101" width="0.5703125" customWidth="1"/>
    <col min="4105" max="4105" width="4.7109375" customWidth="1"/>
    <col min="4106" max="4106" width="0.5703125" customWidth="1"/>
    <col min="4107" max="4108" width="8.85546875" bestFit="1" customWidth="1"/>
    <col min="4109" max="4109" width="8.7109375" customWidth="1"/>
    <col min="4110" max="4110" width="4.7109375" customWidth="1"/>
    <col min="4111" max="4111" width="0.5703125" customWidth="1"/>
    <col min="4112" max="4113" width="8.85546875" bestFit="1" customWidth="1"/>
    <col min="4114" max="4114" width="8.7109375" customWidth="1"/>
    <col min="4115" max="4115" width="4.7109375" customWidth="1"/>
    <col min="4341" max="4341" width="10.42578125" customWidth="1"/>
    <col min="4342" max="4342" width="0.5703125" customWidth="1"/>
    <col min="4343" max="4344" width="8.85546875" bestFit="1" customWidth="1"/>
    <col min="4346" max="4346" width="4.7109375" customWidth="1"/>
    <col min="4347" max="4347" width="0.5703125" customWidth="1"/>
    <col min="4351" max="4351" width="4.7109375" customWidth="1"/>
    <col min="4352" max="4352" width="0.5703125" customWidth="1"/>
    <col min="4356" max="4356" width="4.7109375" customWidth="1"/>
    <col min="4357" max="4357" width="0.5703125" customWidth="1"/>
    <col min="4361" max="4361" width="4.7109375" customWidth="1"/>
    <col min="4362" max="4362" width="0.5703125" customWidth="1"/>
    <col min="4363" max="4364" width="8.85546875" bestFit="1" customWidth="1"/>
    <col min="4365" max="4365" width="8.7109375" customWidth="1"/>
    <col min="4366" max="4366" width="4.7109375" customWidth="1"/>
    <col min="4367" max="4367" width="0.5703125" customWidth="1"/>
    <col min="4368" max="4369" width="8.85546875" bestFit="1" customWidth="1"/>
    <col min="4370" max="4370" width="8.7109375" customWidth="1"/>
    <col min="4371" max="4371" width="4.7109375" customWidth="1"/>
    <col min="4597" max="4597" width="10.42578125" customWidth="1"/>
    <col min="4598" max="4598" width="0.5703125" customWidth="1"/>
    <col min="4599" max="4600" width="8.85546875" bestFit="1" customWidth="1"/>
    <col min="4602" max="4602" width="4.7109375" customWidth="1"/>
    <col min="4603" max="4603" width="0.5703125" customWidth="1"/>
    <col min="4607" max="4607" width="4.7109375" customWidth="1"/>
    <col min="4608" max="4608" width="0.5703125" customWidth="1"/>
    <col min="4612" max="4612" width="4.7109375" customWidth="1"/>
    <col min="4613" max="4613" width="0.5703125" customWidth="1"/>
    <col min="4617" max="4617" width="4.7109375" customWidth="1"/>
    <col min="4618" max="4618" width="0.5703125" customWidth="1"/>
    <col min="4619" max="4620" width="8.85546875" bestFit="1" customWidth="1"/>
    <col min="4621" max="4621" width="8.7109375" customWidth="1"/>
    <col min="4622" max="4622" width="4.7109375" customWidth="1"/>
    <col min="4623" max="4623" width="0.5703125" customWidth="1"/>
    <col min="4624" max="4625" width="8.85546875" bestFit="1" customWidth="1"/>
    <col min="4626" max="4626" width="8.7109375" customWidth="1"/>
    <col min="4627" max="4627" width="4.7109375" customWidth="1"/>
    <col min="4853" max="4853" width="10.42578125" customWidth="1"/>
    <col min="4854" max="4854" width="0.5703125" customWidth="1"/>
    <col min="4855" max="4856" width="8.85546875" bestFit="1" customWidth="1"/>
    <col min="4858" max="4858" width="4.7109375" customWidth="1"/>
    <col min="4859" max="4859" width="0.5703125" customWidth="1"/>
    <col min="4863" max="4863" width="4.7109375" customWidth="1"/>
    <col min="4864" max="4864" width="0.5703125" customWidth="1"/>
    <col min="4868" max="4868" width="4.7109375" customWidth="1"/>
    <col min="4869" max="4869" width="0.5703125" customWidth="1"/>
    <col min="4873" max="4873" width="4.7109375" customWidth="1"/>
    <col min="4874" max="4874" width="0.5703125" customWidth="1"/>
    <col min="4875" max="4876" width="8.85546875" bestFit="1" customWidth="1"/>
    <col min="4877" max="4877" width="8.7109375" customWidth="1"/>
    <col min="4878" max="4878" width="4.7109375" customWidth="1"/>
    <col min="4879" max="4879" width="0.5703125" customWidth="1"/>
    <col min="4880" max="4881" width="8.85546875" bestFit="1" customWidth="1"/>
    <col min="4882" max="4882" width="8.7109375" customWidth="1"/>
    <col min="4883" max="4883" width="4.7109375" customWidth="1"/>
    <col min="5109" max="5109" width="10.42578125" customWidth="1"/>
    <col min="5110" max="5110" width="0.5703125" customWidth="1"/>
    <col min="5111" max="5112" width="8.85546875" bestFit="1" customWidth="1"/>
    <col min="5114" max="5114" width="4.7109375" customWidth="1"/>
    <col min="5115" max="5115" width="0.5703125" customWidth="1"/>
    <col min="5119" max="5119" width="4.7109375" customWidth="1"/>
    <col min="5120" max="5120" width="0.5703125" customWidth="1"/>
    <col min="5124" max="5124" width="4.7109375" customWidth="1"/>
    <col min="5125" max="5125" width="0.5703125" customWidth="1"/>
    <col min="5129" max="5129" width="4.7109375" customWidth="1"/>
    <col min="5130" max="5130" width="0.5703125" customWidth="1"/>
    <col min="5131" max="5132" width="8.85546875" bestFit="1" customWidth="1"/>
    <col min="5133" max="5133" width="8.7109375" customWidth="1"/>
    <col min="5134" max="5134" width="4.7109375" customWidth="1"/>
    <col min="5135" max="5135" width="0.5703125" customWidth="1"/>
    <col min="5136" max="5137" width="8.85546875" bestFit="1" customWidth="1"/>
    <col min="5138" max="5138" width="8.7109375" customWidth="1"/>
    <col min="5139" max="5139" width="4.7109375" customWidth="1"/>
    <col min="5365" max="5365" width="10.42578125" customWidth="1"/>
    <col min="5366" max="5366" width="0.5703125" customWidth="1"/>
    <col min="5367" max="5368" width="8.85546875" bestFit="1" customWidth="1"/>
    <col min="5370" max="5370" width="4.7109375" customWidth="1"/>
    <col min="5371" max="5371" width="0.5703125" customWidth="1"/>
    <col min="5375" max="5375" width="4.7109375" customWidth="1"/>
    <col min="5376" max="5376" width="0.5703125" customWidth="1"/>
    <col min="5380" max="5380" width="4.7109375" customWidth="1"/>
    <col min="5381" max="5381" width="0.5703125" customWidth="1"/>
    <col min="5385" max="5385" width="4.7109375" customWidth="1"/>
    <col min="5386" max="5386" width="0.5703125" customWidth="1"/>
    <col min="5387" max="5388" width="8.85546875" bestFit="1" customWidth="1"/>
    <col min="5389" max="5389" width="8.7109375" customWidth="1"/>
    <col min="5390" max="5390" width="4.7109375" customWidth="1"/>
    <col min="5391" max="5391" width="0.5703125" customWidth="1"/>
    <col min="5392" max="5393" width="8.85546875" bestFit="1" customWidth="1"/>
    <col min="5394" max="5394" width="8.7109375" customWidth="1"/>
    <col min="5395" max="5395" width="4.7109375" customWidth="1"/>
    <col min="5621" max="5621" width="10.42578125" customWidth="1"/>
    <col min="5622" max="5622" width="0.5703125" customWidth="1"/>
    <col min="5623" max="5624" width="8.85546875" bestFit="1" customWidth="1"/>
    <col min="5626" max="5626" width="4.7109375" customWidth="1"/>
    <col min="5627" max="5627" width="0.5703125" customWidth="1"/>
    <col min="5631" max="5631" width="4.7109375" customWidth="1"/>
    <col min="5632" max="5632" width="0.5703125" customWidth="1"/>
    <col min="5636" max="5636" width="4.7109375" customWidth="1"/>
    <col min="5637" max="5637" width="0.5703125" customWidth="1"/>
    <col min="5641" max="5641" width="4.7109375" customWidth="1"/>
    <col min="5642" max="5642" width="0.5703125" customWidth="1"/>
    <col min="5643" max="5644" width="8.85546875" bestFit="1" customWidth="1"/>
    <col min="5645" max="5645" width="8.7109375" customWidth="1"/>
    <col min="5646" max="5646" width="4.7109375" customWidth="1"/>
    <col min="5647" max="5647" width="0.5703125" customWidth="1"/>
    <col min="5648" max="5649" width="8.85546875" bestFit="1" customWidth="1"/>
    <col min="5650" max="5650" width="8.7109375" customWidth="1"/>
    <col min="5651" max="5651" width="4.7109375" customWidth="1"/>
    <col min="5877" max="5877" width="10.42578125" customWidth="1"/>
    <col min="5878" max="5878" width="0.5703125" customWidth="1"/>
    <col min="5879" max="5880" width="8.85546875" bestFit="1" customWidth="1"/>
    <col min="5882" max="5882" width="4.7109375" customWidth="1"/>
    <col min="5883" max="5883" width="0.5703125" customWidth="1"/>
    <col min="5887" max="5887" width="4.7109375" customWidth="1"/>
    <col min="5888" max="5888" width="0.5703125" customWidth="1"/>
    <col min="5892" max="5892" width="4.7109375" customWidth="1"/>
    <col min="5893" max="5893" width="0.5703125" customWidth="1"/>
    <col min="5897" max="5897" width="4.7109375" customWidth="1"/>
    <col min="5898" max="5898" width="0.5703125" customWidth="1"/>
    <col min="5899" max="5900" width="8.85546875" bestFit="1" customWidth="1"/>
    <col min="5901" max="5901" width="8.7109375" customWidth="1"/>
    <col min="5902" max="5902" width="4.7109375" customWidth="1"/>
    <col min="5903" max="5903" width="0.5703125" customWidth="1"/>
    <col min="5904" max="5905" width="8.85546875" bestFit="1" customWidth="1"/>
    <col min="5906" max="5906" width="8.7109375" customWidth="1"/>
    <col min="5907" max="5907" width="4.7109375" customWidth="1"/>
    <col min="6133" max="6133" width="10.42578125" customWidth="1"/>
    <col min="6134" max="6134" width="0.5703125" customWidth="1"/>
    <col min="6135" max="6136" width="8.85546875" bestFit="1" customWidth="1"/>
    <col min="6138" max="6138" width="4.7109375" customWidth="1"/>
    <col min="6139" max="6139" width="0.5703125" customWidth="1"/>
    <col min="6143" max="6143" width="4.7109375" customWidth="1"/>
    <col min="6144" max="6144" width="0.5703125" customWidth="1"/>
    <col min="6148" max="6148" width="4.7109375" customWidth="1"/>
    <col min="6149" max="6149" width="0.5703125" customWidth="1"/>
    <col min="6153" max="6153" width="4.7109375" customWidth="1"/>
    <col min="6154" max="6154" width="0.5703125" customWidth="1"/>
    <col min="6155" max="6156" width="8.85546875" bestFit="1" customWidth="1"/>
    <col min="6157" max="6157" width="8.7109375" customWidth="1"/>
    <col min="6158" max="6158" width="4.7109375" customWidth="1"/>
    <col min="6159" max="6159" width="0.5703125" customWidth="1"/>
    <col min="6160" max="6161" width="8.85546875" bestFit="1" customWidth="1"/>
    <col min="6162" max="6162" width="8.7109375" customWidth="1"/>
    <col min="6163" max="6163" width="4.7109375" customWidth="1"/>
    <col min="6389" max="6389" width="10.42578125" customWidth="1"/>
    <col min="6390" max="6390" width="0.5703125" customWidth="1"/>
    <col min="6391" max="6392" width="8.85546875" bestFit="1" customWidth="1"/>
    <col min="6394" max="6394" width="4.7109375" customWidth="1"/>
    <col min="6395" max="6395" width="0.5703125" customWidth="1"/>
    <col min="6399" max="6399" width="4.7109375" customWidth="1"/>
    <col min="6400" max="6400" width="0.5703125" customWidth="1"/>
    <col min="6404" max="6404" width="4.7109375" customWidth="1"/>
    <col min="6405" max="6405" width="0.5703125" customWidth="1"/>
    <col min="6409" max="6409" width="4.7109375" customWidth="1"/>
    <col min="6410" max="6410" width="0.5703125" customWidth="1"/>
    <col min="6411" max="6412" width="8.85546875" bestFit="1" customWidth="1"/>
    <col min="6413" max="6413" width="8.7109375" customWidth="1"/>
    <col min="6414" max="6414" width="4.7109375" customWidth="1"/>
    <col min="6415" max="6415" width="0.5703125" customWidth="1"/>
    <col min="6416" max="6417" width="8.85546875" bestFit="1" customWidth="1"/>
    <col min="6418" max="6418" width="8.7109375" customWidth="1"/>
    <col min="6419" max="6419" width="4.7109375" customWidth="1"/>
    <col min="6645" max="6645" width="10.42578125" customWidth="1"/>
    <col min="6646" max="6646" width="0.5703125" customWidth="1"/>
    <col min="6647" max="6648" width="8.85546875" bestFit="1" customWidth="1"/>
    <col min="6650" max="6650" width="4.7109375" customWidth="1"/>
    <col min="6651" max="6651" width="0.5703125" customWidth="1"/>
    <col min="6655" max="6655" width="4.7109375" customWidth="1"/>
    <col min="6656" max="6656" width="0.5703125" customWidth="1"/>
    <col min="6660" max="6660" width="4.7109375" customWidth="1"/>
    <col min="6661" max="6661" width="0.5703125" customWidth="1"/>
    <col min="6665" max="6665" width="4.7109375" customWidth="1"/>
    <col min="6666" max="6666" width="0.5703125" customWidth="1"/>
    <col min="6667" max="6668" width="8.85546875" bestFit="1" customWidth="1"/>
    <col min="6669" max="6669" width="8.7109375" customWidth="1"/>
    <col min="6670" max="6670" width="4.7109375" customWidth="1"/>
    <col min="6671" max="6671" width="0.5703125" customWidth="1"/>
    <col min="6672" max="6673" width="8.85546875" bestFit="1" customWidth="1"/>
    <col min="6674" max="6674" width="8.7109375" customWidth="1"/>
    <col min="6675" max="6675" width="4.7109375" customWidth="1"/>
    <col min="6901" max="6901" width="10.42578125" customWidth="1"/>
    <col min="6902" max="6902" width="0.5703125" customWidth="1"/>
    <col min="6903" max="6904" width="8.85546875" bestFit="1" customWidth="1"/>
    <col min="6906" max="6906" width="4.7109375" customWidth="1"/>
    <col min="6907" max="6907" width="0.5703125" customWidth="1"/>
    <col min="6911" max="6911" width="4.7109375" customWidth="1"/>
    <col min="6912" max="6912" width="0.5703125" customWidth="1"/>
    <col min="6916" max="6916" width="4.7109375" customWidth="1"/>
    <col min="6917" max="6917" width="0.5703125" customWidth="1"/>
    <col min="6921" max="6921" width="4.7109375" customWidth="1"/>
    <col min="6922" max="6922" width="0.5703125" customWidth="1"/>
    <col min="6923" max="6924" width="8.85546875" bestFit="1" customWidth="1"/>
    <col min="6925" max="6925" width="8.7109375" customWidth="1"/>
    <col min="6926" max="6926" width="4.7109375" customWidth="1"/>
    <col min="6927" max="6927" width="0.5703125" customWidth="1"/>
    <col min="6928" max="6929" width="8.85546875" bestFit="1" customWidth="1"/>
    <col min="6930" max="6930" width="8.7109375" customWidth="1"/>
    <col min="6931" max="6931" width="4.7109375" customWidth="1"/>
    <col min="7157" max="7157" width="10.42578125" customWidth="1"/>
    <col min="7158" max="7158" width="0.5703125" customWidth="1"/>
    <col min="7159" max="7160" width="8.85546875" bestFit="1" customWidth="1"/>
    <col min="7162" max="7162" width="4.7109375" customWidth="1"/>
    <col min="7163" max="7163" width="0.5703125" customWidth="1"/>
    <col min="7167" max="7167" width="4.7109375" customWidth="1"/>
    <col min="7168" max="7168" width="0.5703125" customWidth="1"/>
    <col min="7172" max="7172" width="4.7109375" customWidth="1"/>
    <col min="7173" max="7173" width="0.5703125" customWidth="1"/>
    <col min="7177" max="7177" width="4.7109375" customWidth="1"/>
    <col min="7178" max="7178" width="0.5703125" customWidth="1"/>
    <col min="7179" max="7180" width="8.85546875" bestFit="1" customWidth="1"/>
    <col min="7181" max="7181" width="8.7109375" customWidth="1"/>
    <col min="7182" max="7182" width="4.7109375" customWidth="1"/>
    <col min="7183" max="7183" width="0.5703125" customWidth="1"/>
    <col min="7184" max="7185" width="8.85546875" bestFit="1" customWidth="1"/>
    <col min="7186" max="7186" width="8.7109375" customWidth="1"/>
    <col min="7187" max="7187" width="4.7109375" customWidth="1"/>
    <col min="7413" max="7413" width="10.42578125" customWidth="1"/>
    <col min="7414" max="7414" width="0.5703125" customWidth="1"/>
    <col min="7415" max="7416" width="8.85546875" bestFit="1" customWidth="1"/>
    <col min="7418" max="7418" width="4.7109375" customWidth="1"/>
    <col min="7419" max="7419" width="0.5703125" customWidth="1"/>
    <col min="7423" max="7423" width="4.7109375" customWidth="1"/>
    <col min="7424" max="7424" width="0.5703125" customWidth="1"/>
    <col min="7428" max="7428" width="4.7109375" customWidth="1"/>
    <col min="7429" max="7429" width="0.5703125" customWidth="1"/>
    <col min="7433" max="7433" width="4.7109375" customWidth="1"/>
    <col min="7434" max="7434" width="0.5703125" customWidth="1"/>
    <col min="7435" max="7436" width="8.85546875" bestFit="1" customWidth="1"/>
    <col min="7437" max="7437" width="8.7109375" customWidth="1"/>
    <col min="7438" max="7438" width="4.7109375" customWidth="1"/>
    <col min="7439" max="7439" width="0.5703125" customWidth="1"/>
    <col min="7440" max="7441" width="8.85546875" bestFit="1" customWidth="1"/>
    <col min="7442" max="7442" width="8.7109375" customWidth="1"/>
    <col min="7443" max="7443" width="4.7109375" customWidth="1"/>
    <col min="7669" max="7669" width="10.42578125" customWidth="1"/>
    <col min="7670" max="7670" width="0.5703125" customWidth="1"/>
    <col min="7671" max="7672" width="8.85546875" bestFit="1" customWidth="1"/>
    <col min="7674" max="7674" width="4.7109375" customWidth="1"/>
    <col min="7675" max="7675" width="0.5703125" customWidth="1"/>
    <col min="7679" max="7679" width="4.7109375" customWidth="1"/>
    <col min="7680" max="7680" width="0.5703125" customWidth="1"/>
    <col min="7684" max="7684" width="4.7109375" customWidth="1"/>
    <col min="7685" max="7685" width="0.5703125" customWidth="1"/>
    <col min="7689" max="7689" width="4.7109375" customWidth="1"/>
    <col min="7690" max="7690" width="0.5703125" customWidth="1"/>
    <col min="7691" max="7692" width="8.85546875" bestFit="1" customWidth="1"/>
    <col min="7693" max="7693" width="8.7109375" customWidth="1"/>
    <col min="7694" max="7694" width="4.7109375" customWidth="1"/>
    <col min="7695" max="7695" width="0.5703125" customWidth="1"/>
    <col min="7696" max="7697" width="8.85546875" bestFit="1" customWidth="1"/>
    <col min="7698" max="7698" width="8.7109375" customWidth="1"/>
    <col min="7699" max="7699" width="4.7109375" customWidth="1"/>
    <col min="7925" max="7925" width="10.42578125" customWidth="1"/>
    <col min="7926" max="7926" width="0.5703125" customWidth="1"/>
    <col min="7927" max="7928" width="8.85546875" bestFit="1" customWidth="1"/>
    <col min="7930" max="7930" width="4.7109375" customWidth="1"/>
    <col min="7931" max="7931" width="0.5703125" customWidth="1"/>
    <col min="7935" max="7935" width="4.7109375" customWidth="1"/>
    <col min="7936" max="7936" width="0.5703125" customWidth="1"/>
    <col min="7940" max="7940" width="4.7109375" customWidth="1"/>
    <col min="7941" max="7941" width="0.5703125" customWidth="1"/>
    <col min="7945" max="7945" width="4.7109375" customWidth="1"/>
    <col min="7946" max="7946" width="0.5703125" customWidth="1"/>
    <col min="7947" max="7948" width="8.85546875" bestFit="1" customWidth="1"/>
    <col min="7949" max="7949" width="8.7109375" customWidth="1"/>
    <col min="7950" max="7950" width="4.7109375" customWidth="1"/>
    <col min="7951" max="7951" width="0.5703125" customWidth="1"/>
    <col min="7952" max="7953" width="8.85546875" bestFit="1" customWidth="1"/>
    <col min="7954" max="7954" width="8.7109375" customWidth="1"/>
    <col min="7955" max="7955" width="4.7109375" customWidth="1"/>
    <col min="8181" max="8181" width="10.42578125" customWidth="1"/>
    <col min="8182" max="8182" width="0.5703125" customWidth="1"/>
    <col min="8183" max="8184" width="8.85546875" bestFit="1" customWidth="1"/>
    <col min="8186" max="8186" width="4.7109375" customWidth="1"/>
    <col min="8187" max="8187" width="0.5703125" customWidth="1"/>
    <col min="8191" max="8191" width="4.7109375" customWidth="1"/>
    <col min="8192" max="8192" width="0.5703125" customWidth="1"/>
    <col min="8196" max="8196" width="4.7109375" customWidth="1"/>
    <col min="8197" max="8197" width="0.5703125" customWidth="1"/>
    <col min="8201" max="8201" width="4.7109375" customWidth="1"/>
    <col min="8202" max="8202" width="0.5703125" customWidth="1"/>
    <col min="8203" max="8204" width="8.85546875" bestFit="1" customWidth="1"/>
    <col min="8205" max="8205" width="8.7109375" customWidth="1"/>
    <col min="8206" max="8206" width="4.7109375" customWidth="1"/>
    <col min="8207" max="8207" width="0.5703125" customWidth="1"/>
    <col min="8208" max="8209" width="8.85546875" bestFit="1" customWidth="1"/>
    <col min="8210" max="8210" width="8.7109375" customWidth="1"/>
    <col min="8211" max="8211" width="4.7109375" customWidth="1"/>
    <col min="8437" max="8437" width="10.42578125" customWidth="1"/>
    <col min="8438" max="8438" width="0.5703125" customWidth="1"/>
    <col min="8439" max="8440" width="8.85546875" bestFit="1" customWidth="1"/>
    <col min="8442" max="8442" width="4.7109375" customWidth="1"/>
    <col min="8443" max="8443" width="0.5703125" customWidth="1"/>
    <col min="8447" max="8447" width="4.7109375" customWidth="1"/>
    <col min="8448" max="8448" width="0.5703125" customWidth="1"/>
    <col min="8452" max="8452" width="4.7109375" customWidth="1"/>
    <col min="8453" max="8453" width="0.5703125" customWidth="1"/>
    <col min="8457" max="8457" width="4.7109375" customWidth="1"/>
    <col min="8458" max="8458" width="0.5703125" customWidth="1"/>
    <col min="8459" max="8460" width="8.85546875" bestFit="1" customWidth="1"/>
    <col min="8461" max="8461" width="8.7109375" customWidth="1"/>
    <col min="8462" max="8462" width="4.7109375" customWidth="1"/>
    <col min="8463" max="8463" width="0.5703125" customWidth="1"/>
    <col min="8464" max="8465" width="8.85546875" bestFit="1" customWidth="1"/>
    <col min="8466" max="8466" width="8.7109375" customWidth="1"/>
    <col min="8467" max="8467" width="4.7109375" customWidth="1"/>
    <col min="8693" max="8693" width="10.42578125" customWidth="1"/>
    <col min="8694" max="8694" width="0.5703125" customWidth="1"/>
    <col min="8695" max="8696" width="8.85546875" bestFit="1" customWidth="1"/>
    <col min="8698" max="8698" width="4.7109375" customWidth="1"/>
    <col min="8699" max="8699" width="0.5703125" customWidth="1"/>
    <col min="8703" max="8703" width="4.7109375" customWidth="1"/>
    <col min="8704" max="8704" width="0.5703125" customWidth="1"/>
    <col min="8708" max="8708" width="4.7109375" customWidth="1"/>
    <col min="8709" max="8709" width="0.5703125" customWidth="1"/>
    <col min="8713" max="8713" width="4.7109375" customWidth="1"/>
    <col min="8714" max="8714" width="0.5703125" customWidth="1"/>
    <col min="8715" max="8716" width="8.85546875" bestFit="1" customWidth="1"/>
    <col min="8717" max="8717" width="8.7109375" customWidth="1"/>
    <col min="8718" max="8718" width="4.7109375" customWidth="1"/>
    <col min="8719" max="8719" width="0.5703125" customWidth="1"/>
    <col min="8720" max="8721" width="8.85546875" bestFit="1" customWidth="1"/>
    <col min="8722" max="8722" width="8.7109375" customWidth="1"/>
    <col min="8723" max="8723" width="4.7109375" customWidth="1"/>
    <col min="8949" max="8949" width="10.42578125" customWidth="1"/>
    <col min="8950" max="8950" width="0.5703125" customWidth="1"/>
    <col min="8951" max="8952" width="8.85546875" bestFit="1" customWidth="1"/>
    <col min="8954" max="8954" width="4.7109375" customWidth="1"/>
    <col min="8955" max="8955" width="0.5703125" customWidth="1"/>
    <col min="8959" max="8959" width="4.7109375" customWidth="1"/>
    <col min="8960" max="8960" width="0.5703125" customWidth="1"/>
    <col min="8964" max="8964" width="4.7109375" customWidth="1"/>
    <col min="8965" max="8965" width="0.5703125" customWidth="1"/>
    <col min="8969" max="8969" width="4.7109375" customWidth="1"/>
    <col min="8970" max="8970" width="0.5703125" customWidth="1"/>
    <col min="8971" max="8972" width="8.85546875" bestFit="1" customWidth="1"/>
    <col min="8973" max="8973" width="8.7109375" customWidth="1"/>
    <col min="8974" max="8974" width="4.7109375" customWidth="1"/>
    <col min="8975" max="8975" width="0.5703125" customWidth="1"/>
    <col min="8976" max="8977" width="8.85546875" bestFit="1" customWidth="1"/>
    <col min="8978" max="8978" width="8.7109375" customWidth="1"/>
    <col min="8979" max="8979" width="4.7109375" customWidth="1"/>
    <col min="9205" max="9205" width="10.42578125" customWidth="1"/>
    <col min="9206" max="9206" width="0.5703125" customWidth="1"/>
    <col min="9207" max="9208" width="8.85546875" bestFit="1" customWidth="1"/>
    <col min="9210" max="9210" width="4.7109375" customWidth="1"/>
    <col min="9211" max="9211" width="0.5703125" customWidth="1"/>
    <col min="9215" max="9215" width="4.7109375" customWidth="1"/>
    <col min="9216" max="9216" width="0.5703125" customWidth="1"/>
    <col min="9220" max="9220" width="4.7109375" customWidth="1"/>
    <col min="9221" max="9221" width="0.5703125" customWidth="1"/>
    <col min="9225" max="9225" width="4.7109375" customWidth="1"/>
    <col min="9226" max="9226" width="0.5703125" customWidth="1"/>
    <col min="9227" max="9228" width="8.85546875" bestFit="1" customWidth="1"/>
    <col min="9229" max="9229" width="8.7109375" customWidth="1"/>
    <col min="9230" max="9230" width="4.7109375" customWidth="1"/>
    <col min="9231" max="9231" width="0.5703125" customWidth="1"/>
    <col min="9232" max="9233" width="8.85546875" bestFit="1" customWidth="1"/>
    <col min="9234" max="9234" width="8.7109375" customWidth="1"/>
    <col min="9235" max="9235" width="4.7109375" customWidth="1"/>
    <col min="9461" max="9461" width="10.42578125" customWidth="1"/>
    <col min="9462" max="9462" width="0.5703125" customWidth="1"/>
    <col min="9463" max="9464" width="8.85546875" bestFit="1" customWidth="1"/>
    <col min="9466" max="9466" width="4.7109375" customWidth="1"/>
    <col min="9467" max="9467" width="0.5703125" customWidth="1"/>
    <col min="9471" max="9471" width="4.7109375" customWidth="1"/>
    <col min="9472" max="9472" width="0.5703125" customWidth="1"/>
    <col min="9476" max="9476" width="4.7109375" customWidth="1"/>
    <col min="9477" max="9477" width="0.5703125" customWidth="1"/>
    <col min="9481" max="9481" width="4.7109375" customWidth="1"/>
    <col min="9482" max="9482" width="0.5703125" customWidth="1"/>
    <col min="9483" max="9484" width="8.85546875" bestFit="1" customWidth="1"/>
    <col min="9485" max="9485" width="8.7109375" customWidth="1"/>
    <col min="9486" max="9486" width="4.7109375" customWidth="1"/>
    <col min="9487" max="9487" width="0.5703125" customWidth="1"/>
    <col min="9488" max="9489" width="8.85546875" bestFit="1" customWidth="1"/>
    <col min="9490" max="9490" width="8.7109375" customWidth="1"/>
    <col min="9491" max="9491" width="4.7109375" customWidth="1"/>
    <col min="9717" max="9717" width="10.42578125" customWidth="1"/>
    <col min="9718" max="9718" width="0.5703125" customWidth="1"/>
    <col min="9719" max="9720" width="8.85546875" bestFit="1" customWidth="1"/>
    <col min="9722" max="9722" width="4.7109375" customWidth="1"/>
    <col min="9723" max="9723" width="0.5703125" customWidth="1"/>
    <col min="9727" max="9727" width="4.7109375" customWidth="1"/>
    <col min="9728" max="9728" width="0.5703125" customWidth="1"/>
    <col min="9732" max="9732" width="4.7109375" customWidth="1"/>
    <col min="9733" max="9733" width="0.5703125" customWidth="1"/>
    <col min="9737" max="9737" width="4.7109375" customWidth="1"/>
    <col min="9738" max="9738" width="0.5703125" customWidth="1"/>
    <col min="9739" max="9740" width="8.85546875" bestFit="1" customWidth="1"/>
    <col min="9741" max="9741" width="8.7109375" customWidth="1"/>
    <col min="9742" max="9742" width="4.7109375" customWidth="1"/>
    <col min="9743" max="9743" width="0.5703125" customWidth="1"/>
    <col min="9744" max="9745" width="8.85546875" bestFit="1" customWidth="1"/>
    <col min="9746" max="9746" width="8.7109375" customWidth="1"/>
    <col min="9747" max="9747" width="4.7109375" customWidth="1"/>
    <col min="9973" max="9973" width="10.42578125" customWidth="1"/>
    <col min="9974" max="9974" width="0.5703125" customWidth="1"/>
    <col min="9975" max="9976" width="8.85546875" bestFit="1" customWidth="1"/>
    <col min="9978" max="9978" width="4.7109375" customWidth="1"/>
    <col min="9979" max="9979" width="0.5703125" customWidth="1"/>
    <col min="9983" max="9983" width="4.7109375" customWidth="1"/>
    <col min="9984" max="9984" width="0.5703125" customWidth="1"/>
    <col min="9988" max="9988" width="4.7109375" customWidth="1"/>
    <col min="9989" max="9989" width="0.5703125" customWidth="1"/>
    <col min="9993" max="9993" width="4.7109375" customWidth="1"/>
    <col min="9994" max="9994" width="0.5703125" customWidth="1"/>
    <col min="9995" max="9996" width="8.85546875" bestFit="1" customWidth="1"/>
    <col min="9997" max="9997" width="8.7109375" customWidth="1"/>
    <col min="9998" max="9998" width="4.7109375" customWidth="1"/>
    <col min="9999" max="9999" width="0.5703125" customWidth="1"/>
    <col min="10000" max="10001" width="8.85546875" bestFit="1" customWidth="1"/>
    <col min="10002" max="10002" width="8.7109375" customWidth="1"/>
    <col min="10003" max="10003" width="4.7109375" customWidth="1"/>
    <col min="10229" max="10229" width="10.42578125" customWidth="1"/>
    <col min="10230" max="10230" width="0.5703125" customWidth="1"/>
    <col min="10231" max="10232" width="8.85546875" bestFit="1" customWidth="1"/>
    <col min="10234" max="10234" width="4.7109375" customWidth="1"/>
    <col min="10235" max="10235" width="0.5703125" customWidth="1"/>
    <col min="10239" max="10239" width="4.7109375" customWidth="1"/>
    <col min="10240" max="10240" width="0.5703125" customWidth="1"/>
    <col min="10244" max="10244" width="4.7109375" customWidth="1"/>
    <col min="10245" max="10245" width="0.5703125" customWidth="1"/>
    <col min="10249" max="10249" width="4.7109375" customWidth="1"/>
    <col min="10250" max="10250" width="0.5703125" customWidth="1"/>
    <col min="10251" max="10252" width="8.85546875" bestFit="1" customWidth="1"/>
    <col min="10253" max="10253" width="8.7109375" customWidth="1"/>
    <col min="10254" max="10254" width="4.7109375" customWidth="1"/>
    <col min="10255" max="10255" width="0.5703125" customWidth="1"/>
    <col min="10256" max="10257" width="8.85546875" bestFit="1" customWidth="1"/>
    <col min="10258" max="10258" width="8.7109375" customWidth="1"/>
    <col min="10259" max="10259" width="4.7109375" customWidth="1"/>
    <col min="10485" max="10485" width="10.42578125" customWidth="1"/>
    <col min="10486" max="10486" width="0.5703125" customWidth="1"/>
    <col min="10487" max="10488" width="8.85546875" bestFit="1" customWidth="1"/>
    <col min="10490" max="10490" width="4.7109375" customWidth="1"/>
    <col min="10491" max="10491" width="0.5703125" customWidth="1"/>
    <col min="10495" max="10495" width="4.7109375" customWidth="1"/>
    <col min="10496" max="10496" width="0.5703125" customWidth="1"/>
    <col min="10500" max="10500" width="4.7109375" customWidth="1"/>
    <col min="10501" max="10501" width="0.5703125" customWidth="1"/>
    <col min="10505" max="10505" width="4.7109375" customWidth="1"/>
    <col min="10506" max="10506" width="0.5703125" customWidth="1"/>
    <col min="10507" max="10508" width="8.85546875" bestFit="1" customWidth="1"/>
    <col min="10509" max="10509" width="8.7109375" customWidth="1"/>
    <col min="10510" max="10510" width="4.7109375" customWidth="1"/>
    <col min="10511" max="10511" width="0.5703125" customWidth="1"/>
    <col min="10512" max="10513" width="8.85546875" bestFit="1" customWidth="1"/>
    <col min="10514" max="10514" width="8.7109375" customWidth="1"/>
    <col min="10515" max="10515" width="4.7109375" customWidth="1"/>
    <col min="10741" max="10741" width="10.42578125" customWidth="1"/>
    <col min="10742" max="10742" width="0.5703125" customWidth="1"/>
    <col min="10743" max="10744" width="8.85546875" bestFit="1" customWidth="1"/>
    <col min="10746" max="10746" width="4.7109375" customWidth="1"/>
    <col min="10747" max="10747" width="0.5703125" customWidth="1"/>
    <col min="10751" max="10751" width="4.7109375" customWidth="1"/>
    <col min="10752" max="10752" width="0.5703125" customWidth="1"/>
    <col min="10756" max="10756" width="4.7109375" customWidth="1"/>
    <col min="10757" max="10757" width="0.5703125" customWidth="1"/>
    <col min="10761" max="10761" width="4.7109375" customWidth="1"/>
    <col min="10762" max="10762" width="0.5703125" customWidth="1"/>
    <col min="10763" max="10764" width="8.85546875" bestFit="1" customWidth="1"/>
    <col min="10765" max="10765" width="8.7109375" customWidth="1"/>
    <col min="10766" max="10766" width="4.7109375" customWidth="1"/>
    <col min="10767" max="10767" width="0.5703125" customWidth="1"/>
    <col min="10768" max="10769" width="8.85546875" bestFit="1" customWidth="1"/>
    <col min="10770" max="10770" width="8.7109375" customWidth="1"/>
    <col min="10771" max="10771" width="4.7109375" customWidth="1"/>
    <col min="10997" max="10997" width="10.42578125" customWidth="1"/>
    <col min="10998" max="10998" width="0.5703125" customWidth="1"/>
    <col min="10999" max="11000" width="8.85546875" bestFit="1" customWidth="1"/>
    <col min="11002" max="11002" width="4.7109375" customWidth="1"/>
    <col min="11003" max="11003" width="0.5703125" customWidth="1"/>
    <col min="11007" max="11007" width="4.7109375" customWidth="1"/>
    <col min="11008" max="11008" width="0.5703125" customWidth="1"/>
    <col min="11012" max="11012" width="4.7109375" customWidth="1"/>
    <col min="11013" max="11013" width="0.5703125" customWidth="1"/>
    <col min="11017" max="11017" width="4.7109375" customWidth="1"/>
    <col min="11018" max="11018" width="0.5703125" customWidth="1"/>
    <col min="11019" max="11020" width="8.85546875" bestFit="1" customWidth="1"/>
    <col min="11021" max="11021" width="8.7109375" customWidth="1"/>
    <col min="11022" max="11022" width="4.7109375" customWidth="1"/>
    <col min="11023" max="11023" width="0.5703125" customWidth="1"/>
    <col min="11024" max="11025" width="8.85546875" bestFit="1" customWidth="1"/>
    <col min="11026" max="11026" width="8.7109375" customWidth="1"/>
    <col min="11027" max="11027" width="4.7109375" customWidth="1"/>
    <col min="11253" max="11253" width="10.42578125" customWidth="1"/>
    <col min="11254" max="11254" width="0.5703125" customWidth="1"/>
    <col min="11255" max="11256" width="8.85546875" bestFit="1" customWidth="1"/>
    <col min="11258" max="11258" width="4.7109375" customWidth="1"/>
    <col min="11259" max="11259" width="0.5703125" customWidth="1"/>
    <col min="11263" max="11263" width="4.7109375" customWidth="1"/>
    <col min="11264" max="11264" width="0.5703125" customWidth="1"/>
    <col min="11268" max="11268" width="4.7109375" customWidth="1"/>
    <col min="11269" max="11269" width="0.5703125" customWidth="1"/>
    <col min="11273" max="11273" width="4.7109375" customWidth="1"/>
    <col min="11274" max="11274" width="0.5703125" customWidth="1"/>
    <col min="11275" max="11276" width="8.85546875" bestFit="1" customWidth="1"/>
    <col min="11277" max="11277" width="8.7109375" customWidth="1"/>
    <col min="11278" max="11278" width="4.7109375" customWidth="1"/>
    <col min="11279" max="11279" width="0.5703125" customWidth="1"/>
    <col min="11280" max="11281" width="8.85546875" bestFit="1" customWidth="1"/>
    <col min="11282" max="11282" width="8.7109375" customWidth="1"/>
    <col min="11283" max="11283" width="4.7109375" customWidth="1"/>
    <col min="11509" max="11509" width="10.42578125" customWidth="1"/>
    <col min="11510" max="11510" width="0.5703125" customWidth="1"/>
    <col min="11511" max="11512" width="8.85546875" bestFit="1" customWidth="1"/>
    <col min="11514" max="11514" width="4.7109375" customWidth="1"/>
    <col min="11515" max="11515" width="0.5703125" customWidth="1"/>
    <col min="11519" max="11519" width="4.7109375" customWidth="1"/>
    <col min="11520" max="11520" width="0.5703125" customWidth="1"/>
    <col min="11524" max="11524" width="4.7109375" customWidth="1"/>
    <col min="11525" max="11525" width="0.5703125" customWidth="1"/>
    <col min="11529" max="11529" width="4.7109375" customWidth="1"/>
    <col min="11530" max="11530" width="0.5703125" customWidth="1"/>
    <col min="11531" max="11532" width="8.85546875" bestFit="1" customWidth="1"/>
    <col min="11533" max="11533" width="8.7109375" customWidth="1"/>
    <col min="11534" max="11534" width="4.7109375" customWidth="1"/>
    <col min="11535" max="11535" width="0.5703125" customWidth="1"/>
    <col min="11536" max="11537" width="8.85546875" bestFit="1" customWidth="1"/>
    <col min="11538" max="11538" width="8.7109375" customWidth="1"/>
    <col min="11539" max="11539" width="4.7109375" customWidth="1"/>
    <col min="11765" max="11765" width="10.42578125" customWidth="1"/>
    <col min="11766" max="11766" width="0.5703125" customWidth="1"/>
    <col min="11767" max="11768" width="8.85546875" bestFit="1" customWidth="1"/>
    <col min="11770" max="11770" width="4.7109375" customWidth="1"/>
    <col min="11771" max="11771" width="0.5703125" customWidth="1"/>
    <col min="11775" max="11775" width="4.7109375" customWidth="1"/>
    <col min="11776" max="11776" width="0.5703125" customWidth="1"/>
    <col min="11780" max="11780" width="4.7109375" customWidth="1"/>
    <col min="11781" max="11781" width="0.5703125" customWidth="1"/>
    <col min="11785" max="11785" width="4.7109375" customWidth="1"/>
    <col min="11786" max="11786" width="0.5703125" customWidth="1"/>
    <col min="11787" max="11788" width="8.85546875" bestFit="1" customWidth="1"/>
    <col min="11789" max="11789" width="8.7109375" customWidth="1"/>
    <col min="11790" max="11790" width="4.7109375" customWidth="1"/>
    <col min="11791" max="11791" width="0.5703125" customWidth="1"/>
    <col min="11792" max="11793" width="8.85546875" bestFit="1" customWidth="1"/>
    <col min="11794" max="11794" width="8.7109375" customWidth="1"/>
    <col min="11795" max="11795" width="4.7109375" customWidth="1"/>
    <col min="12021" max="12021" width="10.42578125" customWidth="1"/>
    <col min="12022" max="12022" width="0.5703125" customWidth="1"/>
    <col min="12023" max="12024" width="8.85546875" bestFit="1" customWidth="1"/>
    <col min="12026" max="12026" width="4.7109375" customWidth="1"/>
    <col min="12027" max="12027" width="0.5703125" customWidth="1"/>
    <col min="12031" max="12031" width="4.7109375" customWidth="1"/>
    <col min="12032" max="12032" width="0.5703125" customWidth="1"/>
    <col min="12036" max="12036" width="4.7109375" customWidth="1"/>
    <col min="12037" max="12037" width="0.5703125" customWidth="1"/>
    <col min="12041" max="12041" width="4.7109375" customWidth="1"/>
    <col min="12042" max="12042" width="0.5703125" customWidth="1"/>
    <col min="12043" max="12044" width="8.85546875" bestFit="1" customWidth="1"/>
    <col min="12045" max="12045" width="8.7109375" customWidth="1"/>
    <col min="12046" max="12046" width="4.7109375" customWidth="1"/>
    <col min="12047" max="12047" width="0.5703125" customWidth="1"/>
    <col min="12048" max="12049" width="8.85546875" bestFit="1" customWidth="1"/>
    <col min="12050" max="12050" width="8.7109375" customWidth="1"/>
    <col min="12051" max="12051" width="4.7109375" customWidth="1"/>
    <col min="12277" max="12277" width="10.42578125" customWidth="1"/>
    <col min="12278" max="12278" width="0.5703125" customWidth="1"/>
    <col min="12279" max="12280" width="8.85546875" bestFit="1" customWidth="1"/>
    <col min="12282" max="12282" width="4.7109375" customWidth="1"/>
    <col min="12283" max="12283" width="0.5703125" customWidth="1"/>
    <col min="12287" max="12287" width="4.7109375" customWidth="1"/>
    <col min="12288" max="12288" width="0.5703125" customWidth="1"/>
    <col min="12292" max="12292" width="4.7109375" customWidth="1"/>
    <col min="12293" max="12293" width="0.5703125" customWidth="1"/>
    <col min="12297" max="12297" width="4.7109375" customWidth="1"/>
    <col min="12298" max="12298" width="0.5703125" customWidth="1"/>
    <col min="12299" max="12300" width="8.85546875" bestFit="1" customWidth="1"/>
    <col min="12301" max="12301" width="8.7109375" customWidth="1"/>
    <col min="12302" max="12302" width="4.7109375" customWidth="1"/>
    <col min="12303" max="12303" width="0.5703125" customWidth="1"/>
    <col min="12304" max="12305" width="8.85546875" bestFit="1" customWidth="1"/>
    <col min="12306" max="12306" width="8.7109375" customWidth="1"/>
    <col min="12307" max="12307" width="4.7109375" customWidth="1"/>
    <col min="12533" max="12533" width="10.42578125" customWidth="1"/>
    <col min="12534" max="12534" width="0.5703125" customWidth="1"/>
    <col min="12535" max="12536" width="8.85546875" bestFit="1" customWidth="1"/>
    <col min="12538" max="12538" width="4.7109375" customWidth="1"/>
    <col min="12539" max="12539" width="0.5703125" customWidth="1"/>
    <col min="12543" max="12543" width="4.7109375" customWidth="1"/>
    <col min="12544" max="12544" width="0.5703125" customWidth="1"/>
    <col min="12548" max="12548" width="4.7109375" customWidth="1"/>
    <col min="12549" max="12549" width="0.5703125" customWidth="1"/>
    <col min="12553" max="12553" width="4.7109375" customWidth="1"/>
    <col min="12554" max="12554" width="0.5703125" customWidth="1"/>
    <col min="12555" max="12556" width="8.85546875" bestFit="1" customWidth="1"/>
    <col min="12557" max="12557" width="8.7109375" customWidth="1"/>
    <col min="12558" max="12558" width="4.7109375" customWidth="1"/>
    <col min="12559" max="12559" width="0.5703125" customWidth="1"/>
    <col min="12560" max="12561" width="8.85546875" bestFit="1" customWidth="1"/>
    <col min="12562" max="12562" width="8.7109375" customWidth="1"/>
    <col min="12563" max="12563" width="4.7109375" customWidth="1"/>
    <col min="12789" max="12789" width="10.42578125" customWidth="1"/>
    <col min="12790" max="12790" width="0.5703125" customWidth="1"/>
    <col min="12791" max="12792" width="8.85546875" bestFit="1" customWidth="1"/>
    <col min="12794" max="12794" width="4.7109375" customWidth="1"/>
    <col min="12795" max="12795" width="0.5703125" customWidth="1"/>
    <col min="12799" max="12799" width="4.7109375" customWidth="1"/>
    <col min="12800" max="12800" width="0.5703125" customWidth="1"/>
    <col min="12804" max="12804" width="4.7109375" customWidth="1"/>
    <col min="12805" max="12805" width="0.5703125" customWidth="1"/>
    <col min="12809" max="12809" width="4.7109375" customWidth="1"/>
    <col min="12810" max="12810" width="0.5703125" customWidth="1"/>
    <col min="12811" max="12812" width="8.85546875" bestFit="1" customWidth="1"/>
    <col min="12813" max="12813" width="8.7109375" customWidth="1"/>
    <col min="12814" max="12814" width="4.7109375" customWidth="1"/>
    <col min="12815" max="12815" width="0.5703125" customWidth="1"/>
    <col min="12816" max="12817" width="8.85546875" bestFit="1" customWidth="1"/>
    <col min="12818" max="12818" width="8.7109375" customWidth="1"/>
    <col min="12819" max="12819" width="4.7109375" customWidth="1"/>
    <col min="13045" max="13045" width="10.42578125" customWidth="1"/>
    <col min="13046" max="13046" width="0.5703125" customWidth="1"/>
    <col min="13047" max="13048" width="8.85546875" bestFit="1" customWidth="1"/>
    <col min="13050" max="13050" width="4.7109375" customWidth="1"/>
    <col min="13051" max="13051" width="0.5703125" customWidth="1"/>
    <col min="13055" max="13055" width="4.7109375" customWidth="1"/>
    <col min="13056" max="13056" width="0.5703125" customWidth="1"/>
    <col min="13060" max="13060" width="4.7109375" customWidth="1"/>
    <col min="13061" max="13061" width="0.5703125" customWidth="1"/>
    <col min="13065" max="13065" width="4.7109375" customWidth="1"/>
    <col min="13066" max="13066" width="0.5703125" customWidth="1"/>
    <col min="13067" max="13068" width="8.85546875" bestFit="1" customWidth="1"/>
    <col min="13069" max="13069" width="8.7109375" customWidth="1"/>
    <col min="13070" max="13070" width="4.7109375" customWidth="1"/>
    <col min="13071" max="13071" width="0.5703125" customWidth="1"/>
    <col min="13072" max="13073" width="8.85546875" bestFit="1" customWidth="1"/>
    <col min="13074" max="13074" width="8.7109375" customWidth="1"/>
    <col min="13075" max="13075" width="4.7109375" customWidth="1"/>
    <col min="13301" max="13301" width="10.42578125" customWidth="1"/>
    <col min="13302" max="13302" width="0.5703125" customWidth="1"/>
    <col min="13303" max="13304" width="8.85546875" bestFit="1" customWidth="1"/>
    <col min="13306" max="13306" width="4.7109375" customWidth="1"/>
    <col min="13307" max="13307" width="0.5703125" customWidth="1"/>
    <col min="13311" max="13311" width="4.7109375" customWidth="1"/>
    <col min="13312" max="13312" width="0.5703125" customWidth="1"/>
    <col min="13316" max="13316" width="4.7109375" customWidth="1"/>
    <col min="13317" max="13317" width="0.5703125" customWidth="1"/>
    <col min="13321" max="13321" width="4.7109375" customWidth="1"/>
    <col min="13322" max="13322" width="0.5703125" customWidth="1"/>
    <col min="13323" max="13324" width="8.85546875" bestFit="1" customWidth="1"/>
    <col min="13325" max="13325" width="8.7109375" customWidth="1"/>
    <col min="13326" max="13326" width="4.7109375" customWidth="1"/>
    <col min="13327" max="13327" width="0.5703125" customWidth="1"/>
    <col min="13328" max="13329" width="8.85546875" bestFit="1" customWidth="1"/>
    <col min="13330" max="13330" width="8.7109375" customWidth="1"/>
    <col min="13331" max="13331" width="4.7109375" customWidth="1"/>
    <col min="13557" max="13557" width="10.42578125" customWidth="1"/>
    <col min="13558" max="13558" width="0.5703125" customWidth="1"/>
    <col min="13559" max="13560" width="8.85546875" bestFit="1" customWidth="1"/>
    <col min="13562" max="13562" width="4.7109375" customWidth="1"/>
    <col min="13563" max="13563" width="0.5703125" customWidth="1"/>
    <col min="13567" max="13567" width="4.7109375" customWidth="1"/>
    <col min="13568" max="13568" width="0.5703125" customWidth="1"/>
    <col min="13572" max="13572" width="4.7109375" customWidth="1"/>
    <col min="13573" max="13573" width="0.5703125" customWidth="1"/>
    <col min="13577" max="13577" width="4.7109375" customWidth="1"/>
    <col min="13578" max="13578" width="0.5703125" customWidth="1"/>
    <col min="13579" max="13580" width="8.85546875" bestFit="1" customWidth="1"/>
    <col min="13581" max="13581" width="8.7109375" customWidth="1"/>
    <col min="13582" max="13582" width="4.7109375" customWidth="1"/>
    <col min="13583" max="13583" width="0.5703125" customWidth="1"/>
    <col min="13584" max="13585" width="8.85546875" bestFit="1" customWidth="1"/>
    <col min="13586" max="13586" width="8.7109375" customWidth="1"/>
    <col min="13587" max="13587" width="4.7109375" customWidth="1"/>
    <col min="13813" max="13813" width="10.42578125" customWidth="1"/>
    <col min="13814" max="13814" width="0.5703125" customWidth="1"/>
    <col min="13815" max="13816" width="8.85546875" bestFit="1" customWidth="1"/>
    <col min="13818" max="13818" width="4.7109375" customWidth="1"/>
    <col min="13819" max="13819" width="0.5703125" customWidth="1"/>
    <col min="13823" max="13823" width="4.7109375" customWidth="1"/>
    <col min="13824" max="13824" width="0.5703125" customWidth="1"/>
    <col min="13828" max="13828" width="4.7109375" customWidth="1"/>
    <col min="13829" max="13829" width="0.5703125" customWidth="1"/>
    <col min="13833" max="13833" width="4.7109375" customWidth="1"/>
    <col min="13834" max="13834" width="0.5703125" customWidth="1"/>
    <col min="13835" max="13836" width="8.85546875" bestFit="1" customWidth="1"/>
    <col min="13837" max="13837" width="8.7109375" customWidth="1"/>
    <col min="13838" max="13838" width="4.7109375" customWidth="1"/>
    <col min="13839" max="13839" width="0.5703125" customWidth="1"/>
    <col min="13840" max="13841" width="8.85546875" bestFit="1" customWidth="1"/>
    <col min="13842" max="13842" width="8.7109375" customWidth="1"/>
    <col min="13843" max="13843" width="4.7109375" customWidth="1"/>
    <col min="14069" max="14069" width="10.42578125" customWidth="1"/>
    <col min="14070" max="14070" width="0.5703125" customWidth="1"/>
    <col min="14071" max="14072" width="8.85546875" bestFit="1" customWidth="1"/>
    <col min="14074" max="14074" width="4.7109375" customWidth="1"/>
    <col min="14075" max="14075" width="0.5703125" customWidth="1"/>
    <col min="14079" max="14079" width="4.7109375" customWidth="1"/>
    <col min="14080" max="14080" width="0.5703125" customWidth="1"/>
    <col min="14084" max="14084" width="4.7109375" customWidth="1"/>
    <col min="14085" max="14085" width="0.5703125" customWidth="1"/>
    <col min="14089" max="14089" width="4.7109375" customWidth="1"/>
    <col min="14090" max="14090" width="0.5703125" customWidth="1"/>
    <col min="14091" max="14092" width="8.85546875" bestFit="1" customWidth="1"/>
    <col min="14093" max="14093" width="8.7109375" customWidth="1"/>
    <col min="14094" max="14094" width="4.7109375" customWidth="1"/>
    <col min="14095" max="14095" width="0.5703125" customWidth="1"/>
    <col min="14096" max="14097" width="8.85546875" bestFit="1" customWidth="1"/>
    <col min="14098" max="14098" width="8.7109375" customWidth="1"/>
    <col min="14099" max="14099" width="4.7109375" customWidth="1"/>
    <col min="14325" max="14325" width="10.42578125" customWidth="1"/>
    <col min="14326" max="14326" width="0.5703125" customWidth="1"/>
    <col min="14327" max="14328" width="8.85546875" bestFit="1" customWidth="1"/>
    <col min="14330" max="14330" width="4.7109375" customWidth="1"/>
    <col min="14331" max="14331" width="0.5703125" customWidth="1"/>
    <col min="14335" max="14335" width="4.7109375" customWidth="1"/>
    <col min="14336" max="14336" width="0.5703125" customWidth="1"/>
    <col min="14340" max="14340" width="4.7109375" customWidth="1"/>
    <col min="14341" max="14341" width="0.5703125" customWidth="1"/>
    <col min="14345" max="14345" width="4.7109375" customWidth="1"/>
    <col min="14346" max="14346" width="0.5703125" customWidth="1"/>
    <col min="14347" max="14348" width="8.85546875" bestFit="1" customWidth="1"/>
    <col min="14349" max="14349" width="8.7109375" customWidth="1"/>
    <col min="14350" max="14350" width="4.7109375" customWidth="1"/>
    <col min="14351" max="14351" width="0.5703125" customWidth="1"/>
    <col min="14352" max="14353" width="8.85546875" bestFit="1" customWidth="1"/>
    <col min="14354" max="14354" width="8.7109375" customWidth="1"/>
    <col min="14355" max="14355" width="4.7109375" customWidth="1"/>
    <col min="14581" max="14581" width="10.42578125" customWidth="1"/>
    <col min="14582" max="14582" width="0.5703125" customWidth="1"/>
    <col min="14583" max="14584" width="8.85546875" bestFit="1" customWidth="1"/>
    <col min="14586" max="14586" width="4.7109375" customWidth="1"/>
    <col min="14587" max="14587" width="0.5703125" customWidth="1"/>
    <col min="14591" max="14591" width="4.7109375" customWidth="1"/>
    <col min="14592" max="14592" width="0.5703125" customWidth="1"/>
    <col min="14596" max="14596" width="4.7109375" customWidth="1"/>
    <col min="14597" max="14597" width="0.5703125" customWidth="1"/>
    <col min="14601" max="14601" width="4.7109375" customWidth="1"/>
    <col min="14602" max="14602" width="0.5703125" customWidth="1"/>
    <col min="14603" max="14604" width="8.85546875" bestFit="1" customWidth="1"/>
    <col min="14605" max="14605" width="8.7109375" customWidth="1"/>
    <col min="14606" max="14606" width="4.7109375" customWidth="1"/>
    <col min="14607" max="14607" width="0.5703125" customWidth="1"/>
    <col min="14608" max="14609" width="8.85546875" bestFit="1" customWidth="1"/>
    <col min="14610" max="14610" width="8.7109375" customWidth="1"/>
    <col min="14611" max="14611" width="4.7109375" customWidth="1"/>
    <col min="14837" max="14837" width="10.42578125" customWidth="1"/>
    <col min="14838" max="14838" width="0.5703125" customWidth="1"/>
    <col min="14839" max="14840" width="8.85546875" bestFit="1" customWidth="1"/>
    <col min="14842" max="14842" width="4.7109375" customWidth="1"/>
    <col min="14843" max="14843" width="0.5703125" customWidth="1"/>
    <col min="14847" max="14847" width="4.7109375" customWidth="1"/>
    <col min="14848" max="14848" width="0.5703125" customWidth="1"/>
    <col min="14852" max="14852" width="4.7109375" customWidth="1"/>
    <col min="14853" max="14853" width="0.5703125" customWidth="1"/>
    <col min="14857" max="14857" width="4.7109375" customWidth="1"/>
    <col min="14858" max="14858" width="0.5703125" customWidth="1"/>
    <col min="14859" max="14860" width="8.85546875" bestFit="1" customWidth="1"/>
    <col min="14861" max="14861" width="8.7109375" customWidth="1"/>
    <col min="14862" max="14862" width="4.7109375" customWidth="1"/>
    <col min="14863" max="14863" width="0.5703125" customWidth="1"/>
    <col min="14864" max="14865" width="8.85546875" bestFit="1" customWidth="1"/>
    <col min="14866" max="14866" width="8.7109375" customWidth="1"/>
    <col min="14867" max="14867" width="4.7109375" customWidth="1"/>
    <col min="15093" max="15093" width="10.42578125" customWidth="1"/>
    <col min="15094" max="15094" width="0.5703125" customWidth="1"/>
    <col min="15095" max="15096" width="8.85546875" bestFit="1" customWidth="1"/>
    <col min="15098" max="15098" width="4.7109375" customWidth="1"/>
    <col min="15099" max="15099" width="0.5703125" customWidth="1"/>
    <col min="15103" max="15103" width="4.7109375" customWidth="1"/>
    <col min="15104" max="15104" width="0.5703125" customWidth="1"/>
    <col min="15108" max="15108" width="4.7109375" customWidth="1"/>
    <col min="15109" max="15109" width="0.5703125" customWidth="1"/>
    <col min="15113" max="15113" width="4.7109375" customWidth="1"/>
    <col min="15114" max="15114" width="0.5703125" customWidth="1"/>
    <col min="15115" max="15116" width="8.85546875" bestFit="1" customWidth="1"/>
    <col min="15117" max="15117" width="8.7109375" customWidth="1"/>
    <col min="15118" max="15118" width="4.7109375" customWidth="1"/>
    <col min="15119" max="15119" width="0.5703125" customWidth="1"/>
    <col min="15120" max="15121" width="8.85546875" bestFit="1" customWidth="1"/>
    <col min="15122" max="15122" width="8.7109375" customWidth="1"/>
    <col min="15123" max="15123" width="4.7109375" customWidth="1"/>
    <col min="15349" max="15349" width="10.42578125" customWidth="1"/>
    <col min="15350" max="15350" width="0.5703125" customWidth="1"/>
    <col min="15351" max="15352" width="8.85546875" bestFit="1" customWidth="1"/>
    <col min="15354" max="15354" width="4.7109375" customWidth="1"/>
    <col min="15355" max="15355" width="0.5703125" customWidth="1"/>
    <col min="15359" max="15359" width="4.7109375" customWidth="1"/>
    <col min="15360" max="15360" width="0.5703125" customWidth="1"/>
    <col min="15364" max="15364" width="4.7109375" customWidth="1"/>
    <col min="15365" max="15365" width="0.5703125" customWidth="1"/>
    <col min="15369" max="15369" width="4.7109375" customWidth="1"/>
    <col min="15370" max="15370" width="0.5703125" customWidth="1"/>
    <col min="15371" max="15372" width="8.85546875" bestFit="1" customWidth="1"/>
    <col min="15373" max="15373" width="8.7109375" customWidth="1"/>
    <col min="15374" max="15374" width="4.7109375" customWidth="1"/>
    <col min="15375" max="15375" width="0.5703125" customWidth="1"/>
    <col min="15376" max="15377" width="8.85546875" bestFit="1" customWidth="1"/>
    <col min="15378" max="15378" width="8.7109375" customWidth="1"/>
    <col min="15379" max="15379" width="4.7109375" customWidth="1"/>
    <col min="15605" max="15605" width="10.42578125" customWidth="1"/>
    <col min="15606" max="15606" width="0.5703125" customWidth="1"/>
    <col min="15607" max="15608" width="8.85546875" bestFit="1" customWidth="1"/>
    <col min="15610" max="15610" width="4.7109375" customWidth="1"/>
    <col min="15611" max="15611" width="0.5703125" customWidth="1"/>
    <col min="15615" max="15615" width="4.7109375" customWidth="1"/>
    <col min="15616" max="15616" width="0.5703125" customWidth="1"/>
    <col min="15620" max="15620" width="4.7109375" customWidth="1"/>
    <col min="15621" max="15621" width="0.5703125" customWidth="1"/>
    <col min="15625" max="15625" width="4.7109375" customWidth="1"/>
    <col min="15626" max="15626" width="0.5703125" customWidth="1"/>
    <col min="15627" max="15628" width="8.85546875" bestFit="1" customWidth="1"/>
    <col min="15629" max="15629" width="8.7109375" customWidth="1"/>
    <col min="15630" max="15630" width="4.7109375" customWidth="1"/>
    <col min="15631" max="15631" width="0.5703125" customWidth="1"/>
    <col min="15632" max="15633" width="8.85546875" bestFit="1" customWidth="1"/>
    <col min="15634" max="15634" width="8.7109375" customWidth="1"/>
    <col min="15635" max="15635" width="4.7109375" customWidth="1"/>
    <col min="15861" max="15861" width="10.42578125" customWidth="1"/>
    <col min="15862" max="15862" width="0.5703125" customWidth="1"/>
    <col min="15863" max="15864" width="8.85546875" bestFit="1" customWidth="1"/>
    <col min="15866" max="15866" width="4.7109375" customWidth="1"/>
    <col min="15867" max="15867" width="0.5703125" customWidth="1"/>
    <col min="15871" max="15871" width="4.7109375" customWidth="1"/>
    <col min="15872" max="15872" width="0.5703125" customWidth="1"/>
    <col min="15876" max="15876" width="4.7109375" customWidth="1"/>
    <col min="15877" max="15877" width="0.5703125" customWidth="1"/>
    <col min="15881" max="15881" width="4.7109375" customWidth="1"/>
    <col min="15882" max="15882" width="0.5703125" customWidth="1"/>
    <col min="15883" max="15884" width="8.85546875" bestFit="1" customWidth="1"/>
    <col min="15885" max="15885" width="8.7109375" customWidth="1"/>
    <col min="15886" max="15886" width="4.7109375" customWidth="1"/>
    <col min="15887" max="15887" width="0.5703125" customWidth="1"/>
    <col min="15888" max="15889" width="8.85546875" bestFit="1" customWidth="1"/>
    <col min="15890" max="15890" width="8.7109375" customWidth="1"/>
    <col min="15891" max="15891" width="4.7109375" customWidth="1"/>
    <col min="16117" max="16117" width="10.42578125" customWidth="1"/>
    <col min="16118" max="16118" width="0.5703125" customWidth="1"/>
    <col min="16119" max="16120" width="8.85546875" bestFit="1" customWidth="1"/>
    <col min="16122" max="16122" width="4.7109375" customWidth="1"/>
    <col min="16123" max="16123" width="0.5703125" customWidth="1"/>
    <col min="16127" max="16127" width="4.7109375" customWidth="1"/>
    <col min="16128" max="16128" width="0.5703125" customWidth="1"/>
    <col min="16132" max="16132" width="4.7109375" customWidth="1"/>
    <col min="16133" max="16133" width="0.5703125" customWidth="1"/>
    <col min="16137" max="16137" width="4.7109375" customWidth="1"/>
    <col min="16138" max="16138" width="0.5703125" customWidth="1"/>
    <col min="16139" max="16140" width="8.85546875" bestFit="1" customWidth="1"/>
    <col min="16141" max="16141" width="8.7109375" customWidth="1"/>
    <col min="16142" max="16142" width="4.7109375" customWidth="1"/>
    <col min="16143" max="16143" width="0.5703125" customWidth="1"/>
    <col min="16144" max="16145" width="8.85546875" bestFit="1" customWidth="1"/>
    <col min="16146" max="16146" width="8.7109375" customWidth="1"/>
    <col min="16147" max="16147" width="4.7109375" customWidth="1"/>
  </cols>
  <sheetData>
    <row r="1" spans="1:19" x14ac:dyDescent="0.2">
      <c r="A1" s="82" t="s">
        <v>421</v>
      </c>
      <c r="B1" s="83"/>
      <c r="C1" s="83"/>
      <c r="D1" s="83"/>
      <c r="E1" s="83"/>
      <c r="F1" s="83"/>
      <c r="G1" s="83"/>
      <c r="H1" s="83"/>
      <c r="I1" s="83"/>
      <c r="J1" s="83"/>
      <c r="K1" s="83"/>
      <c r="L1" s="83"/>
      <c r="M1" s="83"/>
      <c r="N1" s="83"/>
      <c r="O1" s="83"/>
      <c r="P1" s="83"/>
      <c r="Q1" s="76">
        <v>45303</v>
      </c>
    </row>
    <row r="2" spans="1:19" x14ac:dyDescent="0.2">
      <c r="A2" s="82" t="s">
        <v>362</v>
      </c>
      <c r="B2" s="83"/>
      <c r="C2" s="83"/>
      <c r="D2" s="83"/>
      <c r="E2" s="83"/>
      <c r="F2" s="83"/>
      <c r="G2" s="83"/>
      <c r="H2" s="83"/>
      <c r="I2" s="83"/>
      <c r="J2" s="83"/>
      <c r="K2" s="83"/>
      <c r="L2" s="83"/>
      <c r="M2" s="83"/>
      <c r="N2" s="83"/>
      <c r="O2" s="83"/>
      <c r="P2" s="83"/>
    </row>
    <row r="3" spans="1:19" s="29" customFormat="1" ht="25.15" customHeight="1" x14ac:dyDescent="0.2">
      <c r="A3" s="28" t="s">
        <v>363</v>
      </c>
      <c r="B3" s="100" t="s">
        <v>364</v>
      </c>
      <c r="C3" s="100"/>
      <c r="D3" s="101"/>
      <c r="E3" s="102" t="s">
        <v>365</v>
      </c>
      <c r="F3" s="102"/>
      <c r="G3" s="103"/>
      <c r="H3" s="100" t="s">
        <v>366</v>
      </c>
      <c r="I3" s="100"/>
      <c r="J3" s="101"/>
      <c r="K3" s="100" t="s">
        <v>367</v>
      </c>
      <c r="L3" s="100"/>
      <c r="M3" s="104"/>
      <c r="N3" s="100" t="s">
        <v>368</v>
      </c>
      <c r="O3" s="100"/>
      <c r="P3" s="101"/>
      <c r="Q3" s="100" t="s">
        <v>369</v>
      </c>
      <c r="R3" s="100"/>
      <c r="S3" s="101"/>
    </row>
    <row r="4" spans="1:19" s="30" customFormat="1" ht="11.25" x14ac:dyDescent="0.2">
      <c r="A4" s="105" t="s">
        <v>50</v>
      </c>
      <c r="B4" s="96" t="s">
        <v>370</v>
      </c>
      <c r="C4" s="96"/>
      <c r="D4" s="94" t="s">
        <v>132</v>
      </c>
      <c r="E4" s="96" t="s">
        <v>370</v>
      </c>
      <c r="F4" s="96"/>
      <c r="G4" s="94" t="s">
        <v>132</v>
      </c>
      <c r="H4" s="96" t="s">
        <v>370</v>
      </c>
      <c r="I4" s="96"/>
      <c r="J4" s="94" t="s">
        <v>132</v>
      </c>
      <c r="K4" s="96" t="s">
        <v>370</v>
      </c>
      <c r="L4" s="96"/>
      <c r="M4" s="94" t="s">
        <v>132</v>
      </c>
      <c r="N4" s="96" t="s">
        <v>370</v>
      </c>
      <c r="O4" s="96"/>
      <c r="P4" s="94" t="s">
        <v>132</v>
      </c>
      <c r="Q4" s="96" t="s">
        <v>371</v>
      </c>
      <c r="R4" s="96"/>
      <c r="S4" s="94" t="s">
        <v>132</v>
      </c>
    </row>
    <row r="5" spans="1:19" s="30" customFormat="1" ht="11.25" x14ac:dyDescent="0.2">
      <c r="A5" s="106"/>
      <c r="B5" s="31" t="s">
        <v>59</v>
      </c>
      <c r="C5" s="32" t="s">
        <v>60</v>
      </c>
      <c r="D5" s="97"/>
      <c r="E5" s="31" t="s">
        <v>59</v>
      </c>
      <c r="F5" s="32" t="s">
        <v>60</v>
      </c>
      <c r="G5" s="97"/>
      <c r="H5" s="31" t="s">
        <v>59</v>
      </c>
      <c r="I5" s="32" t="s">
        <v>60</v>
      </c>
      <c r="J5" s="95"/>
      <c r="K5" s="31" t="s">
        <v>59</v>
      </c>
      <c r="L5" s="32" t="s">
        <v>60</v>
      </c>
      <c r="M5" s="97"/>
      <c r="N5" s="31" t="s">
        <v>59</v>
      </c>
      <c r="O5" s="32" t="s">
        <v>60</v>
      </c>
      <c r="P5" s="95"/>
      <c r="Q5" s="31" t="s">
        <v>59</v>
      </c>
      <c r="R5" s="32" t="s">
        <v>60</v>
      </c>
      <c r="S5" s="97"/>
    </row>
    <row r="6" spans="1:19" x14ac:dyDescent="0.2">
      <c r="A6" s="3" t="s">
        <v>418</v>
      </c>
      <c r="B6" s="33" t="s">
        <v>363</v>
      </c>
      <c r="C6" s="34" t="s">
        <v>363</v>
      </c>
      <c r="D6" s="35" t="s">
        <v>363</v>
      </c>
      <c r="E6" s="34"/>
      <c r="F6" s="34"/>
      <c r="G6" s="35"/>
      <c r="H6" s="34"/>
      <c r="I6" s="34"/>
      <c r="J6" s="35"/>
      <c r="K6" s="34"/>
      <c r="L6" s="34"/>
      <c r="M6" s="35"/>
      <c r="N6" s="34"/>
      <c r="O6" s="34"/>
      <c r="P6" s="35"/>
      <c r="Q6" s="34"/>
      <c r="R6" s="34"/>
      <c r="S6" s="35"/>
    </row>
    <row r="7" spans="1:19" x14ac:dyDescent="0.2">
      <c r="A7" s="2" t="str">
        <f>"Oct "&amp;RIGHT(A6,4)-1</f>
        <v>Oct 2022</v>
      </c>
      <c r="B7" s="36">
        <v>22113072</v>
      </c>
      <c r="C7" s="37">
        <v>41828643</v>
      </c>
      <c r="D7" s="37">
        <v>7459847870</v>
      </c>
      <c r="E7" s="36">
        <v>207237</v>
      </c>
      <c r="F7" s="37">
        <v>508107</v>
      </c>
      <c r="G7" s="38">
        <v>124342755</v>
      </c>
      <c r="H7" s="37">
        <v>17018960</v>
      </c>
      <c r="I7" s="37">
        <v>31742039</v>
      </c>
      <c r="J7" s="38">
        <v>3110072221</v>
      </c>
      <c r="K7" s="37">
        <v>277834</v>
      </c>
      <c r="L7" s="37">
        <v>543312</v>
      </c>
      <c r="M7" s="38">
        <v>57920427</v>
      </c>
      <c r="N7" s="37" t="s">
        <v>416</v>
      </c>
      <c r="O7" s="37" t="s">
        <v>416</v>
      </c>
      <c r="P7" s="38">
        <v>31285</v>
      </c>
      <c r="Q7" s="37">
        <v>22320309</v>
      </c>
      <c r="R7" s="37">
        <v>42336750</v>
      </c>
      <c r="S7" s="38">
        <v>10752214558</v>
      </c>
    </row>
    <row r="8" spans="1:19" x14ac:dyDescent="0.2">
      <c r="A8" s="2" t="str">
        <f>"Nov "&amp;RIGHT(A6,4)-1</f>
        <v>Nov 2022</v>
      </c>
      <c r="B8" s="36">
        <v>22181084</v>
      </c>
      <c r="C8" s="37">
        <v>42123046</v>
      </c>
      <c r="D8" s="37">
        <v>7797608430</v>
      </c>
      <c r="E8" s="36">
        <v>103664</v>
      </c>
      <c r="F8" s="37">
        <v>277766</v>
      </c>
      <c r="G8" s="37">
        <v>66949770</v>
      </c>
      <c r="H8" s="36">
        <v>16899482</v>
      </c>
      <c r="I8" s="37">
        <v>31436643</v>
      </c>
      <c r="J8" s="37">
        <v>3137103744</v>
      </c>
      <c r="K8" s="36">
        <v>5289</v>
      </c>
      <c r="L8" s="37">
        <v>12869</v>
      </c>
      <c r="M8" s="37">
        <v>1496834</v>
      </c>
      <c r="N8" s="36" t="s">
        <v>416</v>
      </c>
      <c r="O8" s="37" t="s">
        <v>416</v>
      </c>
      <c r="P8" s="37">
        <v>41404</v>
      </c>
      <c r="Q8" s="36">
        <v>22284748</v>
      </c>
      <c r="R8" s="37">
        <v>42400812</v>
      </c>
      <c r="S8" s="38">
        <v>11003200182</v>
      </c>
    </row>
    <row r="9" spans="1:19" x14ac:dyDescent="0.2">
      <c r="A9" s="2" t="str">
        <f>"Dec "&amp;RIGHT(A6,4)-1</f>
        <v>Dec 2022</v>
      </c>
      <c r="B9" s="36">
        <v>22497643</v>
      </c>
      <c r="C9" s="37">
        <v>42586896</v>
      </c>
      <c r="D9" s="37">
        <v>7895240154</v>
      </c>
      <c r="E9" s="36">
        <v>38417</v>
      </c>
      <c r="F9" s="37">
        <v>107619</v>
      </c>
      <c r="G9" s="37">
        <v>25448589</v>
      </c>
      <c r="H9" s="36">
        <v>16988963</v>
      </c>
      <c r="I9" s="37">
        <v>31617616</v>
      </c>
      <c r="J9" s="37">
        <v>3143549766</v>
      </c>
      <c r="K9" s="36">
        <v>8015</v>
      </c>
      <c r="L9" s="37">
        <v>16476</v>
      </c>
      <c r="M9" s="37">
        <v>2190811</v>
      </c>
      <c r="N9" s="36" t="s">
        <v>416</v>
      </c>
      <c r="O9" s="37" t="s">
        <v>416</v>
      </c>
      <c r="P9" s="37">
        <v>31162</v>
      </c>
      <c r="Q9" s="36">
        <v>22536060</v>
      </c>
      <c r="R9" s="37">
        <v>42694515</v>
      </c>
      <c r="S9" s="38">
        <v>11066460482</v>
      </c>
    </row>
    <row r="10" spans="1:19" x14ac:dyDescent="0.2">
      <c r="A10" s="2" t="str">
        <f>"Jan "&amp;RIGHT(A6,4)</f>
        <v>Jan 2023</v>
      </c>
      <c r="B10" s="36">
        <v>22524160</v>
      </c>
      <c r="C10" s="37">
        <v>42703988</v>
      </c>
      <c r="D10" s="37">
        <v>7550745310</v>
      </c>
      <c r="E10" s="36">
        <v>21376</v>
      </c>
      <c r="F10" s="37">
        <v>61488</v>
      </c>
      <c r="G10" s="37">
        <v>14261981</v>
      </c>
      <c r="H10" s="36">
        <v>17038169</v>
      </c>
      <c r="I10" s="37">
        <v>31696757</v>
      </c>
      <c r="J10" s="37">
        <v>3288479535</v>
      </c>
      <c r="K10" s="36">
        <v>17064</v>
      </c>
      <c r="L10" s="37">
        <v>31299</v>
      </c>
      <c r="M10" s="37">
        <v>5793521</v>
      </c>
      <c r="N10" s="36" t="s">
        <v>416</v>
      </c>
      <c r="O10" s="37" t="s">
        <v>416</v>
      </c>
      <c r="P10" s="37">
        <v>30450</v>
      </c>
      <c r="Q10" s="36">
        <v>22545536</v>
      </c>
      <c r="R10" s="37">
        <v>42765476</v>
      </c>
      <c r="S10" s="38">
        <v>10859310797</v>
      </c>
    </row>
    <row r="11" spans="1:19" x14ac:dyDescent="0.2">
      <c r="A11" s="2" t="str">
        <f>"Feb "&amp;RIGHT(A6,4)</f>
        <v>Feb 2023</v>
      </c>
      <c r="B11" s="36">
        <v>22497006</v>
      </c>
      <c r="C11" s="37">
        <v>42601279</v>
      </c>
      <c r="D11" s="37">
        <v>7322771950</v>
      </c>
      <c r="E11" s="36">
        <v>1515</v>
      </c>
      <c r="F11" s="37">
        <v>2650</v>
      </c>
      <c r="G11" s="37">
        <v>445151</v>
      </c>
      <c r="H11" s="36">
        <v>16312064</v>
      </c>
      <c r="I11" s="37">
        <v>30214422</v>
      </c>
      <c r="J11" s="37">
        <v>3138630016</v>
      </c>
      <c r="K11" s="36">
        <v>43290</v>
      </c>
      <c r="L11" s="37">
        <v>76409</v>
      </c>
      <c r="M11" s="37">
        <v>13046847</v>
      </c>
      <c r="N11" s="36" t="s">
        <v>416</v>
      </c>
      <c r="O11" s="37" t="s">
        <v>416</v>
      </c>
      <c r="P11" s="37">
        <v>48614</v>
      </c>
      <c r="Q11" s="36">
        <v>22498521</v>
      </c>
      <c r="R11" s="37">
        <v>42603929</v>
      </c>
      <c r="S11" s="38">
        <v>10474942578</v>
      </c>
    </row>
    <row r="12" spans="1:19" x14ac:dyDescent="0.2">
      <c r="A12" s="2" t="str">
        <f>"Mar "&amp;RIGHT(A6,4)</f>
        <v>Mar 2023</v>
      </c>
      <c r="B12" s="36">
        <v>22479516</v>
      </c>
      <c r="C12" s="37">
        <v>42430140</v>
      </c>
      <c r="D12" s="37">
        <v>8003507592</v>
      </c>
      <c r="E12" s="36">
        <v>39</v>
      </c>
      <c r="F12" s="37">
        <v>68</v>
      </c>
      <c r="G12" s="37">
        <v>-508958</v>
      </c>
      <c r="H12" s="36">
        <v>3527414</v>
      </c>
      <c r="I12" s="37">
        <v>6260690</v>
      </c>
      <c r="J12" s="37">
        <v>711031655</v>
      </c>
      <c r="K12" s="36">
        <v>15682</v>
      </c>
      <c r="L12" s="37">
        <v>36255</v>
      </c>
      <c r="M12" s="37">
        <v>5737086</v>
      </c>
      <c r="N12" s="36" t="s">
        <v>416</v>
      </c>
      <c r="O12" s="37" t="s">
        <v>416</v>
      </c>
      <c r="P12" s="37">
        <v>49582</v>
      </c>
      <c r="Q12" s="36">
        <v>22479555</v>
      </c>
      <c r="R12" s="37">
        <v>42430208</v>
      </c>
      <c r="S12" s="38">
        <v>8719816957</v>
      </c>
    </row>
    <row r="13" spans="1:19" x14ac:dyDescent="0.2">
      <c r="A13" s="2" t="str">
        <f>"Apr "&amp;RIGHT(A6,4)</f>
        <v>Apr 2023</v>
      </c>
      <c r="B13" s="36">
        <v>22191798</v>
      </c>
      <c r="C13" s="37">
        <v>41892382</v>
      </c>
      <c r="D13" s="37">
        <v>7364908502</v>
      </c>
      <c r="E13" s="36">
        <v>10509</v>
      </c>
      <c r="F13" s="37">
        <v>21428</v>
      </c>
      <c r="G13" s="37">
        <v>5081247</v>
      </c>
      <c r="H13" s="36">
        <v>201836</v>
      </c>
      <c r="I13" s="37">
        <v>400074</v>
      </c>
      <c r="J13" s="37">
        <v>28485403</v>
      </c>
      <c r="K13" s="36">
        <v>90637</v>
      </c>
      <c r="L13" s="37">
        <v>176660</v>
      </c>
      <c r="M13" s="37">
        <v>18092958</v>
      </c>
      <c r="N13" s="36" t="s">
        <v>416</v>
      </c>
      <c r="O13" s="37" t="s">
        <v>416</v>
      </c>
      <c r="P13" s="37">
        <v>71184</v>
      </c>
      <c r="Q13" s="36">
        <v>22202307</v>
      </c>
      <c r="R13" s="37">
        <v>41913810</v>
      </c>
      <c r="S13" s="38">
        <v>7416639294</v>
      </c>
    </row>
    <row r="14" spans="1:19" x14ac:dyDescent="0.2">
      <c r="A14" s="2" t="str">
        <f>"May "&amp;RIGHT(A6,4)</f>
        <v>May 2023</v>
      </c>
      <c r="B14" s="36">
        <v>22265200</v>
      </c>
      <c r="C14" s="37">
        <v>41968053</v>
      </c>
      <c r="D14" s="37">
        <v>7308009178</v>
      </c>
      <c r="E14" s="36">
        <v>13542</v>
      </c>
      <c r="F14" s="37">
        <v>31339</v>
      </c>
      <c r="G14" s="37">
        <v>3422222</v>
      </c>
      <c r="H14" s="36">
        <v>94465</v>
      </c>
      <c r="I14" s="37">
        <v>179065</v>
      </c>
      <c r="J14" s="37">
        <v>4573230</v>
      </c>
      <c r="K14" s="36">
        <v>3840</v>
      </c>
      <c r="L14" s="37">
        <v>9666</v>
      </c>
      <c r="M14" s="37">
        <v>1901933</v>
      </c>
      <c r="N14" s="36" t="s">
        <v>416</v>
      </c>
      <c r="O14" s="37" t="s">
        <v>416</v>
      </c>
      <c r="P14" s="37">
        <v>71941</v>
      </c>
      <c r="Q14" s="36">
        <v>22278742</v>
      </c>
      <c r="R14" s="37">
        <v>41999392</v>
      </c>
      <c r="S14" s="38">
        <v>7317978504</v>
      </c>
    </row>
    <row r="15" spans="1:19" x14ac:dyDescent="0.2">
      <c r="A15" s="2" t="str">
        <f>"Jun "&amp;RIGHT(A6,4)</f>
        <v>Jun 2023</v>
      </c>
      <c r="B15" s="36">
        <v>22195885.4978</v>
      </c>
      <c r="C15" s="37">
        <v>41884291.259599999</v>
      </c>
      <c r="D15" s="37">
        <v>7407354583</v>
      </c>
      <c r="E15" s="36">
        <v>18109</v>
      </c>
      <c r="F15" s="37">
        <v>41669</v>
      </c>
      <c r="G15" s="37">
        <v>5670428</v>
      </c>
      <c r="H15" s="36">
        <v>84500</v>
      </c>
      <c r="I15" s="37">
        <v>163265</v>
      </c>
      <c r="J15" s="37">
        <v>881996</v>
      </c>
      <c r="K15" s="36">
        <v>49706</v>
      </c>
      <c r="L15" s="37">
        <v>65519</v>
      </c>
      <c r="M15" s="37">
        <v>12765322</v>
      </c>
      <c r="N15" s="36" t="s">
        <v>416</v>
      </c>
      <c r="O15" s="37" t="s">
        <v>416</v>
      </c>
      <c r="P15" s="37">
        <v>62636</v>
      </c>
      <c r="Q15" s="36">
        <v>22213994.4978</v>
      </c>
      <c r="R15" s="37">
        <v>41925960.259599999</v>
      </c>
      <c r="S15" s="38">
        <v>7426734965</v>
      </c>
    </row>
    <row r="16" spans="1:19" x14ac:dyDescent="0.2">
      <c r="A16" s="2" t="str">
        <f>"Jul "&amp;RIGHT(A6,4)</f>
        <v>Jul 2023</v>
      </c>
      <c r="B16" s="36">
        <v>21917581.991900001</v>
      </c>
      <c r="C16" s="37">
        <v>41247256.500100002</v>
      </c>
      <c r="D16" s="37">
        <v>7119155518.1448002</v>
      </c>
      <c r="E16" s="36">
        <v>25565</v>
      </c>
      <c r="F16" s="37">
        <v>63239</v>
      </c>
      <c r="G16" s="37">
        <v>22774068</v>
      </c>
      <c r="H16" s="36">
        <v>8343</v>
      </c>
      <c r="I16" s="37">
        <v>10862</v>
      </c>
      <c r="J16" s="37">
        <v>1276440</v>
      </c>
      <c r="K16" s="36">
        <v>26313</v>
      </c>
      <c r="L16" s="37">
        <v>56032</v>
      </c>
      <c r="M16" s="37">
        <v>9647070</v>
      </c>
      <c r="N16" s="36" t="s">
        <v>416</v>
      </c>
      <c r="O16" s="37" t="s">
        <v>416</v>
      </c>
      <c r="P16" s="37">
        <v>38520</v>
      </c>
      <c r="Q16" s="36">
        <v>21943146.991900001</v>
      </c>
      <c r="R16" s="37">
        <v>41310495.500100002</v>
      </c>
      <c r="S16" s="38">
        <v>7152891616.1448002</v>
      </c>
    </row>
    <row r="17" spans="1:19" x14ac:dyDescent="0.2">
      <c r="A17" s="2" t="str">
        <f>"Aug "&amp;RIGHT(A6,4)</f>
        <v>Aug 2023</v>
      </c>
      <c r="B17" s="36">
        <v>22192576.354600001</v>
      </c>
      <c r="C17" s="37">
        <v>41934968.691200003</v>
      </c>
      <c r="D17" s="37">
        <v>7489229943.3139</v>
      </c>
      <c r="E17" s="36">
        <v>99</v>
      </c>
      <c r="F17" s="37">
        <v>247</v>
      </c>
      <c r="G17" s="37">
        <v>76089</v>
      </c>
      <c r="H17" s="36">
        <v>1316</v>
      </c>
      <c r="I17" s="37">
        <v>3188</v>
      </c>
      <c r="J17" s="37">
        <v>229827</v>
      </c>
      <c r="K17" s="36">
        <v>20426</v>
      </c>
      <c r="L17" s="37">
        <v>43812</v>
      </c>
      <c r="M17" s="37">
        <v>7765407</v>
      </c>
      <c r="N17" s="36" t="s">
        <v>416</v>
      </c>
      <c r="O17" s="37" t="s">
        <v>416</v>
      </c>
      <c r="P17" s="37">
        <v>59276</v>
      </c>
      <c r="Q17" s="36">
        <v>22192675.354600001</v>
      </c>
      <c r="R17" s="37">
        <v>41935215.691200003</v>
      </c>
      <c r="S17" s="38">
        <v>7497360542.3139</v>
      </c>
    </row>
    <row r="18" spans="1:19" x14ac:dyDescent="0.2">
      <c r="A18" s="2" t="str">
        <f>"Sep "&amp;RIGHT(A6,4)</f>
        <v>Sep 2023</v>
      </c>
      <c r="B18" s="36">
        <v>22004884.990699999</v>
      </c>
      <c r="C18" s="37">
        <v>41437012.053199999</v>
      </c>
      <c r="D18" s="37">
        <v>7472729267.9354</v>
      </c>
      <c r="E18" s="36">
        <v>9262</v>
      </c>
      <c r="F18" s="37">
        <v>21785</v>
      </c>
      <c r="G18" s="37">
        <v>5380324</v>
      </c>
      <c r="H18" s="36">
        <v>26272</v>
      </c>
      <c r="I18" s="37">
        <v>53129</v>
      </c>
      <c r="J18" s="37">
        <v>6723407</v>
      </c>
      <c r="K18" s="36">
        <v>63799</v>
      </c>
      <c r="L18" s="37">
        <v>127473</v>
      </c>
      <c r="M18" s="37">
        <v>15180600</v>
      </c>
      <c r="N18" s="36" t="s">
        <v>416</v>
      </c>
      <c r="O18" s="37" t="s">
        <v>416</v>
      </c>
      <c r="P18" s="37">
        <v>15066</v>
      </c>
      <c r="Q18" s="36">
        <v>22014146.990699999</v>
      </c>
      <c r="R18" s="37">
        <v>41458797.053199999</v>
      </c>
      <c r="S18" s="39">
        <v>7500028664.9354</v>
      </c>
    </row>
    <row r="19" spans="1:19" s="42" customFormat="1" x14ac:dyDescent="0.2">
      <c r="A19" s="40" t="s">
        <v>55</v>
      </c>
      <c r="B19" s="41">
        <v>22255033.986299999</v>
      </c>
      <c r="C19" s="41">
        <v>42053162.958700001</v>
      </c>
      <c r="D19" s="41">
        <v>90191108298.394104</v>
      </c>
      <c r="E19" s="41">
        <v>37444.5</v>
      </c>
      <c r="F19" s="41">
        <v>94783.75</v>
      </c>
      <c r="G19" s="41">
        <v>273343666</v>
      </c>
      <c r="H19" s="41">
        <v>7350148.6666999999</v>
      </c>
      <c r="I19" s="41">
        <v>13648145.8333</v>
      </c>
      <c r="J19" s="41">
        <v>16571037240</v>
      </c>
      <c r="K19" s="41">
        <v>51824.583299999998</v>
      </c>
      <c r="L19" s="41">
        <v>99648.5</v>
      </c>
      <c r="M19" s="41">
        <v>151538816</v>
      </c>
      <c r="N19" s="41" t="s">
        <v>416</v>
      </c>
      <c r="O19" s="41" t="s">
        <v>416</v>
      </c>
      <c r="P19" s="41">
        <v>551120</v>
      </c>
      <c r="Q19" s="41">
        <v>22292478.486299999</v>
      </c>
      <c r="R19" s="41">
        <v>42147946.708700001</v>
      </c>
      <c r="S19" s="41">
        <v>107187579140.3941</v>
      </c>
    </row>
    <row r="20" spans="1:19" s="42" customFormat="1" x14ac:dyDescent="0.2">
      <c r="A20" s="14" t="s">
        <v>419</v>
      </c>
      <c r="B20" s="43">
        <v>22113072</v>
      </c>
      <c r="C20" s="43">
        <v>41828643</v>
      </c>
      <c r="D20" s="43">
        <v>7459847870</v>
      </c>
      <c r="E20" s="43">
        <v>207237</v>
      </c>
      <c r="F20" s="43">
        <v>508107</v>
      </c>
      <c r="G20" s="43">
        <v>124342755</v>
      </c>
      <c r="H20" s="43">
        <v>17018960</v>
      </c>
      <c r="I20" s="43">
        <v>31742039</v>
      </c>
      <c r="J20" s="43">
        <v>3110072221</v>
      </c>
      <c r="K20" s="43">
        <v>277834</v>
      </c>
      <c r="L20" s="43">
        <v>543312</v>
      </c>
      <c r="M20" s="43">
        <v>57920427</v>
      </c>
      <c r="N20" s="43" t="s">
        <v>416</v>
      </c>
      <c r="O20" s="43" t="s">
        <v>416</v>
      </c>
      <c r="P20" s="43">
        <v>31285</v>
      </c>
      <c r="Q20" s="43">
        <v>22320309</v>
      </c>
      <c r="R20" s="43">
        <v>42336750</v>
      </c>
      <c r="S20" s="43">
        <v>10752214558</v>
      </c>
    </row>
    <row r="21" spans="1:19" x14ac:dyDescent="0.2">
      <c r="A21" s="3" t="str">
        <f>"FY "&amp;RIGHT(A6,4)+1</f>
        <v>FY 2024</v>
      </c>
      <c r="B21" s="44" t="s">
        <v>363</v>
      </c>
      <c r="C21" s="45" t="s">
        <v>363</v>
      </c>
      <c r="D21" s="46" t="s">
        <v>363</v>
      </c>
      <c r="E21" s="45"/>
      <c r="F21" s="45"/>
      <c r="G21" s="46"/>
      <c r="H21" s="45"/>
      <c r="I21" s="45"/>
      <c r="J21" s="46"/>
      <c r="K21" s="45"/>
      <c r="L21" s="45"/>
      <c r="M21" s="46"/>
      <c r="N21" s="45"/>
      <c r="O21" s="45"/>
      <c r="P21" s="46"/>
      <c r="Q21" s="45"/>
      <c r="R21" s="45"/>
      <c r="S21" s="46"/>
    </row>
    <row r="22" spans="1:19" x14ac:dyDescent="0.2">
      <c r="A22" s="2" t="str">
        <f>"Oct "&amp;RIGHT(A6,4)</f>
        <v>Oct 2023</v>
      </c>
      <c r="B22" s="36">
        <v>21955030.112199999</v>
      </c>
      <c r="C22" s="37">
        <v>41384900.433799997</v>
      </c>
      <c r="D22" s="37">
        <v>7849780869.6338997</v>
      </c>
      <c r="E22" s="36">
        <v>9641</v>
      </c>
      <c r="F22" s="37">
        <v>21988</v>
      </c>
      <c r="G22" s="37">
        <v>5448453</v>
      </c>
      <c r="H22" s="36">
        <v>1156</v>
      </c>
      <c r="I22" s="37">
        <v>2477</v>
      </c>
      <c r="J22" s="37">
        <v>416401</v>
      </c>
      <c r="K22" s="36">
        <v>6755</v>
      </c>
      <c r="L22" s="37">
        <v>14725</v>
      </c>
      <c r="M22" s="37">
        <v>2875893</v>
      </c>
      <c r="N22" s="36" t="s">
        <v>416</v>
      </c>
      <c r="O22" s="37" t="s">
        <v>416</v>
      </c>
      <c r="P22" s="37">
        <v>535</v>
      </c>
      <c r="Q22" s="36">
        <v>21964671.112199999</v>
      </c>
      <c r="R22" s="37">
        <v>41406888.433799997</v>
      </c>
      <c r="S22" s="38">
        <v>7858522151.6338997</v>
      </c>
    </row>
    <row r="23" spans="1:19" x14ac:dyDescent="0.2">
      <c r="A23" s="2" t="str">
        <f>"Nov "&amp;RIGHT(A6,4)</f>
        <v>Nov 2023</v>
      </c>
      <c r="B23" s="36" t="s">
        <v>416</v>
      </c>
      <c r="C23" s="37" t="s">
        <v>416</v>
      </c>
      <c r="D23" s="37" t="s">
        <v>416</v>
      </c>
      <c r="E23" s="36" t="s">
        <v>416</v>
      </c>
      <c r="F23" s="37" t="s">
        <v>416</v>
      </c>
      <c r="G23" s="37" t="s">
        <v>416</v>
      </c>
      <c r="H23" s="36" t="s">
        <v>416</v>
      </c>
      <c r="I23" s="37" t="s">
        <v>416</v>
      </c>
      <c r="J23" s="37" t="s">
        <v>416</v>
      </c>
      <c r="K23" s="36" t="s">
        <v>416</v>
      </c>
      <c r="L23" s="37" t="s">
        <v>416</v>
      </c>
      <c r="M23" s="37" t="s">
        <v>416</v>
      </c>
      <c r="N23" s="36" t="s">
        <v>416</v>
      </c>
      <c r="O23" s="37" t="s">
        <v>416</v>
      </c>
      <c r="P23" s="37" t="s">
        <v>416</v>
      </c>
      <c r="Q23" s="36" t="s">
        <v>416</v>
      </c>
      <c r="R23" s="37" t="s">
        <v>416</v>
      </c>
      <c r="S23" s="38" t="s">
        <v>416</v>
      </c>
    </row>
    <row r="24" spans="1:19" x14ac:dyDescent="0.2">
      <c r="A24" s="2" t="str">
        <f>"Dec "&amp;RIGHT(A6,4)</f>
        <v>Dec 2023</v>
      </c>
      <c r="B24" s="36" t="s">
        <v>416</v>
      </c>
      <c r="C24" s="37" t="s">
        <v>416</v>
      </c>
      <c r="D24" s="37" t="s">
        <v>416</v>
      </c>
      <c r="E24" s="36" t="s">
        <v>416</v>
      </c>
      <c r="F24" s="37" t="s">
        <v>416</v>
      </c>
      <c r="G24" s="37" t="s">
        <v>416</v>
      </c>
      <c r="H24" s="36" t="s">
        <v>416</v>
      </c>
      <c r="I24" s="37" t="s">
        <v>416</v>
      </c>
      <c r="J24" s="37" t="s">
        <v>416</v>
      </c>
      <c r="K24" s="36" t="s">
        <v>416</v>
      </c>
      <c r="L24" s="37" t="s">
        <v>416</v>
      </c>
      <c r="M24" s="37" t="s">
        <v>416</v>
      </c>
      <c r="N24" s="36" t="s">
        <v>416</v>
      </c>
      <c r="O24" s="37" t="s">
        <v>416</v>
      </c>
      <c r="P24" s="37" t="s">
        <v>416</v>
      </c>
      <c r="Q24" s="36" t="s">
        <v>416</v>
      </c>
      <c r="R24" s="37" t="s">
        <v>416</v>
      </c>
      <c r="S24" s="38" t="s">
        <v>416</v>
      </c>
    </row>
    <row r="25" spans="1:19" x14ac:dyDescent="0.2">
      <c r="A25" s="2" t="str">
        <f>"Jan "&amp;RIGHT(A6,4)+1</f>
        <v>Jan 2024</v>
      </c>
      <c r="B25" s="36" t="s">
        <v>416</v>
      </c>
      <c r="C25" s="37" t="s">
        <v>416</v>
      </c>
      <c r="D25" s="37" t="s">
        <v>416</v>
      </c>
      <c r="E25" s="36" t="s">
        <v>416</v>
      </c>
      <c r="F25" s="37" t="s">
        <v>416</v>
      </c>
      <c r="G25" s="37" t="s">
        <v>416</v>
      </c>
      <c r="H25" s="36" t="s">
        <v>416</v>
      </c>
      <c r="I25" s="37" t="s">
        <v>416</v>
      </c>
      <c r="J25" s="37" t="s">
        <v>416</v>
      </c>
      <c r="K25" s="36" t="s">
        <v>416</v>
      </c>
      <c r="L25" s="37" t="s">
        <v>416</v>
      </c>
      <c r="M25" s="37" t="s">
        <v>416</v>
      </c>
      <c r="N25" s="36" t="s">
        <v>416</v>
      </c>
      <c r="O25" s="37" t="s">
        <v>416</v>
      </c>
      <c r="P25" s="37" t="s">
        <v>416</v>
      </c>
      <c r="Q25" s="36" t="s">
        <v>416</v>
      </c>
      <c r="R25" s="37" t="s">
        <v>416</v>
      </c>
      <c r="S25" s="38" t="s">
        <v>416</v>
      </c>
    </row>
    <row r="26" spans="1:19" x14ac:dyDescent="0.2">
      <c r="A26" s="2" t="str">
        <f>"Feb "&amp;RIGHT(A6,4)+1</f>
        <v>Feb 2024</v>
      </c>
      <c r="B26" s="36" t="s">
        <v>416</v>
      </c>
      <c r="C26" s="37" t="s">
        <v>416</v>
      </c>
      <c r="D26" s="37" t="s">
        <v>416</v>
      </c>
      <c r="E26" s="36" t="s">
        <v>416</v>
      </c>
      <c r="F26" s="37" t="s">
        <v>416</v>
      </c>
      <c r="G26" s="37" t="s">
        <v>416</v>
      </c>
      <c r="H26" s="36" t="s">
        <v>416</v>
      </c>
      <c r="I26" s="37" t="s">
        <v>416</v>
      </c>
      <c r="J26" s="37" t="s">
        <v>416</v>
      </c>
      <c r="K26" s="36" t="s">
        <v>416</v>
      </c>
      <c r="L26" s="37" t="s">
        <v>416</v>
      </c>
      <c r="M26" s="37" t="s">
        <v>416</v>
      </c>
      <c r="N26" s="36" t="s">
        <v>416</v>
      </c>
      <c r="O26" s="37" t="s">
        <v>416</v>
      </c>
      <c r="P26" s="37" t="s">
        <v>416</v>
      </c>
      <c r="Q26" s="36" t="s">
        <v>416</v>
      </c>
      <c r="R26" s="37" t="s">
        <v>416</v>
      </c>
      <c r="S26" s="38" t="s">
        <v>416</v>
      </c>
    </row>
    <row r="27" spans="1:19" x14ac:dyDescent="0.2">
      <c r="A27" s="2" t="str">
        <f>"Mar "&amp;RIGHT(A6,4)+1</f>
        <v>Mar 2024</v>
      </c>
      <c r="B27" s="36" t="s">
        <v>416</v>
      </c>
      <c r="C27" s="37" t="s">
        <v>416</v>
      </c>
      <c r="D27" s="37" t="s">
        <v>416</v>
      </c>
      <c r="E27" s="36" t="s">
        <v>416</v>
      </c>
      <c r="F27" s="37" t="s">
        <v>416</v>
      </c>
      <c r="G27" s="37" t="s">
        <v>416</v>
      </c>
      <c r="H27" s="36" t="s">
        <v>416</v>
      </c>
      <c r="I27" s="37" t="s">
        <v>416</v>
      </c>
      <c r="J27" s="37" t="s">
        <v>416</v>
      </c>
      <c r="K27" s="36" t="s">
        <v>416</v>
      </c>
      <c r="L27" s="37" t="s">
        <v>416</v>
      </c>
      <c r="M27" s="37" t="s">
        <v>416</v>
      </c>
      <c r="N27" s="36" t="s">
        <v>416</v>
      </c>
      <c r="O27" s="37" t="s">
        <v>416</v>
      </c>
      <c r="P27" s="37" t="s">
        <v>416</v>
      </c>
      <c r="Q27" s="36" t="s">
        <v>416</v>
      </c>
      <c r="R27" s="37" t="s">
        <v>416</v>
      </c>
      <c r="S27" s="38" t="s">
        <v>416</v>
      </c>
    </row>
    <row r="28" spans="1:19" x14ac:dyDescent="0.2">
      <c r="A28" s="2" t="str">
        <f>"Apr "&amp;RIGHT(A6,4)+1</f>
        <v>Apr 2024</v>
      </c>
      <c r="B28" s="36" t="s">
        <v>416</v>
      </c>
      <c r="C28" s="37" t="s">
        <v>416</v>
      </c>
      <c r="D28" s="37" t="s">
        <v>416</v>
      </c>
      <c r="E28" s="36" t="s">
        <v>416</v>
      </c>
      <c r="F28" s="37" t="s">
        <v>416</v>
      </c>
      <c r="G28" s="37" t="s">
        <v>416</v>
      </c>
      <c r="H28" s="36" t="s">
        <v>416</v>
      </c>
      <c r="I28" s="37" t="s">
        <v>416</v>
      </c>
      <c r="J28" s="37" t="s">
        <v>416</v>
      </c>
      <c r="K28" s="36" t="s">
        <v>416</v>
      </c>
      <c r="L28" s="37" t="s">
        <v>416</v>
      </c>
      <c r="M28" s="37" t="s">
        <v>416</v>
      </c>
      <c r="N28" s="36" t="s">
        <v>416</v>
      </c>
      <c r="O28" s="37" t="s">
        <v>416</v>
      </c>
      <c r="P28" s="37" t="s">
        <v>416</v>
      </c>
      <c r="Q28" s="36" t="s">
        <v>416</v>
      </c>
      <c r="R28" s="37" t="s">
        <v>416</v>
      </c>
      <c r="S28" s="38" t="s">
        <v>416</v>
      </c>
    </row>
    <row r="29" spans="1:19" x14ac:dyDescent="0.2">
      <c r="A29" s="2" t="str">
        <f>"May "&amp;RIGHT(A6,4)+1</f>
        <v>May 2024</v>
      </c>
      <c r="B29" s="36" t="s">
        <v>416</v>
      </c>
      <c r="C29" s="37" t="s">
        <v>416</v>
      </c>
      <c r="D29" s="37" t="s">
        <v>416</v>
      </c>
      <c r="E29" s="36" t="s">
        <v>416</v>
      </c>
      <c r="F29" s="37" t="s">
        <v>416</v>
      </c>
      <c r="G29" s="37" t="s">
        <v>416</v>
      </c>
      <c r="H29" s="36" t="s">
        <v>416</v>
      </c>
      <c r="I29" s="37" t="s">
        <v>416</v>
      </c>
      <c r="J29" s="37" t="s">
        <v>416</v>
      </c>
      <c r="K29" s="36" t="s">
        <v>416</v>
      </c>
      <c r="L29" s="37" t="s">
        <v>416</v>
      </c>
      <c r="M29" s="37" t="s">
        <v>416</v>
      </c>
      <c r="N29" s="36" t="s">
        <v>416</v>
      </c>
      <c r="O29" s="37" t="s">
        <v>416</v>
      </c>
      <c r="P29" s="37" t="s">
        <v>416</v>
      </c>
      <c r="Q29" s="36" t="s">
        <v>416</v>
      </c>
      <c r="R29" s="37" t="s">
        <v>416</v>
      </c>
      <c r="S29" s="38" t="s">
        <v>416</v>
      </c>
    </row>
    <row r="30" spans="1:19" x14ac:dyDescent="0.2">
      <c r="A30" s="2" t="str">
        <f>"Jun "&amp;RIGHT(A6,4)+1</f>
        <v>Jun 2024</v>
      </c>
      <c r="B30" s="36" t="s">
        <v>416</v>
      </c>
      <c r="C30" s="37" t="s">
        <v>416</v>
      </c>
      <c r="D30" s="37" t="s">
        <v>416</v>
      </c>
      <c r="E30" s="36" t="s">
        <v>416</v>
      </c>
      <c r="F30" s="37" t="s">
        <v>416</v>
      </c>
      <c r="G30" s="37" t="s">
        <v>416</v>
      </c>
      <c r="H30" s="36" t="s">
        <v>416</v>
      </c>
      <c r="I30" s="37" t="s">
        <v>416</v>
      </c>
      <c r="J30" s="37" t="s">
        <v>416</v>
      </c>
      <c r="K30" s="36" t="s">
        <v>416</v>
      </c>
      <c r="L30" s="37" t="s">
        <v>416</v>
      </c>
      <c r="M30" s="37" t="s">
        <v>416</v>
      </c>
      <c r="N30" s="36" t="s">
        <v>416</v>
      </c>
      <c r="O30" s="37" t="s">
        <v>416</v>
      </c>
      <c r="P30" s="37" t="s">
        <v>416</v>
      </c>
      <c r="Q30" s="36" t="s">
        <v>416</v>
      </c>
      <c r="R30" s="37" t="s">
        <v>416</v>
      </c>
      <c r="S30" s="38" t="s">
        <v>416</v>
      </c>
    </row>
    <row r="31" spans="1:19" x14ac:dyDescent="0.2">
      <c r="A31" s="2" t="str">
        <f>"Jul "&amp;RIGHT(A6,4)+1</f>
        <v>Jul 2024</v>
      </c>
      <c r="B31" s="36" t="s">
        <v>416</v>
      </c>
      <c r="C31" s="37" t="s">
        <v>416</v>
      </c>
      <c r="D31" s="37" t="s">
        <v>416</v>
      </c>
      <c r="E31" s="36" t="s">
        <v>416</v>
      </c>
      <c r="F31" s="37" t="s">
        <v>416</v>
      </c>
      <c r="G31" s="37" t="s">
        <v>416</v>
      </c>
      <c r="H31" s="36" t="s">
        <v>416</v>
      </c>
      <c r="I31" s="37" t="s">
        <v>416</v>
      </c>
      <c r="J31" s="37" t="s">
        <v>416</v>
      </c>
      <c r="K31" s="36" t="s">
        <v>416</v>
      </c>
      <c r="L31" s="37" t="s">
        <v>416</v>
      </c>
      <c r="M31" s="37" t="s">
        <v>416</v>
      </c>
      <c r="N31" s="36" t="s">
        <v>416</v>
      </c>
      <c r="O31" s="37" t="s">
        <v>416</v>
      </c>
      <c r="P31" s="37" t="s">
        <v>416</v>
      </c>
      <c r="Q31" s="36" t="s">
        <v>416</v>
      </c>
      <c r="R31" s="37" t="s">
        <v>416</v>
      </c>
      <c r="S31" s="38" t="s">
        <v>416</v>
      </c>
    </row>
    <row r="32" spans="1:19" x14ac:dyDescent="0.2">
      <c r="A32" s="2" t="str">
        <f>"Aug "&amp;RIGHT(A6,4)+1</f>
        <v>Aug 2024</v>
      </c>
      <c r="B32" s="36" t="s">
        <v>416</v>
      </c>
      <c r="C32" s="37" t="s">
        <v>416</v>
      </c>
      <c r="D32" s="37" t="s">
        <v>416</v>
      </c>
      <c r="E32" s="36" t="s">
        <v>416</v>
      </c>
      <c r="F32" s="37" t="s">
        <v>416</v>
      </c>
      <c r="G32" s="37" t="s">
        <v>416</v>
      </c>
      <c r="H32" s="36" t="s">
        <v>416</v>
      </c>
      <c r="I32" s="37" t="s">
        <v>416</v>
      </c>
      <c r="J32" s="37" t="s">
        <v>416</v>
      </c>
      <c r="K32" s="36" t="s">
        <v>416</v>
      </c>
      <c r="L32" s="37" t="s">
        <v>416</v>
      </c>
      <c r="M32" s="37" t="s">
        <v>416</v>
      </c>
      <c r="N32" s="36" t="s">
        <v>416</v>
      </c>
      <c r="O32" s="37" t="s">
        <v>416</v>
      </c>
      <c r="P32" s="37" t="s">
        <v>416</v>
      </c>
      <c r="Q32" s="36" t="s">
        <v>416</v>
      </c>
      <c r="R32" s="37" t="s">
        <v>416</v>
      </c>
      <c r="S32" s="38" t="s">
        <v>416</v>
      </c>
    </row>
    <row r="33" spans="1:19" x14ac:dyDescent="0.2">
      <c r="A33" s="2" t="str">
        <f>"Sep "&amp;RIGHT(A6,4)+1</f>
        <v>Sep 2024</v>
      </c>
      <c r="B33" s="47" t="s">
        <v>416</v>
      </c>
      <c r="C33" s="48" t="s">
        <v>416</v>
      </c>
      <c r="D33" s="37" t="s">
        <v>416</v>
      </c>
      <c r="E33" s="36" t="s">
        <v>416</v>
      </c>
      <c r="F33" s="37" t="s">
        <v>416</v>
      </c>
      <c r="G33" s="37" t="s">
        <v>416</v>
      </c>
      <c r="H33" s="36" t="s">
        <v>416</v>
      </c>
      <c r="I33" s="37" t="s">
        <v>416</v>
      </c>
      <c r="J33" s="37" t="s">
        <v>416</v>
      </c>
      <c r="K33" s="36" t="s">
        <v>416</v>
      </c>
      <c r="L33" s="37" t="s">
        <v>416</v>
      </c>
      <c r="M33" s="37" t="s">
        <v>416</v>
      </c>
      <c r="N33" s="36" t="s">
        <v>416</v>
      </c>
      <c r="O33" s="37" t="s">
        <v>416</v>
      </c>
      <c r="P33" s="37" t="s">
        <v>416</v>
      </c>
      <c r="Q33" s="36" t="s">
        <v>416</v>
      </c>
      <c r="R33" s="37" t="s">
        <v>416</v>
      </c>
      <c r="S33" s="39" t="s">
        <v>416</v>
      </c>
    </row>
    <row r="34" spans="1:19" s="42" customFormat="1" x14ac:dyDescent="0.2">
      <c r="A34" s="40" t="s">
        <v>55</v>
      </c>
      <c r="B34" s="49">
        <v>21955030.112199999</v>
      </c>
      <c r="C34" s="51">
        <v>41384900.433799997</v>
      </c>
      <c r="D34" s="41">
        <v>7849780869.6338997</v>
      </c>
      <c r="E34" s="41">
        <v>9641</v>
      </c>
      <c r="F34" s="41">
        <v>21988</v>
      </c>
      <c r="G34" s="41">
        <v>5448453</v>
      </c>
      <c r="H34" s="41">
        <v>1156</v>
      </c>
      <c r="I34" s="41">
        <v>2477</v>
      </c>
      <c r="J34" s="41">
        <v>416401</v>
      </c>
      <c r="K34" s="41">
        <v>6755</v>
      </c>
      <c r="L34" s="41">
        <v>14725</v>
      </c>
      <c r="M34" s="41">
        <v>2875893</v>
      </c>
      <c r="N34" s="41" t="s">
        <v>416</v>
      </c>
      <c r="O34" s="41" t="s">
        <v>416</v>
      </c>
      <c r="P34" s="41">
        <v>535</v>
      </c>
      <c r="Q34" s="41">
        <v>21964671.112199999</v>
      </c>
      <c r="R34" s="41">
        <v>41406888.433799997</v>
      </c>
      <c r="S34" s="41">
        <v>7858522151.6338997</v>
      </c>
    </row>
    <row r="35" spans="1:19" s="42" customFormat="1" x14ac:dyDescent="0.2">
      <c r="A35" s="14" t="str">
        <f>"Total "&amp;MID(A20,7,LEN(A20)-13)&amp;" Months"</f>
        <v>Total 1 Months</v>
      </c>
      <c r="B35" s="43">
        <v>21955030.112199999</v>
      </c>
      <c r="C35" s="52">
        <v>41384900.433799997</v>
      </c>
      <c r="D35" s="43">
        <v>7849780869.6338997</v>
      </c>
      <c r="E35" s="43">
        <v>9641</v>
      </c>
      <c r="F35" s="43">
        <v>21988</v>
      </c>
      <c r="G35" s="43">
        <v>5448453</v>
      </c>
      <c r="H35" s="43">
        <v>1156</v>
      </c>
      <c r="I35" s="43">
        <v>2477</v>
      </c>
      <c r="J35" s="43">
        <v>416401</v>
      </c>
      <c r="K35" s="43">
        <v>6755</v>
      </c>
      <c r="L35" s="43">
        <v>14725</v>
      </c>
      <c r="M35" s="43">
        <v>2875893</v>
      </c>
      <c r="N35" s="43" t="s">
        <v>416</v>
      </c>
      <c r="O35" s="43" t="s">
        <v>416</v>
      </c>
      <c r="P35" s="43">
        <v>535</v>
      </c>
      <c r="Q35" s="43">
        <v>21964671.112199999</v>
      </c>
      <c r="R35" s="43">
        <v>41406888.433799997</v>
      </c>
      <c r="S35" s="43">
        <v>7858522151.6338997</v>
      </c>
    </row>
    <row r="36" spans="1:19" x14ac:dyDescent="0.2">
      <c r="C36" s="50"/>
    </row>
    <row r="37" spans="1:19" x14ac:dyDescent="0.2">
      <c r="A37" s="1" t="s">
        <v>372</v>
      </c>
      <c r="C37" s="50"/>
    </row>
    <row r="38" spans="1:19" x14ac:dyDescent="0.2">
      <c r="A38" s="98" t="s">
        <v>379</v>
      </c>
      <c r="B38" s="99"/>
      <c r="C38" s="99"/>
      <c r="D38" s="99"/>
      <c r="E38" s="99"/>
      <c r="F38" s="99"/>
      <c r="G38" s="99"/>
      <c r="H38" s="99"/>
      <c r="I38" s="99"/>
      <c r="J38" s="99"/>
      <c r="K38" s="99"/>
      <c r="L38" s="99"/>
      <c r="M38" s="99"/>
      <c r="N38" s="99"/>
      <c r="O38" s="99"/>
      <c r="P38" s="99"/>
      <c r="Q38" s="99"/>
      <c r="R38" s="99"/>
      <c r="S38" s="99"/>
    </row>
    <row r="39" spans="1:19" x14ac:dyDescent="0.2">
      <c r="A39" s="98"/>
      <c r="B39" s="99"/>
      <c r="C39" s="99"/>
      <c r="D39" s="99"/>
      <c r="E39" s="99"/>
      <c r="F39" s="99"/>
      <c r="G39" s="99"/>
      <c r="H39" s="99"/>
      <c r="I39" s="99"/>
      <c r="J39" s="99"/>
      <c r="K39" s="99"/>
      <c r="L39" s="99"/>
      <c r="M39" s="99"/>
      <c r="N39" s="99"/>
      <c r="O39" s="99"/>
      <c r="P39" s="99"/>
      <c r="Q39" s="99"/>
      <c r="R39" s="99"/>
      <c r="S39" s="99"/>
    </row>
    <row r="40" spans="1:19" x14ac:dyDescent="0.2">
      <c r="A40" s="99"/>
      <c r="B40" s="99"/>
      <c r="C40" s="99"/>
      <c r="D40" s="99"/>
      <c r="E40" s="99"/>
      <c r="F40" s="99"/>
      <c r="G40" s="99"/>
      <c r="H40" s="99"/>
      <c r="I40" s="99"/>
      <c r="J40" s="99"/>
      <c r="K40" s="99"/>
      <c r="L40" s="99"/>
      <c r="M40" s="99"/>
      <c r="N40" s="99"/>
      <c r="O40" s="99"/>
      <c r="P40" s="99"/>
      <c r="Q40" s="99"/>
      <c r="R40" s="99"/>
      <c r="S40" s="99"/>
    </row>
    <row r="41" spans="1:19" x14ac:dyDescent="0.2">
      <c r="C41" s="50"/>
    </row>
    <row r="51" spans="3:3" customFormat="1" x14ac:dyDescent="0.2">
      <c r="C51" s="26"/>
    </row>
    <row r="100" spans="1:10" x14ac:dyDescent="0.2">
      <c r="A100"/>
    </row>
    <row r="101" spans="1:10" x14ac:dyDescent="0.2">
      <c r="A101"/>
      <c r="B101" s="26"/>
      <c r="C101" s="26"/>
      <c r="E101" s="26"/>
      <c r="F101" s="26"/>
      <c r="G101" s="26"/>
      <c r="J101" s="26"/>
    </row>
    <row r="102" spans="1:10" x14ac:dyDescent="0.2">
      <c r="A102"/>
    </row>
    <row r="103" spans="1:10" x14ac:dyDescent="0.2">
      <c r="A103"/>
    </row>
    <row r="104" spans="1:10" x14ac:dyDescent="0.2">
      <c r="A104"/>
    </row>
    <row r="105" spans="1:10" x14ac:dyDescent="0.2">
      <c r="A105"/>
    </row>
    <row r="106" spans="1:10" x14ac:dyDescent="0.2">
      <c r="A106"/>
    </row>
    <row r="107" spans="1:10" x14ac:dyDescent="0.2">
      <c r="A107"/>
    </row>
  </sheetData>
  <mergeCells count="23">
    <mergeCell ref="A39:S40"/>
    <mergeCell ref="S4:S5"/>
    <mergeCell ref="A1:P1"/>
    <mergeCell ref="A2:P2"/>
    <mergeCell ref="B3:D3"/>
    <mergeCell ref="E3:G3"/>
    <mergeCell ref="H3:J3"/>
    <mergeCell ref="K3:M3"/>
    <mergeCell ref="N3:P3"/>
    <mergeCell ref="A38:S38"/>
    <mergeCell ref="Q3:S3"/>
    <mergeCell ref="A4:A5"/>
    <mergeCell ref="B4:C4"/>
    <mergeCell ref="D4:D5"/>
    <mergeCell ref="E4:F4"/>
    <mergeCell ref="G4:G5"/>
    <mergeCell ref="P4:P5"/>
    <mergeCell ref="Q4:R4"/>
    <mergeCell ref="H4:I4"/>
    <mergeCell ref="J4:J5"/>
    <mergeCell ref="K4:L4"/>
    <mergeCell ref="M4:M5"/>
    <mergeCell ref="N4:O4"/>
  </mergeCells>
  <pageMargins left="0.75" right="0.5" top="0.75" bottom="0.5" header="0.5" footer="0.25"/>
  <pageSetup scale="66" orientation="landscape" verticalDpi="1200"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W101"/>
  <sheetViews>
    <sheetView showGridLines="0" zoomScaleNormal="100" workbookViewId="0">
      <selection sqref="A1:D1"/>
    </sheetView>
  </sheetViews>
  <sheetFormatPr defaultRowHeight="12.75" x14ac:dyDescent="0.2"/>
  <cols>
    <col min="1" max="1" width="15.7109375" customWidth="1"/>
    <col min="2" max="4" width="28.7109375" customWidth="1"/>
    <col min="5" max="5" width="12.28515625" customWidth="1"/>
    <col min="6" max="6" width="13.140625" customWidth="1"/>
    <col min="7" max="7" width="11.42578125" customWidth="1"/>
  </cols>
  <sheetData>
    <row r="1" spans="1:7" ht="12" customHeight="1" x14ac:dyDescent="0.2">
      <c r="A1" s="82" t="s">
        <v>421</v>
      </c>
      <c r="B1" s="83"/>
      <c r="C1" s="83"/>
      <c r="D1" s="83"/>
      <c r="E1" s="76">
        <v>45303</v>
      </c>
      <c r="F1" s="5"/>
      <c r="G1" s="5"/>
    </row>
    <row r="2" spans="1:7" ht="29.25" customHeight="1" x14ac:dyDescent="0.2">
      <c r="A2" s="108" t="s">
        <v>400</v>
      </c>
      <c r="B2" s="109"/>
      <c r="C2" s="109"/>
      <c r="D2" s="109"/>
    </row>
    <row r="3" spans="1:7" ht="15" customHeight="1" x14ac:dyDescent="0.2">
      <c r="A3" s="88" t="s">
        <v>50</v>
      </c>
      <c r="B3" s="110" t="s">
        <v>401</v>
      </c>
      <c r="C3" s="111"/>
      <c r="D3" s="112"/>
    </row>
    <row r="4" spans="1:7" x14ac:dyDescent="0.2">
      <c r="A4" s="88"/>
      <c r="B4" s="113" t="s">
        <v>370</v>
      </c>
      <c r="C4" s="113"/>
      <c r="D4" s="114" t="s">
        <v>132</v>
      </c>
    </row>
    <row r="5" spans="1:7" ht="24" customHeight="1" x14ac:dyDescent="0.2">
      <c r="A5" s="89"/>
      <c r="B5" s="66" t="s">
        <v>59</v>
      </c>
      <c r="C5" s="66" t="s">
        <v>60</v>
      </c>
      <c r="D5" s="115"/>
    </row>
    <row r="6" spans="1:7" ht="12" customHeight="1" x14ac:dyDescent="0.2">
      <c r="A6" s="73" t="s">
        <v>418</v>
      </c>
      <c r="D6" s="67"/>
      <c r="E6" s="1"/>
      <c r="F6" s="1"/>
      <c r="G6" s="1"/>
    </row>
    <row r="7" spans="1:7" ht="12" customHeight="1" x14ac:dyDescent="0.2">
      <c r="A7" s="74" t="str">
        <f>"Oct "&amp;RIGHT(A6,4)-1</f>
        <v>Oct 2022</v>
      </c>
      <c r="B7" s="11">
        <v>8218936</v>
      </c>
      <c r="C7" s="11">
        <v>9391135</v>
      </c>
      <c r="D7" s="68">
        <v>2737499690</v>
      </c>
    </row>
    <row r="8" spans="1:7" ht="12" customHeight="1" x14ac:dyDescent="0.2">
      <c r="A8" s="74" t="str">
        <f>"Nov "&amp;RIGHT(A6,4)-1</f>
        <v>Nov 2022</v>
      </c>
      <c r="B8" s="11">
        <v>8785689</v>
      </c>
      <c r="C8" s="11">
        <v>10378074</v>
      </c>
      <c r="D8" s="68">
        <v>2368197629</v>
      </c>
      <c r="E8" s="11"/>
      <c r="F8" s="11"/>
      <c r="G8" s="11"/>
    </row>
    <row r="9" spans="1:7" ht="12" customHeight="1" x14ac:dyDescent="0.2">
      <c r="A9" s="74" t="str">
        <f>"Dec "&amp;RIGHT(A6,4)-1</f>
        <v>Dec 2022</v>
      </c>
      <c r="B9" s="11">
        <v>4691337</v>
      </c>
      <c r="C9" s="11">
        <v>6668379</v>
      </c>
      <c r="D9" s="68">
        <v>2093942369</v>
      </c>
      <c r="E9" s="11"/>
      <c r="F9" s="11"/>
      <c r="G9" s="11"/>
    </row>
    <row r="10" spans="1:7" ht="12" customHeight="1" x14ac:dyDescent="0.2">
      <c r="A10" s="74" t="str">
        <f>"Jan "&amp;RIGHT(A6,4)</f>
        <v>Jan 2023</v>
      </c>
      <c r="B10" s="11">
        <v>1499913</v>
      </c>
      <c r="C10" s="11">
        <v>1513823</v>
      </c>
      <c r="D10" s="68">
        <v>208496317</v>
      </c>
      <c r="E10" s="11"/>
      <c r="F10" s="11"/>
      <c r="G10" s="11"/>
    </row>
    <row r="11" spans="1:7" ht="12" customHeight="1" x14ac:dyDescent="0.2">
      <c r="A11" s="74" t="str">
        <f>"Feb "&amp;RIGHT(A6,4)</f>
        <v>Feb 2023</v>
      </c>
      <c r="B11" s="11">
        <v>1701912</v>
      </c>
      <c r="C11" s="11">
        <v>1712205</v>
      </c>
      <c r="D11" s="68">
        <v>266921326</v>
      </c>
      <c r="E11" s="11"/>
      <c r="F11" s="11"/>
      <c r="G11" s="11"/>
    </row>
    <row r="12" spans="1:7" ht="12" customHeight="1" x14ac:dyDescent="0.2">
      <c r="A12" s="74" t="str">
        <f>"Mar "&amp;RIGHT(A6,4)</f>
        <v>Mar 2023</v>
      </c>
      <c r="B12" s="11">
        <v>1717955</v>
      </c>
      <c r="C12" s="11">
        <v>2202548</v>
      </c>
      <c r="D12" s="68">
        <v>602156024</v>
      </c>
      <c r="E12" s="11"/>
      <c r="F12" s="11"/>
      <c r="G12" s="11"/>
    </row>
    <row r="13" spans="1:7" ht="12" customHeight="1" x14ac:dyDescent="0.2">
      <c r="A13" s="74" t="str">
        <f>"Apr "&amp;RIGHT(A6,4)</f>
        <v>Apr 2023</v>
      </c>
      <c r="B13" s="11">
        <v>1382746</v>
      </c>
      <c r="C13" s="11">
        <v>1647546</v>
      </c>
      <c r="D13" s="68">
        <v>191173115</v>
      </c>
      <c r="E13" s="11"/>
      <c r="F13" s="11"/>
      <c r="G13" s="11"/>
    </row>
    <row r="14" spans="1:7" ht="12" customHeight="1" x14ac:dyDescent="0.2">
      <c r="A14" s="74" t="str">
        <f>"May "&amp;RIGHT(A6,4)</f>
        <v>May 2023</v>
      </c>
      <c r="B14" s="11">
        <v>3739228</v>
      </c>
      <c r="C14" s="11">
        <v>4326459</v>
      </c>
      <c r="D14" s="68">
        <v>1043533196</v>
      </c>
      <c r="E14" s="11"/>
      <c r="F14" s="11"/>
      <c r="G14" s="11"/>
    </row>
    <row r="15" spans="1:7" ht="12" customHeight="1" x14ac:dyDescent="0.2">
      <c r="A15" s="74" t="str">
        <f>"Jun "&amp;RIGHT(A6,4)</f>
        <v>Jun 2023</v>
      </c>
      <c r="B15" s="11">
        <v>4739604</v>
      </c>
      <c r="C15" s="11">
        <v>5664981</v>
      </c>
      <c r="D15" s="68">
        <v>732481558</v>
      </c>
      <c r="E15" s="11"/>
      <c r="F15" s="11"/>
      <c r="G15" s="11"/>
    </row>
    <row r="16" spans="1:7" ht="12" customHeight="1" x14ac:dyDescent="0.2">
      <c r="A16" s="74" t="str">
        <f>"Jul "&amp;RIGHT(A6,4)</f>
        <v>Jul 2023</v>
      </c>
      <c r="B16" s="11">
        <v>11450983</v>
      </c>
      <c r="C16" s="11">
        <v>13197842</v>
      </c>
      <c r="D16" s="68">
        <v>1549466385</v>
      </c>
      <c r="E16" s="11"/>
      <c r="F16" s="11"/>
      <c r="G16" s="11"/>
    </row>
    <row r="17" spans="1:7" ht="12" customHeight="1" x14ac:dyDescent="0.2">
      <c r="A17" s="74" t="str">
        <f>"Aug "&amp;RIGHT(A6,4)</f>
        <v>Aug 2023</v>
      </c>
      <c r="B17" s="11">
        <v>10721171</v>
      </c>
      <c r="C17" s="11">
        <v>11509664</v>
      </c>
      <c r="D17" s="68">
        <v>1343067034</v>
      </c>
      <c r="E17" s="11"/>
      <c r="F17" s="11"/>
      <c r="G17" s="11"/>
    </row>
    <row r="18" spans="1:7" ht="12" customHeight="1" x14ac:dyDescent="0.2">
      <c r="A18" s="74" t="str">
        <f>"Sep "&amp;RIGHT(A6,4)</f>
        <v>Sep 2023</v>
      </c>
      <c r="B18" s="11">
        <v>3832693</v>
      </c>
      <c r="C18" s="11">
        <v>4216206</v>
      </c>
      <c r="D18" s="68">
        <v>556630704</v>
      </c>
      <c r="E18" s="11"/>
      <c r="F18" s="11"/>
      <c r="G18" s="11"/>
    </row>
    <row r="19" spans="1:7" ht="12" customHeight="1" x14ac:dyDescent="0.2">
      <c r="A19" s="40" t="s">
        <v>55</v>
      </c>
      <c r="B19" s="13" t="s">
        <v>416</v>
      </c>
      <c r="C19" s="13" t="s">
        <v>416</v>
      </c>
      <c r="D19" s="69">
        <v>13693565347</v>
      </c>
      <c r="E19" s="11"/>
      <c r="F19" s="11"/>
      <c r="G19" s="11"/>
    </row>
    <row r="20" spans="1:7" ht="12" customHeight="1" x14ac:dyDescent="0.2">
      <c r="A20" s="75" t="s">
        <v>419</v>
      </c>
      <c r="B20" s="15" t="s">
        <v>416</v>
      </c>
      <c r="C20" s="15" t="s">
        <v>416</v>
      </c>
      <c r="D20" s="70">
        <v>2737499690</v>
      </c>
      <c r="E20" s="71"/>
      <c r="F20" s="71"/>
      <c r="G20" s="71"/>
    </row>
    <row r="21" spans="1:7" ht="12" customHeight="1" x14ac:dyDescent="0.2">
      <c r="A21" s="73" t="str">
        <f>"FY "&amp;RIGHT(A6,4)+1</f>
        <v>FY 2024</v>
      </c>
      <c r="B21" s="11"/>
      <c r="C21" s="11"/>
      <c r="D21" s="68"/>
      <c r="E21" s="71"/>
      <c r="F21" s="71"/>
      <c r="G21" s="71"/>
    </row>
    <row r="22" spans="1:7" ht="12" customHeight="1" x14ac:dyDescent="0.2">
      <c r="A22" s="74" t="str">
        <f>"Oct "&amp;RIGHT(A6,4)</f>
        <v>Oct 2023</v>
      </c>
      <c r="B22" s="11">
        <v>97910</v>
      </c>
      <c r="C22" s="11">
        <v>104036</v>
      </c>
      <c r="D22" s="68">
        <v>28932543</v>
      </c>
      <c r="E22" s="11"/>
      <c r="F22" s="11"/>
      <c r="G22" s="11"/>
    </row>
    <row r="23" spans="1:7" ht="12" customHeight="1" x14ac:dyDescent="0.2">
      <c r="A23" s="74" t="str">
        <f>"Nov "&amp;RIGHT(A6,4)</f>
        <v>Nov 2023</v>
      </c>
      <c r="B23" s="11" t="s">
        <v>416</v>
      </c>
      <c r="C23" s="11" t="s">
        <v>416</v>
      </c>
      <c r="D23" s="68" t="s">
        <v>416</v>
      </c>
      <c r="E23" s="11"/>
      <c r="F23" s="11"/>
      <c r="G23" s="11"/>
    </row>
    <row r="24" spans="1:7" ht="12" customHeight="1" x14ac:dyDescent="0.2">
      <c r="A24" s="74" t="str">
        <f>"Dec "&amp;RIGHT(A6,4)</f>
        <v>Dec 2023</v>
      </c>
      <c r="B24" s="11" t="s">
        <v>416</v>
      </c>
      <c r="C24" s="11" t="s">
        <v>416</v>
      </c>
      <c r="D24" s="68" t="s">
        <v>416</v>
      </c>
      <c r="E24" s="11"/>
      <c r="F24" s="11"/>
      <c r="G24" s="11"/>
    </row>
    <row r="25" spans="1:7" ht="12" customHeight="1" x14ac:dyDescent="0.2">
      <c r="A25" s="74" t="str">
        <f>"Jan "&amp;RIGHT(A6,4)+1</f>
        <v>Jan 2024</v>
      </c>
      <c r="B25" s="11" t="s">
        <v>416</v>
      </c>
      <c r="C25" s="11" t="s">
        <v>416</v>
      </c>
      <c r="D25" s="68" t="s">
        <v>416</v>
      </c>
      <c r="E25" s="11"/>
      <c r="F25" s="11"/>
      <c r="G25" s="11"/>
    </row>
    <row r="26" spans="1:7" ht="12" customHeight="1" x14ac:dyDescent="0.2">
      <c r="A26" s="74" t="str">
        <f>"Feb "&amp;RIGHT(A6,4)+1</f>
        <v>Feb 2024</v>
      </c>
      <c r="B26" s="11" t="s">
        <v>416</v>
      </c>
      <c r="C26" s="11" t="s">
        <v>416</v>
      </c>
      <c r="D26" s="68" t="s">
        <v>416</v>
      </c>
      <c r="E26" s="11"/>
      <c r="F26" s="11"/>
      <c r="G26" s="11"/>
    </row>
    <row r="27" spans="1:7" ht="12" customHeight="1" x14ac:dyDescent="0.2">
      <c r="A27" s="74" t="str">
        <f>"Mar "&amp;RIGHT(A6,4)+1</f>
        <v>Mar 2024</v>
      </c>
      <c r="B27" s="11" t="s">
        <v>416</v>
      </c>
      <c r="C27" s="11" t="s">
        <v>416</v>
      </c>
      <c r="D27" s="68" t="s">
        <v>416</v>
      </c>
      <c r="E27" s="11"/>
      <c r="F27" s="11"/>
      <c r="G27" s="11"/>
    </row>
    <row r="28" spans="1:7" ht="12" customHeight="1" x14ac:dyDescent="0.2">
      <c r="A28" s="74" t="str">
        <f>"Apr "&amp;RIGHT(A6,4)+1</f>
        <v>Apr 2024</v>
      </c>
      <c r="B28" s="11" t="s">
        <v>416</v>
      </c>
      <c r="C28" s="11" t="s">
        <v>416</v>
      </c>
      <c r="D28" s="68" t="s">
        <v>416</v>
      </c>
      <c r="E28" s="11"/>
      <c r="F28" s="11"/>
      <c r="G28" s="11"/>
    </row>
    <row r="29" spans="1:7" ht="12" customHeight="1" x14ac:dyDescent="0.2">
      <c r="A29" s="74" t="str">
        <f>"May "&amp;RIGHT(A6,4)+1</f>
        <v>May 2024</v>
      </c>
      <c r="B29" s="11" t="s">
        <v>416</v>
      </c>
      <c r="C29" s="11" t="s">
        <v>416</v>
      </c>
      <c r="D29" s="68" t="s">
        <v>416</v>
      </c>
      <c r="E29" s="11"/>
      <c r="F29" s="11"/>
      <c r="G29" s="11"/>
    </row>
    <row r="30" spans="1:7" ht="12" customHeight="1" x14ac:dyDescent="0.2">
      <c r="A30" s="74" t="str">
        <f>"Jun "&amp;RIGHT(A6,4)+1</f>
        <v>Jun 2024</v>
      </c>
      <c r="B30" s="11" t="s">
        <v>416</v>
      </c>
      <c r="C30" s="11" t="s">
        <v>416</v>
      </c>
      <c r="D30" s="68" t="s">
        <v>416</v>
      </c>
      <c r="E30" s="11"/>
      <c r="F30" s="11"/>
      <c r="G30" s="11"/>
    </row>
    <row r="31" spans="1:7" ht="12" customHeight="1" x14ac:dyDescent="0.2">
      <c r="A31" s="74" t="str">
        <f>"Jul "&amp;RIGHT(A6,4)+1</f>
        <v>Jul 2024</v>
      </c>
      <c r="B31" s="11" t="s">
        <v>416</v>
      </c>
      <c r="C31" s="11" t="s">
        <v>416</v>
      </c>
      <c r="D31" s="68" t="s">
        <v>416</v>
      </c>
      <c r="E31" s="11"/>
      <c r="F31" s="11"/>
      <c r="G31" s="11"/>
    </row>
    <row r="32" spans="1:7" ht="12" customHeight="1" x14ac:dyDescent="0.2">
      <c r="A32" s="74" t="str">
        <f>"Aug "&amp;RIGHT(A6,4)+1</f>
        <v>Aug 2024</v>
      </c>
      <c r="B32" s="11" t="s">
        <v>416</v>
      </c>
      <c r="C32" s="11" t="s">
        <v>416</v>
      </c>
      <c r="D32" s="68" t="s">
        <v>416</v>
      </c>
      <c r="E32" s="11"/>
      <c r="F32" s="11"/>
      <c r="G32" s="11"/>
    </row>
    <row r="33" spans="1:7" ht="12" customHeight="1" x14ac:dyDescent="0.2">
      <c r="A33" s="74" t="str">
        <f>"Sep "&amp;RIGHT(A6,4)+1</f>
        <v>Sep 2024</v>
      </c>
      <c r="B33" s="11" t="s">
        <v>416</v>
      </c>
      <c r="C33" s="11" t="s">
        <v>416</v>
      </c>
      <c r="D33" s="68" t="s">
        <v>416</v>
      </c>
      <c r="E33" s="11"/>
      <c r="F33" s="11"/>
      <c r="G33" s="11"/>
    </row>
    <row r="34" spans="1:7" ht="12" customHeight="1" x14ac:dyDescent="0.2">
      <c r="A34" s="40" t="s">
        <v>55</v>
      </c>
      <c r="B34" s="13" t="s">
        <v>416</v>
      </c>
      <c r="C34" s="13" t="s">
        <v>416</v>
      </c>
      <c r="D34" s="69">
        <v>28932543</v>
      </c>
      <c r="E34" s="11"/>
      <c r="F34" s="11"/>
      <c r="G34" s="11"/>
    </row>
    <row r="35" spans="1:7" ht="12" customHeight="1" x14ac:dyDescent="0.2">
      <c r="A35" s="75" t="str">
        <f>"Total "&amp;MID(A20,7,LEN(A20)-13)&amp;" Months"</f>
        <v>Total 1 Months</v>
      </c>
      <c r="B35" s="15" t="s">
        <v>416</v>
      </c>
      <c r="C35" s="15" t="s">
        <v>416</v>
      </c>
      <c r="D35" s="70">
        <v>28932543</v>
      </c>
      <c r="E35" s="71"/>
      <c r="F35" s="71"/>
      <c r="G35" s="71"/>
    </row>
    <row r="36" spans="1:7" ht="118.9" customHeight="1" x14ac:dyDescent="0.2">
      <c r="A36" s="116" t="s">
        <v>405</v>
      </c>
      <c r="B36" s="116"/>
      <c r="C36" s="116"/>
      <c r="D36" s="117"/>
      <c r="E36" s="71"/>
      <c r="F36" s="71"/>
      <c r="G36" s="71"/>
    </row>
    <row r="37" spans="1:7" ht="12" customHeight="1" x14ac:dyDescent="0.2">
      <c r="A37" s="107"/>
      <c r="B37" s="107"/>
      <c r="C37" s="107"/>
      <c r="D37" s="107"/>
      <c r="E37" s="107"/>
      <c r="F37" s="107"/>
      <c r="G37" s="107"/>
    </row>
    <row r="38" spans="1:7" ht="13.15" customHeight="1" x14ac:dyDescent="0.2">
      <c r="A38" s="92"/>
      <c r="B38" s="92"/>
      <c r="C38" s="92"/>
      <c r="D38" s="92"/>
      <c r="E38" s="92"/>
      <c r="F38" s="92"/>
      <c r="G38" s="92"/>
    </row>
    <row r="39" spans="1:7" s="1" customFormat="1" ht="11.25" x14ac:dyDescent="0.2"/>
    <row r="101" spans="2:23" ht="15" x14ac:dyDescent="0.2">
      <c r="B101" s="61"/>
      <c r="C101" s="61"/>
      <c r="D101" s="61"/>
      <c r="E101" s="62"/>
      <c r="F101" s="62"/>
      <c r="G101" s="61"/>
      <c r="H101" s="61"/>
      <c r="I101" s="61"/>
      <c r="J101" s="61"/>
      <c r="K101" s="61"/>
      <c r="L101" s="72"/>
      <c r="M101" s="61"/>
      <c r="N101" s="61"/>
      <c r="O101" s="61"/>
      <c r="P101" s="61"/>
      <c r="Q101" s="61"/>
      <c r="R101" s="61"/>
      <c r="S101" s="61"/>
      <c r="T101" s="61"/>
      <c r="U101" s="61"/>
      <c r="V101" s="61"/>
      <c r="W101" s="61"/>
    </row>
  </sheetData>
  <mergeCells count="9">
    <mergeCell ref="A37:G37"/>
    <mergeCell ref="A38:G38"/>
    <mergeCell ref="A1:D1"/>
    <mergeCell ref="A2:D2"/>
    <mergeCell ref="A3:A5"/>
    <mergeCell ref="B3:D3"/>
    <mergeCell ref="B4:C4"/>
    <mergeCell ref="D4:D5"/>
    <mergeCell ref="A36:D36"/>
  </mergeCells>
  <pageMargins left="0.7" right="0.7" top="0.75" bottom="0.75" header="0.3" footer="0.3"/>
  <pageSetup scale="80" orientation="portrait" horizontalDpi="1200" verticalDpi="1200" r:id="rId1"/>
  <rowBreaks count="1" manualBreakCount="1">
    <brk id="40" max="16383"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IS107"/>
  <sheetViews>
    <sheetView showGridLines="0" zoomScaleNormal="100" workbookViewId="0">
      <selection sqref="A1:U1"/>
    </sheetView>
  </sheetViews>
  <sheetFormatPr defaultColWidth="4.7109375" defaultRowHeight="12.75" x14ac:dyDescent="0.2"/>
  <cols>
    <col min="1" max="1" width="10.7109375" style="1" customWidth="1"/>
    <col min="2" max="2" width="9.85546875" customWidth="1"/>
    <col min="3" max="3" width="9.7109375" bestFit="1" customWidth="1"/>
    <col min="4" max="4" width="13.7109375" bestFit="1" customWidth="1"/>
    <col min="5" max="5" width="12.140625" bestFit="1" customWidth="1"/>
    <col min="6" max="6" width="12" bestFit="1" customWidth="1"/>
    <col min="7" max="7" width="13.42578125" bestFit="1" customWidth="1"/>
    <col min="8" max="8" width="10.28515625" bestFit="1" customWidth="1"/>
    <col min="9" max="9" width="8.42578125" bestFit="1" customWidth="1"/>
    <col min="10" max="10" width="12.5703125" bestFit="1" customWidth="1"/>
    <col min="11" max="12" width="12.140625" bestFit="1" customWidth="1"/>
    <col min="13" max="13" width="9.85546875" customWidth="1"/>
    <col min="14" max="14" width="8.85546875" customWidth="1"/>
    <col min="15" max="15" width="10.7109375" customWidth="1"/>
    <col min="16" max="16" width="9.7109375" customWidth="1"/>
    <col min="17" max="17" width="8.85546875" customWidth="1"/>
    <col min="18" max="18" width="10.7109375" customWidth="1"/>
    <col min="19" max="19" width="10.140625" customWidth="1"/>
    <col min="20" max="20" width="8.85546875" bestFit="1" customWidth="1"/>
    <col min="21" max="21" width="8.7109375" customWidth="1"/>
    <col min="22" max="22" width="10.28515625" bestFit="1" customWidth="1"/>
    <col min="23" max="23" width="9.85546875" bestFit="1" customWidth="1"/>
    <col min="24" max="24" width="15" customWidth="1"/>
    <col min="25" max="25" width="12.28515625" bestFit="1" customWidth="1"/>
    <col min="26" max="247" width="8.85546875" customWidth="1"/>
    <col min="248" max="248" width="10.42578125" customWidth="1"/>
    <col min="249" max="249" width="0.5703125" customWidth="1"/>
    <col min="250" max="251" width="8.85546875" bestFit="1" customWidth="1"/>
    <col min="252" max="252" width="8.85546875" customWidth="1"/>
  </cols>
  <sheetData>
    <row r="1" spans="1:253" x14ac:dyDescent="0.2">
      <c r="A1" s="82" t="s">
        <v>421</v>
      </c>
      <c r="B1" s="83"/>
      <c r="C1" s="83"/>
      <c r="D1" s="83"/>
      <c r="E1" s="83"/>
      <c r="F1" s="83"/>
      <c r="G1" s="83"/>
      <c r="H1" s="83"/>
      <c r="I1" s="83"/>
      <c r="J1" s="83"/>
      <c r="K1" s="83"/>
      <c r="L1" s="83"/>
      <c r="M1" s="83"/>
      <c r="N1" s="83"/>
      <c r="O1" s="83"/>
      <c r="P1" s="83"/>
      <c r="Q1" s="83"/>
      <c r="R1" s="83"/>
      <c r="S1" s="83"/>
      <c r="T1" s="83"/>
      <c r="U1" s="83"/>
      <c r="V1" s="76">
        <v>45303</v>
      </c>
    </row>
    <row r="2" spans="1:253" x14ac:dyDescent="0.2">
      <c r="A2" s="82" t="s">
        <v>380</v>
      </c>
      <c r="B2" s="83"/>
      <c r="C2" s="83"/>
      <c r="D2" s="83"/>
      <c r="E2" s="83"/>
      <c r="F2" s="83"/>
      <c r="G2" s="83"/>
      <c r="H2" s="83"/>
      <c r="I2" s="83"/>
      <c r="J2" s="83"/>
      <c r="K2" s="83"/>
      <c r="L2" s="83"/>
      <c r="M2" s="83"/>
      <c r="N2" s="83"/>
      <c r="O2" s="83"/>
      <c r="P2" s="83"/>
      <c r="Q2" s="83"/>
      <c r="R2" s="83"/>
      <c r="S2" s="83"/>
      <c r="T2" s="83"/>
      <c r="U2" s="83"/>
    </row>
    <row r="3" spans="1:253" ht="29.45" customHeight="1" x14ac:dyDescent="0.2">
      <c r="A3" s="28" t="s">
        <v>363</v>
      </c>
      <c r="B3" s="118" t="s">
        <v>381</v>
      </c>
      <c r="C3" s="118"/>
      <c r="D3" s="118"/>
      <c r="E3" s="118"/>
      <c r="F3" s="118"/>
      <c r="G3" s="119"/>
      <c r="H3" s="120" t="s">
        <v>392</v>
      </c>
      <c r="I3" s="120"/>
      <c r="J3" s="120"/>
      <c r="K3" s="120"/>
      <c r="L3" s="121"/>
      <c r="M3" s="120" t="s">
        <v>382</v>
      </c>
      <c r="N3" s="120"/>
      <c r="O3" s="121"/>
      <c r="P3" s="120" t="s">
        <v>383</v>
      </c>
      <c r="Q3" s="120"/>
      <c r="R3" s="121"/>
      <c r="S3" s="120" t="s">
        <v>384</v>
      </c>
      <c r="T3" s="120"/>
      <c r="U3" s="122"/>
      <c r="V3" s="120" t="s">
        <v>369</v>
      </c>
      <c r="W3" s="120"/>
      <c r="X3" s="121"/>
      <c r="Y3" s="29"/>
      <c r="Z3" s="29"/>
      <c r="AA3" s="29"/>
      <c r="AB3" s="29"/>
      <c r="AC3" s="29"/>
      <c r="AD3" s="29"/>
      <c r="AE3" s="29"/>
      <c r="AF3" s="29"/>
      <c r="AG3" s="29"/>
      <c r="AH3" s="29"/>
      <c r="AI3" s="29"/>
      <c r="AJ3" s="29"/>
      <c r="AK3" s="29"/>
      <c r="AL3" s="29"/>
      <c r="AM3" s="29"/>
      <c r="AN3" s="29"/>
      <c r="AO3" s="29"/>
      <c r="AP3" s="29"/>
      <c r="AQ3" s="29"/>
      <c r="AR3" s="29"/>
      <c r="AS3" s="29"/>
      <c r="AT3" s="29"/>
      <c r="AU3" s="29"/>
      <c r="AV3" s="29"/>
      <c r="AW3" s="29"/>
      <c r="AX3" s="29"/>
      <c r="AY3" s="29"/>
      <c r="AZ3" s="29"/>
      <c r="BA3" s="29"/>
      <c r="BB3" s="29"/>
      <c r="BC3" s="29"/>
      <c r="BD3" s="29"/>
      <c r="BE3" s="29"/>
      <c r="BF3" s="29"/>
      <c r="BG3" s="29"/>
      <c r="BH3" s="29"/>
      <c r="BI3" s="29"/>
      <c r="BJ3" s="29"/>
      <c r="BK3" s="29"/>
      <c r="BL3" s="29"/>
      <c r="BM3" s="29"/>
      <c r="BN3" s="29"/>
      <c r="BO3" s="29"/>
      <c r="BP3" s="29"/>
      <c r="BQ3" s="29"/>
      <c r="BR3" s="29"/>
      <c r="BS3" s="29"/>
      <c r="BT3" s="29"/>
      <c r="BU3" s="29"/>
      <c r="BV3" s="29"/>
      <c r="BW3" s="29"/>
      <c r="BX3" s="29"/>
      <c r="BY3" s="29"/>
      <c r="BZ3" s="29"/>
      <c r="CA3" s="29"/>
      <c r="CB3" s="29"/>
      <c r="CC3" s="29"/>
      <c r="CD3" s="29"/>
      <c r="CE3" s="29"/>
      <c r="CF3" s="29"/>
      <c r="CG3" s="29"/>
      <c r="CH3" s="29"/>
      <c r="CI3" s="29"/>
      <c r="CJ3" s="29"/>
      <c r="CK3" s="29"/>
      <c r="CL3" s="29"/>
      <c r="CM3" s="2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29"/>
      <c r="EM3" s="29"/>
      <c r="EN3" s="29"/>
      <c r="EO3" s="29"/>
      <c r="EP3" s="29"/>
      <c r="EQ3" s="29"/>
      <c r="ER3" s="29"/>
      <c r="ES3" s="29"/>
      <c r="ET3" s="29"/>
      <c r="EU3" s="29"/>
      <c r="EV3" s="29"/>
      <c r="EW3" s="29"/>
      <c r="EX3" s="29"/>
      <c r="EY3" s="29"/>
      <c r="EZ3" s="29"/>
      <c r="FA3" s="29"/>
      <c r="FB3" s="29"/>
      <c r="FC3" s="29"/>
      <c r="FD3" s="29"/>
      <c r="FE3" s="29"/>
      <c r="FF3" s="29"/>
      <c r="FG3" s="29"/>
      <c r="FH3" s="29"/>
      <c r="FI3" s="29"/>
      <c r="FJ3" s="29"/>
      <c r="FK3" s="29"/>
      <c r="FL3" s="29"/>
      <c r="FM3" s="29"/>
      <c r="FN3" s="29"/>
      <c r="FO3" s="29"/>
      <c r="FP3" s="29"/>
      <c r="FQ3" s="29"/>
      <c r="FR3" s="29"/>
      <c r="FS3" s="29"/>
      <c r="FT3" s="29"/>
      <c r="FU3" s="29"/>
      <c r="FV3" s="29"/>
      <c r="FW3" s="29"/>
      <c r="FX3" s="29"/>
      <c r="FY3" s="29"/>
      <c r="FZ3" s="29"/>
      <c r="GA3" s="29"/>
      <c r="GB3" s="29"/>
      <c r="GC3" s="29"/>
      <c r="GD3" s="29"/>
      <c r="GE3" s="29"/>
      <c r="GF3" s="29"/>
      <c r="GG3" s="29"/>
      <c r="GH3" s="29"/>
      <c r="GI3" s="29"/>
      <c r="GJ3" s="29"/>
      <c r="GK3" s="29"/>
      <c r="GL3" s="29"/>
      <c r="GM3" s="29"/>
      <c r="GN3" s="29"/>
      <c r="GO3" s="29"/>
      <c r="GP3" s="29"/>
      <c r="GQ3" s="29"/>
      <c r="GR3" s="29"/>
      <c r="GS3" s="29"/>
      <c r="GT3" s="29"/>
      <c r="GU3" s="29"/>
      <c r="GV3" s="29"/>
      <c r="GW3" s="29"/>
      <c r="GX3" s="29"/>
      <c r="GY3" s="29"/>
      <c r="GZ3" s="29"/>
      <c r="HA3" s="29"/>
      <c r="HB3" s="29"/>
      <c r="HC3" s="29"/>
      <c r="HD3" s="29"/>
      <c r="HE3" s="29"/>
      <c r="HF3" s="29"/>
      <c r="HG3" s="29"/>
      <c r="HH3" s="29"/>
      <c r="HI3" s="29"/>
      <c r="HJ3" s="29"/>
      <c r="HK3" s="29"/>
      <c r="HL3" s="29"/>
      <c r="HM3" s="29"/>
      <c r="HN3" s="29"/>
      <c r="HO3" s="29"/>
      <c r="HP3" s="29"/>
      <c r="HQ3" s="29"/>
      <c r="HR3" s="29"/>
      <c r="HS3" s="29"/>
      <c r="HT3" s="29"/>
      <c r="HU3" s="29"/>
      <c r="HV3" s="29"/>
      <c r="HW3" s="29"/>
      <c r="HX3" s="29"/>
      <c r="HY3" s="29"/>
      <c r="HZ3" s="29"/>
      <c r="IA3" s="29"/>
      <c r="IB3" s="29"/>
      <c r="IC3" s="29"/>
      <c r="ID3" s="29"/>
      <c r="IE3" s="29"/>
      <c r="IF3" s="29"/>
      <c r="IG3" s="29"/>
      <c r="IH3" s="29"/>
      <c r="II3" s="29"/>
      <c r="IJ3" s="29"/>
      <c r="IK3" s="29"/>
      <c r="IL3" s="29"/>
      <c r="IM3" s="29"/>
      <c r="IN3" s="29"/>
      <c r="IO3" s="29"/>
      <c r="IP3" s="29"/>
      <c r="IQ3" s="29"/>
      <c r="IR3" s="29"/>
      <c r="IS3" s="29"/>
    </row>
    <row r="4" spans="1:253" ht="14.45" customHeight="1" x14ac:dyDescent="0.2">
      <c r="A4" s="105" t="s">
        <v>50</v>
      </c>
      <c r="B4" s="123" t="s">
        <v>371</v>
      </c>
      <c r="C4" s="123"/>
      <c r="D4" s="124" t="s">
        <v>385</v>
      </c>
      <c r="E4" s="124"/>
      <c r="F4" s="124"/>
      <c r="G4" s="125" t="s">
        <v>150</v>
      </c>
      <c r="H4" s="123" t="s">
        <v>371</v>
      </c>
      <c r="I4" s="123"/>
      <c r="J4" s="124" t="s">
        <v>386</v>
      </c>
      <c r="K4" s="124"/>
      <c r="L4" s="125" t="s">
        <v>150</v>
      </c>
      <c r="M4" s="123" t="s">
        <v>371</v>
      </c>
      <c r="N4" s="123"/>
      <c r="O4" s="125" t="s">
        <v>150</v>
      </c>
      <c r="P4" s="123" t="s">
        <v>371</v>
      </c>
      <c r="Q4" s="123"/>
      <c r="R4" s="125" t="s">
        <v>150</v>
      </c>
      <c r="S4" s="123" t="s">
        <v>371</v>
      </c>
      <c r="T4" s="123"/>
      <c r="U4" s="125" t="s">
        <v>150</v>
      </c>
      <c r="V4" s="123" t="s">
        <v>371</v>
      </c>
      <c r="W4" s="123"/>
      <c r="X4" s="125" t="s">
        <v>150</v>
      </c>
      <c r="Y4" s="30"/>
      <c r="Z4" s="30"/>
      <c r="AA4" s="30"/>
      <c r="AB4" s="30"/>
      <c r="AC4" s="30"/>
      <c r="AD4" s="30"/>
      <c r="AE4" s="30"/>
      <c r="AF4" s="30"/>
      <c r="AG4" s="30"/>
      <c r="AH4" s="30"/>
      <c r="AI4" s="30"/>
      <c r="AJ4" s="30"/>
      <c r="AK4" s="30"/>
      <c r="AL4" s="30"/>
      <c r="AM4" s="30"/>
      <c r="AN4" s="30"/>
      <c r="AO4" s="30"/>
      <c r="AP4" s="30"/>
      <c r="AQ4" s="30"/>
      <c r="AR4" s="30"/>
      <c r="AS4" s="30"/>
      <c r="AT4" s="30"/>
      <c r="AU4" s="30"/>
      <c r="AV4" s="30"/>
      <c r="AW4" s="30"/>
      <c r="AX4" s="30"/>
      <c r="AY4" s="30"/>
      <c r="AZ4" s="30"/>
      <c r="BA4" s="30"/>
      <c r="BB4" s="30"/>
      <c r="BC4" s="30"/>
      <c r="BD4" s="30"/>
      <c r="BE4" s="30"/>
      <c r="BF4" s="30"/>
      <c r="BG4" s="30"/>
      <c r="BH4" s="30"/>
      <c r="BI4" s="30"/>
      <c r="BJ4" s="30"/>
      <c r="BK4" s="30"/>
      <c r="BL4" s="30"/>
      <c r="BM4" s="30"/>
      <c r="BN4" s="30"/>
      <c r="BO4" s="30"/>
      <c r="BP4" s="30"/>
      <c r="BQ4" s="30"/>
      <c r="BR4" s="30"/>
      <c r="BS4" s="30"/>
      <c r="BT4" s="30"/>
      <c r="BU4" s="30"/>
      <c r="BV4" s="30"/>
      <c r="BW4" s="30"/>
      <c r="BX4" s="30"/>
      <c r="BY4" s="30"/>
      <c r="BZ4" s="30"/>
      <c r="CA4" s="30"/>
      <c r="CB4" s="30"/>
      <c r="CC4" s="30"/>
      <c r="CD4" s="30"/>
      <c r="CE4" s="30"/>
      <c r="CF4" s="30"/>
      <c r="CG4" s="30"/>
      <c r="CH4" s="30"/>
      <c r="CI4" s="30"/>
      <c r="CJ4" s="30"/>
      <c r="CK4" s="30"/>
      <c r="CL4" s="30"/>
      <c r="CM4" s="30"/>
      <c r="CN4" s="30"/>
      <c r="CO4" s="30"/>
      <c r="CP4" s="30"/>
      <c r="CQ4" s="30"/>
      <c r="CR4" s="30"/>
      <c r="CS4" s="30"/>
      <c r="CT4" s="30"/>
      <c r="CU4" s="30"/>
      <c r="CV4" s="30"/>
      <c r="CW4" s="30"/>
      <c r="CX4" s="30"/>
      <c r="CY4" s="30"/>
      <c r="CZ4" s="30"/>
      <c r="DA4" s="30"/>
      <c r="DB4" s="30"/>
      <c r="DC4" s="30"/>
      <c r="DD4" s="30"/>
      <c r="DE4" s="30"/>
      <c r="DF4" s="30"/>
      <c r="DG4" s="30"/>
      <c r="DH4" s="30"/>
      <c r="DI4" s="30"/>
      <c r="DJ4" s="30"/>
      <c r="DK4" s="30"/>
      <c r="DL4" s="30"/>
      <c r="DM4" s="30"/>
      <c r="DN4" s="30"/>
      <c r="DO4" s="30"/>
      <c r="DP4" s="30"/>
      <c r="DQ4" s="30"/>
      <c r="DR4" s="30"/>
      <c r="DS4" s="30"/>
      <c r="DT4" s="30"/>
      <c r="DU4" s="30"/>
      <c r="DV4" s="30"/>
      <c r="DW4" s="30"/>
      <c r="DX4" s="30"/>
      <c r="DY4" s="30"/>
      <c r="DZ4" s="30"/>
      <c r="EA4" s="30"/>
      <c r="EB4" s="30"/>
      <c r="EC4" s="30"/>
      <c r="ED4" s="30"/>
      <c r="EE4" s="30"/>
      <c r="EF4" s="30"/>
      <c r="EG4" s="30"/>
      <c r="EH4" s="30"/>
      <c r="EI4" s="30"/>
      <c r="EJ4" s="30"/>
      <c r="EK4" s="30"/>
      <c r="EL4" s="30"/>
      <c r="EM4" s="30"/>
      <c r="EN4" s="30"/>
      <c r="EO4" s="30"/>
      <c r="EP4" s="30"/>
      <c r="EQ4" s="30"/>
      <c r="ER4" s="30"/>
      <c r="ES4" s="30"/>
      <c r="ET4" s="30"/>
      <c r="EU4" s="30"/>
      <c r="EV4" s="30"/>
      <c r="EW4" s="30"/>
      <c r="EX4" s="30"/>
      <c r="EY4" s="30"/>
      <c r="EZ4" s="30"/>
      <c r="FA4" s="30"/>
      <c r="FB4" s="30"/>
      <c r="FC4" s="30"/>
      <c r="FD4" s="30"/>
      <c r="FE4" s="30"/>
      <c r="FF4" s="30"/>
      <c r="FG4" s="30"/>
      <c r="FH4" s="30"/>
      <c r="FI4" s="30"/>
      <c r="FJ4" s="30"/>
      <c r="FK4" s="30"/>
      <c r="FL4" s="30"/>
      <c r="FM4" s="30"/>
      <c r="FN4" s="30"/>
      <c r="FO4" s="30"/>
      <c r="FP4" s="30"/>
      <c r="FQ4" s="30"/>
      <c r="FR4" s="30"/>
      <c r="FS4" s="30"/>
      <c r="FT4" s="30"/>
      <c r="FU4" s="30"/>
      <c r="FV4" s="30"/>
      <c r="FW4" s="30"/>
      <c r="FX4" s="30"/>
      <c r="FY4" s="30"/>
      <c r="FZ4" s="30"/>
      <c r="GA4" s="30"/>
      <c r="GB4" s="30"/>
      <c r="GC4" s="30"/>
      <c r="GD4" s="30"/>
      <c r="GE4" s="30"/>
      <c r="GF4" s="30"/>
      <c r="GG4" s="30"/>
      <c r="GH4" s="30"/>
      <c r="GI4" s="30"/>
      <c r="GJ4" s="30"/>
      <c r="GK4" s="30"/>
      <c r="GL4" s="30"/>
      <c r="GM4" s="30"/>
      <c r="GN4" s="30"/>
      <c r="GO4" s="30"/>
      <c r="GP4" s="30"/>
      <c r="GQ4" s="30"/>
      <c r="GR4" s="30"/>
      <c r="GS4" s="30"/>
      <c r="GT4" s="30"/>
      <c r="GU4" s="30"/>
      <c r="GV4" s="30"/>
      <c r="GW4" s="30"/>
      <c r="GX4" s="30"/>
      <c r="GY4" s="30"/>
      <c r="GZ4" s="30"/>
      <c r="HA4" s="30"/>
      <c r="HB4" s="30"/>
      <c r="HC4" s="30"/>
      <c r="HD4" s="30"/>
      <c r="HE4" s="30"/>
      <c r="HF4" s="30"/>
      <c r="HG4" s="30"/>
      <c r="HH4" s="30"/>
      <c r="HI4" s="30"/>
      <c r="HJ4" s="30"/>
      <c r="HK4" s="30"/>
      <c r="HL4" s="30"/>
      <c r="HM4" s="30"/>
      <c r="HN4" s="30"/>
      <c r="HO4" s="30"/>
      <c r="HP4" s="30"/>
      <c r="HQ4" s="30"/>
      <c r="HR4" s="30"/>
      <c r="HS4" s="30"/>
      <c r="HT4" s="30"/>
      <c r="HU4" s="30"/>
      <c r="HV4" s="30"/>
      <c r="HW4" s="30"/>
      <c r="HX4" s="30"/>
      <c r="HY4" s="30"/>
      <c r="HZ4" s="30"/>
      <c r="IA4" s="30"/>
      <c r="IB4" s="30"/>
      <c r="IC4" s="30"/>
      <c r="ID4" s="30"/>
      <c r="IE4" s="30"/>
      <c r="IF4" s="30"/>
      <c r="IG4" s="30"/>
      <c r="IH4" s="30"/>
      <c r="II4" s="30"/>
      <c r="IJ4" s="30"/>
      <c r="IK4" s="30"/>
      <c r="IL4" s="30"/>
      <c r="IM4" s="30"/>
      <c r="IN4" s="30"/>
      <c r="IO4" s="30"/>
      <c r="IP4" s="30"/>
      <c r="IQ4" s="30"/>
      <c r="IR4" s="30"/>
      <c r="IS4" s="30"/>
    </row>
    <row r="5" spans="1:253" x14ac:dyDescent="0.2">
      <c r="A5" s="106"/>
      <c r="B5" s="53" t="s">
        <v>387</v>
      </c>
      <c r="C5" s="54" t="s">
        <v>60</v>
      </c>
      <c r="D5" s="54" t="s">
        <v>159</v>
      </c>
      <c r="E5" s="54" t="s">
        <v>388</v>
      </c>
      <c r="F5" s="54" t="s">
        <v>389</v>
      </c>
      <c r="G5" s="126"/>
      <c r="H5" s="53" t="s">
        <v>387</v>
      </c>
      <c r="I5" s="54" t="s">
        <v>60</v>
      </c>
      <c r="J5" s="54" t="s">
        <v>159</v>
      </c>
      <c r="K5" s="54" t="s">
        <v>388</v>
      </c>
      <c r="L5" s="126"/>
      <c r="M5" s="53" t="s">
        <v>387</v>
      </c>
      <c r="N5" s="54" t="s">
        <v>60</v>
      </c>
      <c r="O5" s="126"/>
      <c r="P5" s="31" t="s">
        <v>387</v>
      </c>
      <c r="Q5" s="32" t="s">
        <v>60</v>
      </c>
      <c r="R5" s="126"/>
      <c r="S5" s="31" t="s">
        <v>387</v>
      </c>
      <c r="T5" s="32" t="s">
        <v>60</v>
      </c>
      <c r="U5" s="126"/>
      <c r="V5" s="53" t="s">
        <v>387</v>
      </c>
      <c r="W5" s="54" t="s">
        <v>60</v>
      </c>
      <c r="X5" s="126"/>
      <c r="Y5" s="30"/>
      <c r="Z5" s="30"/>
      <c r="AA5" s="30"/>
      <c r="AB5" s="30"/>
      <c r="AC5" s="30"/>
      <c r="AD5" s="30"/>
      <c r="AE5" s="30"/>
      <c r="AF5" s="30"/>
      <c r="AG5" s="30"/>
      <c r="AH5" s="30"/>
      <c r="AI5" s="30"/>
      <c r="AJ5" s="30"/>
      <c r="AK5" s="30"/>
      <c r="AL5" s="30"/>
      <c r="AM5" s="30"/>
      <c r="AN5" s="30"/>
      <c r="AO5" s="30"/>
      <c r="AP5" s="30"/>
      <c r="AQ5" s="30"/>
      <c r="AR5" s="30"/>
      <c r="AS5" s="30"/>
      <c r="AT5" s="30"/>
      <c r="AU5" s="30"/>
      <c r="AV5" s="30"/>
      <c r="AW5" s="30"/>
      <c r="AX5" s="30"/>
      <c r="AY5" s="30"/>
      <c r="AZ5" s="30"/>
      <c r="BA5" s="30"/>
      <c r="BB5" s="30"/>
      <c r="BC5" s="30"/>
      <c r="BD5" s="30"/>
      <c r="BE5" s="30"/>
      <c r="BF5" s="30"/>
      <c r="BG5" s="30"/>
      <c r="BH5" s="30"/>
      <c r="BI5" s="30"/>
      <c r="BJ5" s="30"/>
      <c r="BK5" s="30"/>
      <c r="BL5" s="30"/>
      <c r="BM5" s="30"/>
      <c r="BN5" s="30"/>
      <c r="BO5" s="30"/>
      <c r="BP5" s="30"/>
      <c r="BQ5" s="30"/>
      <c r="BR5" s="30"/>
      <c r="BS5" s="30"/>
      <c r="BT5" s="30"/>
      <c r="BU5" s="30"/>
      <c r="BV5" s="30"/>
      <c r="BW5" s="30"/>
      <c r="BX5" s="30"/>
      <c r="BY5" s="30"/>
      <c r="BZ5" s="30"/>
      <c r="CA5" s="30"/>
      <c r="CB5" s="30"/>
      <c r="CC5" s="30"/>
      <c r="CD5" s="30"/>
      <c r="CE5" s="30"/>
      <c r="CF5" s="30"/>
      <c r="CG5" s="30"/>
      <c r="CH5" s="30"/>
      <c r="CI5" s="30"/>
      <c r="CJ5" s="30"/>
      <c r="CK5" s="30"/>
      <c r="CL5" s="30"/>
      <c r="CM5" s="30"/>
      <c r="CN5" s="30"/>
      <c r="CO5" s="30"/>
      <c r="CP5" s="30"/>
      <c r="CQ5" s="30"/>
      <c r="CR5" s="30"/>
      <c r="CS5" s="30"/>
      <c r="CT5" s="30"/>
      <c r="CU5" s="30"/>
      <c r="CV5" s="30"/>
      <c r="CW5" s="30"/>
      <c r="CX5" s="30"/>
      <c r="CY5" s="30"/>
      <c r="CZ5" s="30"/>
      <c r="DA5" s="30"/>
      <c r="DB5" s="30"/>
      <c r="DC5" s="30"/>
      <c r="DD5" s="30"/>
      <c r="DE5" s="30"/>
      <c r="DF5" s="30"/>
      <c r="DG5" s="30"/>
      <c r="DH5" s="30"/>
      <c r="DI5" s="30"/>
      <c r="DJ5" s="30"/>
      <c r="DK5" s="30"/>
      <c r="DL5" s="30"/>
      <c r="DM5" s="30"/>
      <c r="DN5" s="30"/>
      <c r="DO5" s="30"/>
      <c r="DP5" s="30"/>
      <c r="DQ5" s="30"/>
      <c r="DR5" s="30"/>
      <c r="DS5" s="30"/>
      <c r="DT5" s="30"/>
      <c r="DU5" s="30"/>
      <c r="DV5" s="30"/>
      <c r="DW5" s="30"/>
      <c r="DX5" s="30"/>
      <c r="DY5" s="30"/>
      <c r="DZ5" s="30"/>
      <c r="EA5" s="30"/>
      <c r="EB5" s="30"/>
      <c r="EC5" s="30"/>
      <c r="ED5" s="30"/>
      <c r="EE5" s="30"/>
      <c r="EF5" s="30"/>
      <c r="EG5" s="30"/>
      <c r="EH5" s="30"/>
      <c r="EI5" s="30"/>
      <c r="EJ5" s="30"/>
      <c r="EK5" s="30"/>
      <c r="EL5" s="30"/>
      <c r="EM5" s="30"/>
      <c r="EN5" s="30"/>
      <c r="EO5" s="30"/>
      <c r="EP5" s="30"/>
      <c r="EQ5" s="30"/>
      <c r="ER5" s="30"/>
      <c r="ES5" s="30"/>
      <c r="ET5" s="30"/>
      <c r="EU5" s="30"/>
      <c r="EV5" s="30"/>
      <c r="EW5" s="30"/>
      <c r="EX5" s="30"/>
      <c r="EY5" s="30"/>
      <c r="EZ5" s="30"/>
      <c r="FA5" s="30"/>
      <c r="FB5" s="30"/>
      <c r="FC5" s="30"/>
      <c r="FD5" s="30"/>
      <c r="FE5" s="30"/>
      <c r="FF5" s="30"/>
      <c r="FG5" s="30"/>
      <c r="FH5" s="30"/>
      <c r="FI5" s="30"/>
      <c r="FJ5" s="30"/>
      <c r="FK5" s="30"/>
      <c r="FL5" s="30"/>
      <c r="FM5" s="30"/>
      <c r="FN5" s="30"/>
      <c r="FO5" s="30"/>
      <c r="FP5" s="30"/>
      <c r="FQ5" s="30"/>
      <c r="FR5" s="30"/>
      <c r="FS5" s="30"/>
      <c r="FT5" s="30"/>
      <c r="FU5" s="30"/>
      <c r="FV5" s="30"/>
      <c r="FW5" s="30"/>
      <c r="FX5" s="30"/>
      <c r="FY5" s="30"/>
      <c r="FZ5" s="30"/>
      <c r="GA5" s="30"/>
      <c r="GB5" s="30"/>
      <c r="GC5" s="30"/>
      <c r="GD5" s="30"/>
      <c r="GE5" s="30"/>
      <c r="GF5" s="30"/>
      <c r="GG5" s="30"/>
      <c r="GH5" s="30"/>
      <c r="GI5" s="30"/>
      <c r="GJ5" s="30"/>
      <c r="GK5" s="30"/>
      <c r="GL5" s="30"/>
      <c r="GM5" s="30"/>
      <c r="GN5" s="30"/>
      <c r="GO5" s="30"/>
      <c r="GP5" s="30"/>
      <c r="GQ5" s="30"/>
      <c r="GR5" s="30"/>
      <c r="GS5" s="30"/>
      <c r="GT5" s="30"/>
      <c r="GU5" s="30"/>
      <c r="GV5" s="30"/>
      <c r="GW5" s="30"/>
      <c r="GX5" s="30"/>
      <c r="GY5" s="30"/>
      <c r="GZ5" s="30"/>
      <c r="HA5" s="30"/>
      <c r="HB5" s="30"/>
      <c r="HC5" s="30"/>
      <c r="HD5" s="30"/>
      <c r="HE5" s="30"/>
      <c r="HF5" s="30"/>
      <c r="HG5" s="30"/>
      <c r="HH5" s="30"/>
      <c r="HI5" s="30"/>
      <c r="HJ5" s="30"/>
      <c r="HK5" s="30"/>
      <c r="HL5" s="30"/>
      <c r="HM5" s="30"/>
      <c r="HN5" s="30"/>
      <c r="HO5" s="30"/>
      <c r="HP5" s="30"/>
      <c r="HQ5" s="30"/>
      <c r="HR5" s="30"/>
      <c r="HS5" s="30"/>
      <c r="HT5" s="30"/>
      <c r="HU5" s="30"/>
      <c r="HV5" s="30"/>
      <c r="HW5" s="30"/>
      <c r="HX5" s="30"/>
      <c r="HY5" s="30"/>
      <c r="HZ5" s="30"/>
      <c r="IA5" s="30"/>
      <c r="IB5" s="30"/>
      <c r="IC5" s="30"/>
      <c r="ID5" s="30"/>
      <c r="IE5" s="30"/>
      <c r="IF5" s="30"/>
      <c r="IG5" s="30"/>
      <c r="IH5" s="30"/>
      <c r="II5" s="30"/>
      <c r="IJ5" s="30"/>
      <c r="IK5" s="30"/>
      <c r="IL5" s="30"/>
      <c r="IM5" s="30"/>
      <c r="IN5" s="30"/>
      <c r="IO5" s="30"/>
      <c r="IP5" s="30"/>
      <c r="IQ5" s="30"/>
      <c r="IR5" s="30"/>
      <c r="IS5" s="30"/>
    </row>
    <row r="6" spans="1:253" x14ac:dyDescent="0.2">
      <c r="A6" s="63" t="s">
        <v>418</v>
      </c>
      <c r="B6" s="33" t="s">
        <v>363</v>
      </c>
      <c r="C6" s="55" t="s">
        <v>363</v>
      </c>
      <c r="D6" s="55"/>
      <c r="E6" s="55"/>
      <c r="F6" s="55"/>
      <c r="G6" s="35" t="s">
        <v>363</v>
      </c>
      <c r="H6" s="34"/>
      <c r="I6" s="34"/>
      <c r="J6" s="34"/>
      <c r="K6" s="34"/>
      <c r="L6" s="35"/>
      <c r="M6" s="34"/>
      <c r="N6" s="34"/>
      <c r="O6" s="35"/>
      <c r="P6" s="34"/>
      <c r="Q6" s="34"/>
      <c r="R6" s="35"/>
      <c r="S6" s="33"/>
      <c r="T6" s="55"/>
      <c r="U6" s="35"/>
      <c r="V6" s="34"/>
      <c r="W6" s="34"/>
      <c r="X6" s="35"/>
    </row>
    <row r="7" spans="1:253" x14ac:dyDescent="0.2">
      <c r="A7" s="64" t="str">
        <f>"Oct "&amp;RIGHT(A6,4)-1</f>
        <v>Oct 2022</v>
      </c>
      <c r="B7" s="36">
        <v>811967</v>
      </c>
      <c r="C7" s="37">
        <v>1433490</v>
      </c>
      <c r="D7" s="37">
        <v>188990490</v>
      </c>
      <c r="E7" s="37">
        <v>0</v>
      </c>
      <c r="F7" s="37" t="s">
        <v>416</v>
      </c>
      <c r="G7" s="38">
        <v>188990490</v>
      </c>
      <c r="H7" s="36">
        <v>0</v>
      </c>
      <c r="I7" s="37">
        <v>0</v>
      </c>
      <c r="J7" s="37">
        <v>0</v>
      </c>
      <c r="K7" s="37">
        <v>0</v>
      </c>
      <c r="L7" s="38">
        <v>0</v>
      </c>
      <c r="M7" s="37" t="s">
        <v>416</v>
      </c>
      <c r="N7" s="37" t="s">
        <v>416</v>
      </c>
      <c r="O7" s="38" t="s">
        <v>416</v>
      </c>
      <c r="P7" s="37" t="s">
        <v>416</v>
      </c>
      <c r="Q7" s="37" t="s">
        <v>416</v>
      </c>
      <c r="R7" s="38" t="s">
        <v>416</v>
      </c>
      <c r="S7" s="36">
        <v>0</v>
      </c>
      <c r="T7" s="37">
        <v>0</v>
      </c>
      <c r="U7" s="38">
        <v>0</v>
      </c>
      <c r="V7" s="37">
        <v>811967</v>
      </c>
      <c r="W7" s="37">
        <v>1433490</v>
      </c>
      <c r="X7" s="38">
        <v>188990490</v>
      </c>
    </row>
    <row r="8" spans="1:253" x14ac:dyDescent="0.2">
      <c r="A8" s="64" t="str">
        <f>"Nov "&amp;RIGHT(A6,4)-1</f>
        <v>Nov 2022</v>
      </c>
      <c r="B8" s="36">
        <v>812718</v>
      </c>
      <c r="C8" s="37">
        <v>1433953</v>
      </c>
      <c r="D8" s="37">
        <v>233054380</v>
      </c>
      <c r="E8" s="37">
        <v>0</v>
      </c>
      <c r="F8" s="37" t="s">
        <v>416</v>
      </c>
      <c r="G8" s="38">
        <v>233054380</v>
      </c>
      <c r="H8" s="36">
        <v>0</v>
      </c>
      <c r="I8" s="37">
        <v>0</v>
      </c>
      <c r="J8" s="37">
        <v>0</v>
      </c>
      <c r="K8" s="37">
        <v>0</v>
      </c>
      <c r="L8" s="38">
        <v>0</v>
      </c>
      <c r="M8" s="37" t="s">
        <v>416</v>
      </c>
      <c r="N8" s="37" t="s">
        <v>416</v>
      </c>
      <c r="O8" s="38" t="s">
        <v>416</v>
      </c>
      <c r="P8" s="37" t="s">
        <v>416</v>
      </c>
      <c r="Q8" s="37" t="s">
        <v>416</v>
      </c>
      <c r="R8" s="38" t="s">
        <v>416</v>
      </c>
      <c r="S8" s="36">
        <v>2</v>
      </c>
      <c r="T8" s="37">
        <v>6</v>
      </c>
      <c r="U8" s="38">
        <v>618</v>
      </c>
      <c r="V8" s="37">
        <v>812720</v>
      </c>
      <c r="W8" s="37">
        <v>1433959</v>
      </c>
      <c r="X8" s="38">
        <v>233054998</v>
      </c>
    </row>
    <row r="9" spans="1:253" x14ac:dyDescent="0.2">
      <c r="A9" s="64" t="str">
        <f>"Dec "&amp;RIGHT(A6,4)-1</f>
        <v>Dec 2022</v>
      </c>
      <c r="B9" s="36">
        <v>813531</v>
      </c>
      <c r="C9" s="37">
        <v>1434591</v>
      </c>
      <c r="D9" s="37">
        <v>232835908</v>
      </c>
      <c r="E9" s="37">
        <v>0</v>
      </c>
      <c r="F9" s="37" t="s">
        <v>416</v>
      </c>
      <c r="G9" s="38">
        <v>232835908</v>
      </c>
      <c r="H9" s="36">
        <v>0</v>
      </c>
      <c r="I9" s="37">
        <v>0</v>
      </c>
      <c r="J9" s="37">
        <v>0</v>
      </c>
      <c r="K9" s="37">
        <v>0</v>
      </c>
      <c r="L9" s="38">
        <v>0</v>
      </c>
      <c r="M9" s="37" t="s">
        <v>416</v>
      </c>
      <c r="N9" s="37" t="s">
        <v>416</v>
      </c>
      <c r="O9" s="38" t="s">
        <v>416</v>
      </c>
      <c r="P9" s="37" t="s">
        <v>416</v>
      </c>
      <c r="Q9" s="37" t="s">
        <v>416</v>
      </c>
      <c r="R9" s="38" t="s">
        <v>416</v>
      </c>
      <c r="S9" s="36">
        <v>2</v>
      </c>
      <c r="T9" s="37">
        <v>3</v>
      </c>
      <c r="U9" s="38">
        <v>264</v>
      </c>
      <c r="V9" s="37">
        <v>813533</v>
      </c>
      <c r="W9" s="37">
        <v>1434594</v>
      </c>
      <c r="X9" s="38">
        <v>232836172</v>
      </c>
    </row>
    <row r="10" spans="1:253" x14ac:dyDescent="0.2">
      <c r="A10" s="64" t="str">
        <f>"Jan "&amp;RIGHT(A6,4)</f>
        <v>Jan 2023</v>
      </c>
      <c r="B10" s="36">
        <v>814180</v>
      </c>
      <c r="C10" s="37">
        <v>1435052</v>
      </c>
      <c r="D10" s="37">
        <v>232316409</v>
      </c>
      <c r="E10" s="37">
        <v>0</v>
      </c>
      <c r="F10" s="37" t="s">
        <v>416</v>
      </c>
      <c r="G10" s="38">
        <v>232316409</v>
      </c>
      <c r="H10" s="36">
        <v>0</v>
      </c>
      <c r="I10" s="37">
        <v>0</v>
      </c>
      <c r="J10" s="37">
        <v>0</v>
      </c>
      <c r="K10" s="37">
        <v>0</v>
      </c>
      <c r="L10" s="38">
        <v>0</v>
      </c>
      <c r="M10" s="37" t="s">
        <v>416</v>
      </c>
      <c r="N10" s="37" t="s">
        <v>416</v>
      </c>
      <c r="O10" s="38" t="s">
        <v>416</v>
      </c>
      <c r="P10" s="37" t="s">
        <v>416</v>
      </c>
      <c r="Q10" s="37" t="s">
        <v>416</v>
      </c>
      <c r="R10" s="38" t="s">
        <v>416</v>
      </c>
      <c r="S10" s="36">
        <v>1</v>
      </c>
      <c r="T10" s="37">
        <v>2</v>
      </c>
      <c r="U10" s="38">
        <v>266</v>
      </c>
      <c r="V10" s="37">
        <v>814181</v>
      </c>
      <c r="W10" s="37">
        <v>1435054</v>
      </c>
      <c r="X10" s="38">
        <v>232316675</v>
      </c>
    </row>
    <row r="11" spans="1:253" s="56" customFormat="1" ht="15" x14ac:dyDescent="0.25">
      <c r="A11" s="64" t="str">
        <f>"Feb "&amp;RIGHT(A6,4)</f>
        <v>Feb 2023</v>
      </c>
      <c r="B11" s="36">
        <v>815372</v>
      </c>
      <c r="C11" s="37">
        <v>1435606</v>
      </c>
      <c r="D11" s="37">
        <v>233435460</v>
      </c>
      <c r="E11" s="37">
        <v>0</v>
      </c>
      <c r="F11" s="37" t="s">
        <v>416</v>
      </c>
      <c r="G11" s="38">
        <v>233435460</v>
      </c>
      <c r="H11" s="36">
        <v>0</v>
      </c>
      <c r="I11" s="37">
        <v>0</v>
      </c>
      <c r="J11" s="37">
        <v>0</v>
      </c>
      <c r="K11" s="37">
        <v>0</v>
      </c>
      <c r="L11" s="38">
        <v>0</v>
      </c>
      <c r="M11" s="37" t="s">
        <v>416</v>
      </c>
      <c r="N11" s="37" t="s">
        <v>416</v>
      </c>
      <c r="O11" s="38" t="s">
        <v>416</v>
      </c>
      <c r="P11" s="37" t="s">
        <v>416</v>
      </c>
      <c r="Q11" s="37" t="s">
        <v>416</v>
      </c>
      <c r="R11" s="38" t="s">
        <v>416</v>
      </c>
      <c r="S11" s="36">
        <v>1</v>
      </c>
      <c r="T11" s="37">
        <v>2</v>
      </c>
      <c r="U11" s="38">
        <v>102</v>
      </c>
      <c r="V11" s="37">
        <v>815373</v>
      </c>
      <c r="W11" s="37">
        <v>1435608</v>
      </c>
      <c r="X11" s="38">
        <v>233435562</v>
      </c>
    </row>
    <row r="12" spans="1:253" s="56" customFormat="1" ht="15" x14ac:dyDescent="0.25">
      <c r="A12" s="64" t="str">
        <f>"Mar "&amp;RIGHT(A6,4)</f>
        <v>Mar 2023</v>
      </c>
      <c r="B12" s="36">
        <v>781019</v>
      </c>
      <c r="C12" s="37">
        <v>1372789</v>
      </c>
      <c r="D12" s="37">
        <v>234189199</v>
      </c>
      <c r="E12" s="37">
        <v>0</v>
      </c>
      <c r="F12" s="37" t="s">
        <v>416</v>
      </c>
      <c r="G12" s="38">
        <v>234189199</v>
      </c>
      <c r="H12" s="36">
        <v>0</v>
      </c>
      <c r="I12" s="37">
        <v>0</v>
      </c>
      <c r="J12" s="37">
        <v>0</v>
      </c>
      <c r="K12" s="37">
        <v>0</v>
      </c>
      <c r="L12" s="38">
        <v>0</v>
      </c>
      <c r="M12" s="37" t="s">
        <v>416</v>
      </c>
      <c r="N12" s="37" t="s">
        <v>416</v>
      </c>
      <c r="O12" s="38" t="s">
        <v>416</v>
      </c>
      <c r="P12" s="37" t="s">
        <v>416</v>
      </c>
      <c r="Q12" s="37" t="s">
        <v>416</v>
      </c>
      <c r="R12" s="38" t="s">
        <v>416</v>
      </c>
      <c r="S12" s="36">
        <v>0</v>
      </c>
      <c r="T12" s="37">
        <v>0</v>
      </c>
      <c r="U12" s="38">
        <v>0</v>
      </c>
      <c r="V12" s="37">
        <v>781019</v>
      </c>
      <c r="W12" s="37">
        <v>1372789</v>
      </c>
      <c r="X12" s="38">
        <v>234189199</v>
      </c>
    </row>
    <row r="13" spans="1:253" s="56" customFormat="1" ht="15" x14ac:dyDescent="0.25">
      <c r="A13" s="64" t="str">
        <f>"Apr "&amp;RIGHT(A6,4)</f>
        <v>Apr 2023</v>
      </c>
      <c r="B13" s="36">
        <v>783824</v>
      </c>
      <c r="C13" s="37">
        <v>1376816</v>
      </c>
      <c r="D13" s="37">
        <v>230997473</v>
      </c>
      <c r="E13" s="37">
        <v>0</v>
      </c>
      <c r="F13" s="37" t="s">
        <v>416</v>
      </c>
      <c r="G13" s="38">
        <v>230997473</v>
      </c>
      <c r="H13" s="36">
        <v>0</v>
      </c>
      <c r="I13" s="37">
        <v>0</v>
      </c>
      <c r="J13" s="37">
        <v>0</v>
      </c>
      <c r="K13" s="37">
        <v>0</v>
      </c>
      <c r="L13" s="38">
        <v>0</v>
      </c>
      <c r="M13" s="37" t="s">
        <v>416</v>
      </c>
      <c r="N13" s="37" t="s">
        <v>416</v>
      </c>
      <c r="O13" s="38" t="s">
        <v>416</v>
      </c>
      <c r="P13" s="37" t="s">
        <v>416</v>
      </c>
      <c r="Q13" s="37" t="s">
        <v>416</v>
      </c>
      <c r="R13" s="38" t="s">
        <v>416</v>
      </c>
      <c r="S13" s="36">
        <v>1</v>
      </c>
      <c r="T13" s="37">
        <v>3</v>
      </c>
      <c r="U13" s="38">
        <v>286</v>
      </c>
      <c r="V13" s="37">
        <v>783825</v>
      </c>
      <c r="W13" s="37">
        <v>1376819</v>
      </c>
      <c r="X13" s="38">
        <v>230997759</v>
      </c>
    </row>
    <row r="14" spans="1:253" s="56" customFormat="1" ht="15" x14ac:dyDescent="0.25">
      <c r="A14" s="64" t="str">
        <f>"May "&amp;RIGHT(A6,4)</f>
        <v>May 2023</v>
      </c>
      <c r="B14" s="36">
        <v>775154</v>
      </c>
      <c r="C14" s="37">
        <v>1362039</v>
      </c>
      <c r="D14" s="37">
        <v>237021659</v>
      </c>
      <c r="E14" s="37">
        <v>0</v>
      </c>
      <c r="F14" s="37" t="s">
        <v>416</v>
      </c>
      <c r="G14" s="38">
        <v>237021659</v>
      </c>
      <c r="H14" s="36">
        <v>0</v>
      </c>
      <c r="I14" s="37">
        <v>0</v>
      </c>
      <c r="J14" s="37">
        <v>0</v>
      </c>
      <c r="K14" s="37">
        <v>0</v>
      </c>
      <c r="L14" s="38">
        <v>0</v>
      </c>
      <c r="M14" s="37" t="s">
        <v>416</v>
      </c>
      <c r="N14" s="37" t="s">
        <v>416</v>
      </c>
      <c r="O14" s="38" t="s">
        <v>416</v>
      </c>
      <c r="P14" s="37" t="s">
        <v>416</v>
      </c>
      <c r="Q14" s="37" t="s">
        <v>416</v>
      </c>
      <c r="R14" s="38" t="s">
        <v>416</v>
      </c>
      <c r="S14" s="36">
        <v>2</v>
      </c>
      <c r="T14" s="37">
        <v>11</v>
      </c>
      <c r="U14" s="38">
        <v>1148</v>
      </c>
      <c r="V14" s="37">
        <v>775156</v>
      </c>
      <c r="W14" s="37">
        <v>1362050</v>
      </c>
      <c r="X14" s="38">
        <v>237022807</v>
      </c>
    </row>
    <row r="15" spans="1:253" s="56" customFormat="1" ht="15" x14ac:dyDescent="0.25">
      <c r="A15" s="64" t="str">
        <f>"Jun "&amp;RIGHT(A6,4)</f>
        <v>Jun 2023</v>
      </c>
      <c r="B15" s="36">
        <v>766820</v>
      </c>
      <c r="C15" s="37">
        <v>1343342</v>
      </c>
      <c r="D15" s="37">
        <v>231443175</v>
      </c>
      <c r="E15" s="37">
        <v>0</v>
      </c>
      <c r="F15" s="37" t="s">
        <v>416</v>
      </c>
      <c r="G15" s="38">
        <v>231443175</v>
      </c>
      <c r="H15" s="36">
        <v>0</v>
      </c>
      <c r="I15" s="37">
        <v>0</v>
      </c>
      <c r="J15" s="37">
        <v>0</v>
      </c>
      <c r="K15" s="37">
        <v>0</v>
      </c>
      <c r="L15" s="38">
        <v>0</v>
      </c>
      <c r="M15" s="37" t="s">
        <v>416</v>
      </c>
      <c r="N15" s="37" t="s">
        <v>416</v>
      </c>
      <c r="O15" s="38" t="s">
        <v>416</v>
      </c>
      <c r="P15" s="37" t="s">
        <v>416</v>
      </c>
      <c r="Q15" s="37" t="s">
        <v>416</v>
      </c>
      <c r="R15" s="38" t="s">
        <v>416</v>
      </c>
      <c r="S15" s="36">
        <v>0</v>
      </c>
      <c r="T15" s="37">
        <v>0</v>
      </c>
      <c r="U15" s="38">
        <v>0</v>
      </c>
      <c r="V15" s="37">
        <v>766820</v>
      </c>
      <c r="W15" s="37">
        <v>1343342</v>
      </c>
      <c r="X15" s="38">
        <v>231443175</v>
      </c>
    </row>
    <row r="16" spans="1:253" s="56" customFormat="1" ht="15" x14ac:dyDescent="0.25">
      <c r="A16" s="64" t="str">
        <f>"Jul "&amp;RIGHT(A6,4)</f>
        <v>Jul 2023</v>
      </c>
      <c r="B16" s="36">
        <v>761092</v>
      </c>
      <c r="C16" s="37">
        <v>1331090</v>
      </c>
      <c r="D16" s="37">
        <v>232253884</v>
      </c>
      <c r="E16" s="37">
        <v>0</v>
      </c>
      <c r="F16" s="37" t="s">
        <v>416</v>
      </c>
      <c r="G16" s="38">
        <v>232253884</v>
      </c>
      <c r="H16" s="36">
        <v>0</v>
      </c>
      <c r="I16" s="37">
        <v>0</v>
      </c>
      <c r="J16" s="37">
        <v>0</v>
      </c>
      <c r="K16" s="37">
        <v>0</v>
      </c>
      <c r="L16" s="38">
        <v>0</v>
      </c>
      <c r="M16" s="37" t="s">
        <v>416</v>
      </c>
      <c r="N16" s="37" t="s">
        <v>416</v>
      </c>
      <c r="O16" s="38" t="s">
        <v>416</v>
      </c>
      <c r="P16" s="37" t="s">
        <v>416</v>
      </c>
      <c r="Q16" s="37" t="s">
        <v>416</v>
      </c>
      <c r="R16" s="38" t="s">
        <v>416</v>
      </c>
      <c r="S16" s="36">
        <v>0</v>
      </c>
      <c r="T16" s="37">
        <v>0</v>
      </c>
      <c r="U16" s="38">
        <v>0</v>
      </c>
      <c r="V16" s="37">
        <v>761092</v>
      </c>
      <c r="W16" s="37">
        <v>1331090</v>
      </c>
      <c r="X16" s="38">
        <v>232253884</v>
      </c>
    </row>
    <row r="17" spans="1:253" s="56" customFormat="1" ht="15" x14ac:dyDescent="0.25">
      <c r="A17" s="64" t="str">
        <f>"Aug "&amp;RIGHT(A6,4)</f>
        <v>Aug 2023</v>
      </c>
      <c r="B17" s="36">
        <v>753107</v>
      </c>
      <c r="C17" s="37">
        <v>1314534</v>
      </c>
      <c r="D17" s="37">
        <v>234115023</v>
      </c>
      <c r="E17" s="37">
        <v>0</v>
      </c>
      <c r="F17" s="37" t="s">
        <v>416</v>
      </c>
      <c r="G17" s="38">
        <v>234115023</v>
      </c>
      <c r="H17" s="36">
        <v>0</v>
      </c>
      <c r="I17" s="37">
        <v>0</v>
      </c>
      <c r="J17" s="37">
        <v>0</v>
      </c>
      <c r="K17" s="37">
        <v>0</v>
      </c>
      <c r="L17" s="38">
        <v>0</v>
      </c>
      <c r="M17" s="37" t="s">
        <v>416</v>
      </c>
      <c r="N17" s="37" t="s">
        <v>416</v>
      </c>
      <c r="O17" s="38" t="s">
        <v>416</v>
      </c>
      <c r="P17" s="37" t="s">
        <v>416</v>
      </c>
      <c r="Q17" s="37" t="s">
        <v>416</v>
      </c>
      <c r="R17" s="38" t="s">
        <v>416</v>
      </c>
      <c r="S17" s="36">
        <v>2</v>
      </c>
      <c r="T17" s="37">
        <v>2</v>
      </c>
      <c r="U17" s="38">
        <v>522</v>
      </c>
      <c r="V17" s="37">
        <v>753109</v>
      </c>
      <c r="W17" s="37">
        <v>1314536</v>
      </c>
      <c r="X17" s="38">
        <v>234115545</v>
      </c>
    </row>
    <row r="18" spans="1:253" s="56" customFormat="1" ht="15" x14ac:dyDescent="0.25">
      <c r="A18" s="65" t="str">
        <f>"Sep "&amp;RIGHT(A6,4)</f>
        <v>Sep 2023</v>
      </c>
      <c r="B18" s="47">
        <v>743195</v>
      </c>
      <c r="C18" s="48">
        <v>1293802</v>
      </c>
      <c r="D18" s="48">
        <v>347299891</v>
      </c>
      <c r="E18" s="48">
        <v>0</v>
      </c>
      <c r="F18" s="48" t="s">
        <v>416</v>
      </c>
      <c r="G18" s="39">
        <v>347299891</v>
      </c>
      <c r="H18" s="36">
        <v>155559</v>
      </c>
      <c r="I18" s="37">
        <v>266035</v>
      </c>
      <c r="J18" s="37">
        <v>12495423</v>
      </c>
      <c r="K18" s="37">
        <v>0</v>
      </c>
      <c r="L18" s="39">
        <v>12495423</v>
      </c>
      <c r="M18" s="37" t="s">
        <v>416</v>
      </c>
      <c r="N18" s="37" t="s">
        <v>416</v>
      </c>
      <c r="O18" s="38" t="s">
        <v>416</v>
      </c>
      <c r="P18" s="37" t="s">
        <v>416</v>
      </c>
      <c r="Q18" s="37" t="s">
        <v>416</v>
      </c>
      <c r="R18" s="38" t="s">
        <v>416</v>
      </c>
      <c r="S18" s="47">
        <v>2</v>
      </c>
      <c r="T18" s="48">
        <v>8</v>
      </c>
      <c r="U18" s="39">
        <v>1107</v>
      </c>
      <c r="V18" s="48">
        <v>743197</v>
      </c>
      <c r="W18" s="48">
        <v>1293810</v>
      </c>
      <c r="X18" s="39">
        <v>359796421</v>
      </c>
    </row>
    <row r="19" spans="1:253" x14ac:dyDescent="0.2">
      <c r="A19" s="40" t="s">
        <v>55</v>
      </c>
      <c r="B19" s="41">
        <v>785998.25</v>
      </c>
      <c r="C19" s="41">
        <v>1380592</v>
      </c>
      <c r="D19" s="41">
        <v>2867952951</v>
      </c>
      <c r="E19" s="41">
        <v>0</v>
      </c>
      <c r="F19" s="41" t="s">
        <v>416</v>
      </c>
      <c r="G19" s="41">
        <v>2867952951</v>
      </c>
      <c r="H19" s="41">
        <v>12963.25</v>
      </c>
      <c r="I19" s="41">
        <v>22169.583299999998</v>
      </c>
      <c r="J19" s="41">
        <v>12495423</v>
      </c>
      <c r="K19" s="41">
        <v>0</v>
      </c>
      <c r="L19" s="41">
        <v>12495423</v>
      </c>
      <c r="M19" s="41" t="s">
        <v>416</v>
      </c>
      <c r="N19" s="41" t="s">
        <v>416</v>
      </c>
      <c r="O19" s="41" t="s">
        <v>416</v>
      </c>
      <c r="P19" s="41" t="s">
        <v>416</v>
      </c>
      <c r="Q19" s="41" t="s">
        <v>416</v>
      </c>
      <c r="R19" s="41" t="s">
        <v>416</v>
      </c>
      <c r="S19" s="41">
        <v>1.0832999999999999</v>
      </c>
      <c r="T19" s="41">
        <v>3.0832999999999999</v>
      </c>
      <c r="U19" s="41">
        <v>4313</v>
      </c>
      <c r="V19" s="49">
        <v>785999.33330000006</v>
      </c>
      <c r="W19" s="49">
        <v>1380595.0833000001</v>
      </c>
      <c r="X19" s="57">
        <v>2880452687</v>
      </c>
      <c r="Y19" s="42"/>
      <c r="Z19" s="42"/>
      <c r="AA19" s="42"/>
      <c r="AB19" s="42"/>
      <c r="AC19" s="42"/>
      <c r="AD19" s="42"/>
      <c r="AE19" s="42"/>
      <c r="AF19" s="42"/>
      <c r="AG19" s="42"/>
      <c r="AH19" s="42"/>
      <c r="AI19" s="42"/>
      <c r="AJ19" s="42"/>
      <c r="AK19" s="42"/>
      <c r="AL19" s="42"/>
      <c r="AM19" s="42"/>
      <c r="AN19" s="42"/>
      <c r="AO19" s="42"/>
      <c r="AP19" s="42"/>
      <c r="AQ19" s="42"/>
      <c r="AR19" s="42"/>
      <c r="AS19" s="42"/>
      <c r="AT19" s="42"/>
      <c r="AU19" s="42"/>
      <c r="AV19" s="42"/>
      <c r="AW19" s="42"/>
      <c r="AX19" s="42"/>
      <c r="AY19" s="42"/>
      <c r="AZ19" s="42"/>
      <c r="BA19" s="42"/>
      <c r="BB19" s="42"/>
      <c r="BC19" s="42"/>
      <c r="BD19" s="42"/>
      <c r="BE19" s="42"/>
      <c r="BF19" s="42"/>
      <c r="BG19" s="42"/>
      <c r="BH19" s="42"/>
      <c r="BI19" s="42"/>
      <c r="BJ19" s="42"/>
      <c r="BK19" s="42"/>
      <c r="BL19" s="42"/>
      <c r="BM19" s="42"/>
      <c r="BN19" s="42"/>
      <c r="BO19" s="42"/>
      <c r="BP19" s="42"/>
      <c r="BQ19" s="42"/>
      <c r="BR19" s="42"/>
      <c r="BS19" s="42"/>
      <c r="BT19" s="42"/>
      <c r="BU19" s="42"/>
      <c r="BV19" s="42"/>
      <c r="BW19" s="42"/>
      <c r="BX19" s="42"/>
      <c r="BY19" s="42"/>
      <c r="BZ19" s="42"/>
      <c r="CA19" s="42"/>
      <c r="CB19" s="42"/>
      <c r="CC19" s="42"/>
      <c r="CD19" s="42"/>
      <c r="CE19" s="42"/>
      <c r="CF19" s="42"/>
      <c r="CG19" s="42"/>
      <c r="CH19" s="42"/>
      <c r="CI19" s="42"/>
      <c r="CJ19" s="42"/>
      <c r="CK19" s="42"/>
      <c r="CL19" s="42"/>
      <c r="CM19" s="42"/>
      <c r="CN19" s="42"/>
      <c r="CO19" s="42"/>
      <c r="CP19" s="42"/>
      <c r="CQ19" s="42"/>
      <c r="CR19" s="42"/>
      <c r="CS19" s="42"/>
      <c r="CT19" s="42"/>
      <c r="CU19" s="42"/>
      <c r="CV19" s="42"/>
      <c r="CW19" s="42"/>
      <c r="CX19" s="42"/>
      <c r="CY19" s="42"/>
      <c r="CZ19" s="42"/>
      <c r="DA19" s="42"/>
      <c r="DB19" s="42"/>
      <c r="DC19" s="42"/>
      <c r="DD19" s="42"/>
      <c r="DE19" s="42"/>
      <c r="DF19" s="42"/>
      <c r="DG19" s="42"/>
      <c r="DH19" s="42"/>
      <c r="DI19" s="42"/>
      <c r="DJ19" s="42"/>
      <c r="DK19" s="42"/>
      <c r="DL19" s="42"/>
      <c r="DM19" s="42"/>
      <c r="DN19" s="42"/>
      <c r="DO19" s="42"/>
      <c r="DP19" s="42"/>
      <c r="DQ19" s="42"/>
      <c r="DR19" s="42"/>
      <c r="DS19" s="42"/>
      <c r="DT19" s="42"/>
      <c r="DU19" s="42"/>
      <c r="DV19" s="42"/>
      <c r="DW19" s="42"/>
      <c r="DX19" s="42"/>
      <c r="DY19" s="42"/>
      <c r="DZ19" s="42"/>
      <c r="EA19" s="42"/>
      <c r="EB19" s="42"/>
      <c r="EC19" s="42"/>
      <c r="ED19" s="42"/>
      <c r="EE19" s="42"/>
      <c r="EF19" s="42"/>
      <c r="EG19" s="42"/>
      <c r="EH19" s="42"/>
      <c r="EI19" s="42"/>
      <c r="EJ19" s="42"/>
      <c r="EK19" s="42"/>
      <c r="EL19" s="42"/>
      <c r="EM19" s="42"/>
      <c r="EN19" s="42"/>
      <c r="EO19" s="42"/>
      <c r="EP19" s="42"/>
      <c r="EQ19" s="42"/>
      <c r="ER19" s="42"/>
      <c r="ES19" s="42"/>
      <c r="ET19" s="42"/>
      <c r="EU19" s="42"/>
      <c r="EV19" s="42"/>
      <c r="EW19" s="42"/>
      <c r="EX19" s="42"/>
      <c r="EY19" s="42"/>
      <c r="EZ19" s="42"/>
      <c r="FA19" s="42"/>
      <c r="FB19" s="42"/>
      <c r="FC19" s="42"/>
      <c r="FD19" s="42"/>
      <c r="FE19" s="42"/>
      <c r="FF19" s="42"/>
      <c r="FG19" s="42"/>
      <c r="FH19" s="42"/>
      <c r="FI19" s="42"/>
      <c r="FJ19" s="42"/>
      <c r="FK19" s="42"/>
      <c r="FL19" s="42"/>
      <c r="FM19" s="42"/>
      <c r="FN19" s="42"/>
      <c r="FO19" s="42"/>
      <c r="FP19" s="42"/>
      <c r="FQ19" s="42"/>
      <c r="FR19" s="42"/>
      <c r="FS19" s="42"/>
      <c r="FT19" s="42"/>
      <c r="FU19" s="42"/>
      <c r="FV19" s="42"/>
      <c r="FW19" s="42"/>
      <c r="FX19" s="42"/>
      <c r="FY19" s="42"/>
      <c r="FZ19" s="42"/>
      <c r="GA19" s="42"/>
      <c r="GB19" s="42"/>
      <c r="GC19" s="42"/>
      <c r="GD19" s="42"/>
      <c r="GE19" s="42"/>
      <c r="GF19" s="42"/>
      <c r="GG19" s="42"/>
      <c r="GH19" s="42"/>
      <c r="GI19" s="42"/>
      <c r="GJ19" s="42"/>
      <c r="GK19" s="42"/>
      <c r="GL19" s="42"/>
      <c r="GM19" s="42"/>
      <c r="GN19" s="42"/>
      <c r="GO19" s="42"/>
      <c r="GP19" s="42"/>
      <c r="GQ19" s="42"/>
      <c r="GR19" s="42"/>
      <c r="GS19" s="42"/>
      <c r="GT19" s="42"/>
      <c r="GU19" s="42"/>
      <c r="GV19" s="42"/>
      <c r="GW19" s="42"/>
      <c r="GX19" s="42"/>
      <c r="GY19" s="42"/>
      <c r="GZ19" s="42"/>
      <c r="HA19" s="42"/>
      <c r="HB19" s="42"/>
      <c r="HC19" s="42"/>
      <c r="HD19" s="42"/>
      <c r="HE19" s="42"/>
      <c r="HF19" s="42"/>
      <c r="HG19" s="42"/>
      <c r="HH19" s="42"/>
      <c r="HI19" s="42"/>
      <c r="HJ19" s="42"/>
      <c r="HK19" s="42"/>
      <c r="HL19" s="42"/>
      <c r="HM19" s="42"/>
      <c r="HN19" s="42"/>
      <c r="HO19" s="42"/>
      <c r="HP19" s="42"/>
      <c r="HQ19" s="42"/>
      <c r="HR19" s="42"/>
      <c r="HS19" s="42"/>
      <c r="HT19" s="42"/>
      <c r="HU19" s="42"/>
      <c r="HV19" s="42"/>
      <c r="HW19" s="42"/>
      <c r="HX19" s="42"/>
      <c r="HY19" s="42"/>
      <c r="HZ19" s="42"/>
      <c r="IA19" s="42"/>
      <c r="IB19" s="42"/>
      <c r="IC19" s="42"/>
      <c r="ID19" s="42"/>
      <c r="IE19" s="42"/>
      <c r="IF19" s="42"/>
      <c r="IG19" s="42"/>
      <c r="IH19" s="42"/>
      <c r="II19" s="42"/>
      <c r="IJ19" s="42"/>
      <c r="IK19" s="42"/>
      <c r="IL19" s="42"/>
      <c r="IM19" s="42"/>
      <c r="IN19" s="42"/>
      <c r="IO19" s="42"/>
      <c r="IP19" s="42"/>
      <c r="IQ19" s="42"/>
      <c r="IR19" s="42"/>
      <c r="IS19" s="42"/>
    </row>
    <row r="20" spans="1:253" x14ac:dyDescent="0.2">
      <c r="A20" s="14" t="s">
        <v>419</v>
      </c>
      <c r="B20" s="49">
        <v>811967</v>
      </c>
      <c r="C20" s="49">
        <v>1433490</v>
      </c>
      <c r="D20" s="49">
        <v>188990490</v>
      </c>
      <c r="E20" s="49">
        <v>0</v>
      </c>
      <c r="F20" s="49" t="s">
        <v>416</v>
      </c>
      <c r="G20" s="43">
        <v>188990490</v>
      </c>
      <c r="H20" s="49">
        <v>0</v>
      </c>
      <c r="I20" s="49">
        <v>0</v>
      </c>
      <c r="J20" s="43">
        <v>0</v>
      </c>
      <c r="K20" s="43">
        <v>0</v>
      </c>
      <c r="L20" s="43">
        <v>0</v>
      </c>
      <c r="M20" s="43" t="s">
        <v>416</v>
      </c>
      <c r="N20" s="43" t="s">
        <v>416</v>
      </c>
      <c r="O20" s="43" t="s">
        <v>416</v>
      </c>
      <c r="P20" s="43" t="s">
        <v>416</v>
      </c>
      <c r="Q20" s="43" t="s">
        <v>416</v>
      </c>
      <c r="R20" s="43" t="s">
        <v>416</v>
      </c>
      <c r="S20" s="43">
        <v>0</v>
      </c>
      <c r="T20" s="43">
        <v>0</v>
      </c>
      <c r="U20" s="43">
        <v>0</v>
      </c>
      <c r="V20" s="43">
        <v>811967</v>
      </c>
      <c r="W20" s="43">
        <v>1433490</v>
      </c>
      <c r="X20" s="58">
        <v>188990490</v>
      </c>
      <c r="Y20" s="42"/>
      <c r="Z20" s="42"/>
      <c r="AA20" s="42"/>
      <c r="AB20" s="42"/>
      <c r="AC20" s="42"/>
      <c r="AD20" s="42"/>
      <c r="AE20" s="42"/>
      <c r="AF20" s="42"/>
      <c r="AG20" s="42"/>
      <c r="AH20" s="42"/>
      <c r="AI20" s="42"/>
      <c r="AJ20" s="42"/>
      <c r="AK20" s="42"/>
      <c r="AL20" s="42"/>
      <c r="AM20" s="42"/>
      <c r="AN20" s="42"/>
      <c r="AO20" s="42"/>
      <c r="AP20" s="42"/>
      <c r="AQ20" s="42"/>
      <c r="AR20" s="42"/>
      <c r="AS20" s="42"/>
      <c r="AT20" s="42"/>
      <c r="AU20" s="42"/>
      <c r="AV20" s="42"/>
      <c r="AW20" s="42"/>
      <c r="AX20" s="42"/>
      <c r="AY20" s="42"/>
      <c r="AZ20" s="42"/>
      <c r="BA20" s="42"/>
      <c r="BB20" s="42"/>
      <c r="BC20" s="42"/>
      <c r="BD20" s="42"/>
      <c r="BE20" s="42"/>
      <c r="BF20" s="42"/>
      <c r="BG20" s="42"/>
      <c r="BH20" s="42"/>
      <c r="BI20" s="42"/>
      <c r="BJ20" s="42"/>
      <c r="BK20" s="42"/>
      <c r="BL20" s="42"/>
      <c r="BM20" s="42"/>
      <c r="BN20" s="42"/>
      <c r="BO20" s="42"/>
      <c r="BP20" s="42"/>
      <c r="BQ20" s="42"/>
      <c r="BR20" s="42"/>
      <c r="BS20" s="42"/>
      <c r="BT20" s="42"/>
      <c r="BU20" s="42"/>
      <c r="BV20" s="42"/>
      <c r="BW20" s="42"/>
      <c r="BX20" s="42"/>
      <c r="BY20" s="42"/>
      <c r="BZ20" s="42"/>
      <c r="CA20" s="42"/>
      <c r="CB20" s="42"/>
      <c r="CC20" s="42"/>
      <c r="CD20" s="42"/>
      <c r="CE20" s="42"/>
      <c r="CF20" s="42"/>
      <c r="CG20" s="42"/>
      <c r="CH20" s="42"/>
      <c r="CI20" s="42"/>
      <c r="CJ20" s="42"/>
      <c r="CK20" s="42"/>
      <c r="CL20" s="42"/>
      <c r="CM20" s="42"/>
      <c r="CN20" s="42"/>
      <c r="CO20" s="42"/>
      <c r="CP20" s="42"/>
      <c r="CQ20" s="42"/>
      <c r="CR20" s="42"/>
      <c r="CS20" s="42"/>
      <c r="CT20" s="42"/>
      <c r="CU20" s="42"/>
      <c r="CV20" s="42"/>
      <c r="CW20" s="42"/>
      <c r="CX20" s="42"/>
      <c r="CY20" s="42"/>
      <c r="CZ20" s="42"/>
      <c r="DA20" s="42"/>
      <c r="DB20" s="42"/>
      <c r="DC20" s="42"/>
      <c r="DD20" s="42"/>
      <c r="DE20" s="42"/>
      <c r="DF20" s="42"/>
      <c r="DG20" s="42"/>
      <c r="DH20" s="42"/>
      <c r="DI20" s="42"/>
      <c r="DJ20" s="42"/>
      <c r="DK20" s="42"/>
      <c r="DL20" s="42"/>
      <c r="DM20" s="42"/>
      <c r="DN20" s="42"/>
      <c r="DO20" s="42"/>
      <c r="DP20" s="42"/>
      <c r="DQ20" s="42"/>
      <c r="DR20" s="42"/>
      <c r="DS20" s="42"/>
      <c r="DT20" s="42"/>
      <c r="DU20" s="42"/>
      <c r="DV20" s="42"/>
      <c r="DW20" s="42"/>
      <c r="DX20" s="42"/>
      <c r="DY20" s="42"/>
      <c r="DZ20" s="42"/>
      <c r="EA20" s="42"/>
      <c r="EB20" s="42"/>
      <c r="EC20" s="42"/>
      <c r="ED20" s="42"/>
      <c r="EE20" s="42"/>
      <c r="EF20" s="42"/>
      <c r="EG20" s="42"/>
      <c r="EH20" s="42"/>
      <c r="EI20" s="42"/>
      <c r="EJ20" s="42"/>
      <c r="EK20" s="42"/>
      <c r="EL20" s="42"/>
      <c r="EM20" s="42"/>
      <c r="EN20" s="42"/>
      <c r="EO20" s="42"/>
      <c r="EP20" s="42"/>
      <c r="EQ20" s="42"/>
      <c r="ER20" s="42"/>
      <c r="ES20" s="42"/>
      <c r="ET20" s="42"/>
      <c r="EU20" s="42"/>
      <c r="EV20" s="42"/>
      <c r="EW20" s="42"/>
      <c r="EX20" s="42"/>
      <c r="EY20" s="42"/>
      <c r="EZ20" s="42"/>
      <c r="FA20" s="42"/>
      <c r="FB20" s="42"/>
      <c r="FC20" s="42"/>
      <c r="FD20" s="42"/>
      <c r="FE20" s="42"/>
      <c r="FF20" s="42"/>
      <c r="FG20" s="42"/>
      <c r="FH20" s="42"/>
      <c r="FI20" s="42"/>
      <c r="FJ20" s="42"/>
      <c r="FK20" s="42"/>
      <c r="FL20" s="42"/>
      <c r="FM20" s="42"/>
      <c r="FN20" s="42"/>
      <c r="FO20" s="42"/>
      <c r="FP20" s="42"/>
      <c r="FQ20" s="42"/>
      <c r="FR20" s="42"/>
      <c r="FS20" s="42"/>
      <c r="FT20" s="42"/>
      <c r="FU20" s="42"/>
      <c r="FV20" s="42"/>
      <c r="FW20" s="42"/>
      <c r="FX20" s="42"/>
      <c r="FY20" s="42"/>
      <c r="FZ20" s="42"/>
      <c r="GA20" s="42"/>
      <c r="GB20" s="42"/>
      <c r="GC20" s="42"/>
      <c r="GD20" s="42"/>
      <c r="GE20" s="42"/>
      <c r="GF20" s="42"/>
      <c r="GG20" s="42"/>
      <c r="GH20" s="42"/>
      <c r="GI20" s="42"/>
      <c r="GJ20" s="42"/>
      <c r="GK20" s="42"/>
      <c r="GL20" s="42"/>
      <c r="GM20" s="42"/>
      <c r="GN20" s="42"/>
      <c r="GO20" s="42"/>
      <c r="GP20" s="42"/>
      <c r="GQ20" s="42"/>
      <c r="GR20" s="42"/>
      <c r="GS20" s="42"/>
      <c r="GT20" s="42"/>
      <c r="GU20" s="42"/>
      <c r="GV20" s="42"/>
      <c r="GW20" s="42"/>
      <c r="GX20" s="42"/>
      <c r="GY20" s="42"/>
      <c r="GZ20" s="42"/>
      <c r="HA20" s="42"/>
      <c r="HB20" s="42"/>
      <c r="HC20" s="42"/>
      <c r="HD20" s="42"/>
      <c r="HE20" s="42"/>
      <c r="HF20" s="42"/>
      <c r="HG20" s="42"/>
      <c r="HH20" s="42"/>
      <c r="HI20" s="42"/>
      <c r="HJ20" s="42"/>
      <c r="HK20" s="42"/>
      <c r="HL20" s="42"/>
      <c r="HM20" s="42"/>
      <c r="HN20" s="42"/>
      <c r="HO20" s="42"/>
      <c r="HP20" s="42"/>
      <c r="HQ20" s="42"/>
      <c r="HR20" s="42"/>
      <c r="HS20" s="42"/>
      <c r="HT20" s="42"/>
      <c r="HU20" s="42"/>
      <c r="HV20" s="42"/>
      <c r="HW20" s="42"/>
      <c r="HX20" s="42"/>
      <c r="HY20" s="42"/>
      <c r="HZ20" s="42"/>
      <c r="IA20" s="42"/>
      <c r="IB20" s="42"/>
      <c r="IC20" s="42"/>
      <c r="ID20" s="42"/>
      <c r="IE20" s="42"/>
      <c r="IF20" s="42"/>
      <c r="IG20" s="42"/>
      <c r="IH20" s="42"/>
      <c r="II20" s="42"/>
      <c r="IJ20" s="42"/>
      <c r="IK20" s="42"/>
      <c r="IL20" s="42"/>
      <c r="IM20" s="42"/>
      <c r="IN20" s="42"/>
      <c r="IO20" s="42"/>
      <c r="IP20" s="42"/>
      <c r="IQ20" s="42"/>
      <c r="IR20" s="42"/>
      <c r="IS20" s="42"/>
    </row>
    <row r="21" spans="1:253" s="56" customFormat="1" ht="15" x14ac:dyDescent="0.25">
      <c r="A21" s="3" t="str">
        <f>"FY "&amp;RIGHT(A6,4)+1</f>
        <v>FY 2024</v>
      </c>
      <c r="B21" s="44"/>
      <c r="C21" s="45"/>
      <c r="D21" s="45"/>
      <c r="E21" s="45"/>
      <c r="F21" s="45"/>
      <c r="G21" s="46"/>
      <c r="H21" s="45"/>
      <c r="I21" s="45"/>
      <c r="J21" s="45"/>
      <c r="K21" s="45"/>
      <c r="L21" s="38" t="s">
        <v>363</v>
      </c>
      <c r="M21" s="45"/>
      <c r="N21" s="45"/>
      <c r="O21" s="46"/>
      <c r="P21" s="45"/>
      <c r="Q21" s="45"/>
      <c r="R21" s="46"/>
      <c r="S21" s="44"/>
      <c r="T21" s="45"/>
      <c r="U21" s="46"/>
      <c r="V21" s="37"/>
      <c r="W21" s="37"/>
      <c r="X21" s="38"/>
    </row>
    <row r="22" spans="1:253" s="56" customFormat="1" ht="15" x14ac:dyDescent="0.25">
      <c r="A22" s="2" t="str">
        <f>"Oct "&amp;RIGHT(A6,4)</f>
        <v>Oct 2023</v>
      </c>
      <c r="B22" s="36" t="s">
        <v>416</v>
      </c>
      <c r="C22" s="37" t="s">
        <v>416</v>
      </c>
      <c r="D22" s="37" t="s">
        <v>416</v>
      </c>
      <c r="E22" s="37" t="s">
        <v>416</v>
      </c>
      <c r="F22" s="37" t="s">
        <v>416</v>
      </c>
      <c r="G22" s="37" t="s">
        <v>416</v>
      </c>
      <c r="H22" s="36" t="s">
        <v>416</v>
      </c>
      <c r="I22" s="37" t="s">
        <v>416</v>
      </c>
      <c r="J22" s="37" t="s">
        <v>416</v>
      </c>
      <c r="K22" s="37" t="s">
        <v>416</v>
      </c>
      <c r="L22" s="38" t="s">
        <v>416</v>
      </c>
      <c r="M22" s="36" t="s">
        <v>416</v>
      </c>
      <c r="N22" s="37" t="s">
        <v>416</v>
      </c>
      <c r="O22" s="37" t="s">
        <v>416</v>
      </c>
      <c r="P22" s="36" t="s">
        <v>416</v>
      </c>
      <c r="Q22" s="37" t="s">
        <v>416</v>
      </c>
      <c r="R22" s="37" t="s">
        <v>416</v>
      </c>
      <c r="S22" s="36" t="s">
        <v>416</v>
      </c>
      <c r="T22" s="37" t="s">
        <v>416</v>
      </c>
      <c r="U22" s="38" t="s">
        <v>416</v>
      </c>
      <c r="V22" s="37" t="s">
        <v>416</v>
      </c>
      <c r="W22" s="37" t="s">
        <v>416</v>
      </c>
      <c r="X22" s="38" t="s">
        <v>416</v>
      </c>
      <c r="Y22" s="59" t="s">
        <v>363</v>
      </c>
    </row>
    <row r="23" spans="1:253" s="56" customFormat="1" ht="15" x14ac:dyDescent="0.25">
      <c r="A23" s="2" t="str">
        <f>"Nov "&amp;RIGHT(A6,4)</f>
        <v>Nov 2023</v>
      </c>
      <c r="B23" s="36" t="s">
        <v>416</v>
      </c>
      <c r="C23" s="37" t="s">
        <v>416</v>
      </c>
      <c r="D23" s="37" t="s">
        <v>416</v>
      </c>
      <c r="E23" s="37" t="s">
        <v>416</v>
      </c>
      <c r="F23" s="37" t="s">
        <v>416</v>
      </c>
      <c r="G23" s="37" t="s">
        <v>416</v>
      </c>
      <c r="H23" s="36" t="s">
        <v>416</v>
      </c>
      <c r="I23" s="37" t="s">
        <v>416</v>
      </c>
      <c r="J23" s="37" t="s">
        <v>416</v>
      </c>
      <c r="K23" s="37" t="s">
        <v>416</v>
      </c>
      <c r="L23" s="38" t="s">
        <v>416</v>
      </c>
      <c r="M23" s="36" t="s">
        <v>416</v>
      </c>
      <c r="N23" s="37" t="s">
        <v>416</v>
      </c>
      <c r="O23" s="37" t="s">
        <v>416</v>
      </c>
      <c r="P23" s="36" t="s">
        <v>416</v>
      </c>
      <c r="Q23" s="37" t="s">
        <v>416</v>
      </c>
      <c r="R23" s="37" t="s">
        <v>416</v>
      </c>
      <c r="S23" s="36" t="s">
        <v>416</v>
      </c>
      <c r="T23" s="37" t="s">
        <v>416</v>
      </c>
      <c r="U23" s="38" t="s">
        <v>416</v>
      </c>
      <c r="V23" s="37" t="s">
        <v>416</v>
      </c>
      <c r="W23" s="37" t="s">
        <v>416</v>
      </c>
      <c r="X23" s="38" t="s">
        <v>416</v>
      </c>
    </row>
    <row r="24" spans="1:253" s="56" customFormat="1" ht="15" x14ac:dyDescent="0.25">
      <c r="A24" s="2" t="str">
        <f>"Dec "&amp;RIGHT(A6,4)</f>
        <v>Dec 2023</v>
      </c>
      <c r="B24" s="36" t="s">
        <v>416</v>
      </c>
      <c r="C24" s="37" t="s">
        <v>416</v>
      </c>
      <c r="D24" s="37" t="s">
        <v>416</v>
      </c>
      <c r="E24" s="37" t="s">
        <v>416</v>
      </c>
      <c r="F24" s="37" t="s">
        <v>416</v>
      </c>
      <c r="G24" s="37" t="s">
        <v>416</v>
      </c>
      <c r="H24" s="36" t="s">
        <v>416</v>
      </c>
      <c r="I24" s="37" t="s">
        <v>416</v>
      </c>
      <c r="J24" s="37" t="s">
        <v>416</v>
      </c>
      <c r="K24" s="37" t="s">
        <v>416</v>
      </c>
      <c r="L24" s="38" t="s">
        <v>416</v>
      </c>
      <c r="M24" s="36" t="s">
        <v>416</v>
      </c>
      <c r="N24" s="37" t="s">
        <v>416</v>
      </c>
      <c r="O24" s="37" t="s">
        <v>416</v>
      </c>
      <c r="P24" s="36" t="s">
        <v>416</v>
      </c>
      <c r="Q24" s="37" t="s">
        <v>416</v>
      </c>
      <c r="R24" s="37" t="s">
        <v>416</v>
      </c>
      <c r="S24" s="36" t="s">
        <v>416</v>
      </c>
      <c r="T24" s="37" t="s">
        <v>416</v>
      </c>
      <c r="U24" s="38" t="s">
        <v>416</v>
      </c>
      <c r="V24" s="37" t="s">
        <v>416</v>
      </c>
      <c r="W24" s="37" t="s">
        <v>416</v>
      </c>
      <c r="X24" s="38" t="s">
        <v>416</v>
      </c>
    </row>
    <row r="25" spans="1:253" s="56" customFormat="1" ht="15" x14ac:dyDescent="0.25">
      <c r="A25" s="2" t="str">
        <f>"Jan "&amp;RIGHT(A6,4)+1</f>
        <v>Jan 2024</v>
      </c>
      <c r="B25" s="36" t="s">
        <v>416</v>
      </c>
      <c r="C25" s="37" t="s">
        <v>416</v>
      </c>
      <c r="D25" s="37" t="s">
        <v>416</v>
      </c>
      <c r="E25" s="37" t="s">
        <v>416</v>
      </c>
      <c r="F25" s="37" t="s">
        <v>416</v>
      </c>
      <c r="G25" s="37" t="s">
        <v>416</v>
      </c>
      <c r="H25" s="36" t="s">
        <v>416</v>
      </c>
      <c r="I25" s="37" t="s">
        <v>416</v>
      </c>
      <c r="J25" s="37" t="s">
        <v>416</v>
      </c>
      <c r="K25" s="37" t="s">
        <v>416</v>
      </c>
      <c r="L25" s="38" t="s">
        <v>416</v>
      </c>
      <c r="M25" s="36" t="s">
        <v>416</v>
      </c>
      <c r="N25" s="37" t="s">
        <v>416</v>
      </c>
      <c r="O25" s="37" t="s">
        <v>416</v>
      </c>
      <c r="P25" s="36" t="s">
        <v>416</v>
      </c>
      <c r="Q25" s="37" t="s">
        <v>416</v>
      </c>
      <c r="R25" s="37" t="s">
        <v>416</v>
      </c>
      <c r="S25" s="36" t="s">
        <v>416</v>
      </c>
      <c r="T25" s="37" t="s">
        <v>416</v>
      </c>
      <c r="U25" s="38" t="s">
        <v>416</v>
      </c>
      <c r="V25" s="37" t="s">
        <v>416</v>
      </c>
      <c r="W25" s="37" t="s">
        <v>416</v>
      </c>
      <c r="X25" s="38" t="s">
        <v>416</v>
      </c>
    </row>
    <row r="26" spans="1:253" s="56" customFormat="1" ht="15" x14ac:dyDescent="0.25">
      <c r="A26" s="2" t="str">
        <f>"Feb "&amp;RIGHT(A6,4)+1</f>
        <v>Feb 2024</v>
      </c>
      <c r="B26" s="36" t="s">
        <v>416</v>
      </c>
      <c r="C26" s="37" t="s">
        <v>416</v>
      </c>
      <c r="D26" s="37" t="s">
        <v>416</v>
      </c>
      <c r="E26" s="37" t="s">
        <v>416</v>
      </c>
      <c r="F26" s="37" t="s">
        <v>416</v>
      </c>
      <c r="G26" s="37" t="s">
        <v>416</v>
      </c>
      <c r="H26" s="36" t="s">
        <v>416</v>
      </c>
      <c r="I26" s="37" t="s">
        <v>416</v>
      </c>
      <c r="J26" s="37" t="s">
        <v>416</v>
      </c>
      <c r="K26" s="37" t="s">
        <v>416</v>
      </c>
      <c r="L26" s="38" t="s">
        <v>416</v>
      </c>
      <c r="M26" s="36" t="s">
        <v>416</v>
      </c>
      <c r="N26" s="37" t="s">
        <v>416</v>
      </c>
      <c r="O26" s="37" t="s">
        <v>416</v>
      </c>
      <c r="P26" s="36" t="s">
        <v>416</v>
      </c>
      <c r="Q26" s="37" t="s">
        <v>416</v>
      </c>
      <c r="R26" s="37" t="s">
        <v>416</v>
      </c>
      <c r="S26" s="36" t="s">
        <v>416</v>
      </c>
      <c r="T26" s="37" t="s">
        <v>416</v>
      </c>
      <c r="U26" s="38" t="s">
        <v>416</v>
      </c>
      <c r="V26" s="37" t="s">
        <v>416</v>
      </c>
      <c r="W26" s="37" t="s">
        <v>416</v>
      </c>
      <c r="X26" s="38" t="s">
        <v>416</v>
      </c>
    </row>
    <row r="27" spans="1:253" s="56" customFormat="1" ht="15" x14ac:dyDescent="0.25">
      <c r="A27" s="2" t="str">
        <f>"Mar "&amp;RIGHT(A6,4)+1</f>
        <v>Mar 2024</v>
      </c>
      <c r="B27" s="36" t="s">
        <v>416</v>
      </c>
      <c r="C27" s="37" t="s">
        <v>416</v>
      </c>
      <c r="D27" s="37" t="s">
        <v>416</v>
      </c>
      <c r="E27" s="37" t="s">
        <v>416</v>
      </c>
      <c r="F27" s="37" t="s">
        <v>416</v>
      </c>
      <c r="G27" s="37" t="s">
        <v>416</v>
      </c>
      <c r="H27" s="36" t="s">
        <v>416</v>
      </c>
      <c r="I27" s="37" t="s">
        <v>416</v>
      </c>
      <c r="J27" s="37" t="s">
        <v>416</v>
      </c>
      <c r="K27" s="37" t="s">
        <v>416</v>
      </c>
      <c r="L27" s="38" t="s">
        <v>416</v>
      </c>
      <c r="M27" s="36" t="s">
        <v>416</v>
      </c>
      <c r="N27" s="37" t="s">
        <v>416</v>
      </c>
      <c r="O27" s="37" t="s">
        <v>416</v>
      </c>
      <c r="P27" s="36" t="s">
        <v>416</v>
      </c>
      <c r="Q27" s="37" t="s">
        <v>416</v>
      </c>
      <c r="R27" s="37" t="s">
        <v>416</v>
      </c>
      <c r="S27" s="36" t="s">
        <v>416</v>
      </c>
      <c r="T27" s="37" t="s">
        <v>416</v>
      </c>
      <c r="U27" s="38" t="s">
        <v>416</v>
      </c>
      <c r="V27" s="37" t="s">
        <v>416</v>
      </c>
      <c r="W27" s="37" t="s">
        <v>416</v>
      </c>
      <c r="X27" s="38" t="s">
        <v>416</v>
      </c>
    </row>
    <row r="28" spans="1:253" x14ac:dyDescent="0.2">
      <c r="A28" s="2" t="str">
        <f>"Apr "&amp;RIGHT(A6,4)+1</f>
        <v>Apr 2024</v>
      </c>
      <c r="B28" s="36" t="s">
        <v>416</v>
      </c>
      <c r="C28" s="37" t="s">
        <v>416</v>
      </c>
      <c r="D28" s="37" t="s">
        <v>416</v>
      </c>
      <c r="E28" s="37" t="s">
        <v>416</v>
      </c>
      <c r="F28" s="37" t="s">
        <v>416</v>
      </c>
      <c r="G28" s="37" t="s">
        <v>416</v>
      </c>
      <c r="H28" s="36" t="s">
        <v>416</v>
      </c>
      <c r="I28" s="37" t="s">
        <v>416</v>
      </c>
      <c r="J28" s="37" t="s">
        <v>416</v>
      </c>
      <c r="K28" s="37" t="s">
        <v>416</v>
      </c>
      <c r="L28" s="38" t="s">
        <v>416</v>
      </c>
      <c r="M28" s="36" t="s">
        <v>416</v>
      </c>
      <c r="N28" s="37" t="s">
        <v>416</v>
      </c>
      <c r="O28" s="37" t="s">
        <v>416</v>
      </c>
      <c r="P28" s="36" t="s">
        <v>416</v>
      </c>
      <c r="Q28" s="37" t="s">
        <v>416</v>
      </c>
      <c r="R28" s="37" t="s">
        <v>416</v>
      </c>
      <c r="S28" s="36" t="s">
        <v>416</v>
      </c>
      <c r="T28" s="37" t="s">
        <v>416</v>
      </c>
      <c r="U28" s="38" t="s">
        <v>416</v>
      </c>
      <c r="V28" s="37" t="s">
        <v>416</v>
      </c>
      <c r="W28" s="37" t="s">
        <v>416</v>
      </c>
      <c r="X28" s="38" t="s">
        <v>416</v>
      </c>
    </row>
    <row r="29" spans="1:253" x14ac:dyDescent="0.2">
      <c r="A29" s="2" t="str">
        <f>"May "&amp;RIGHT(A6,4)+1</f>
        <v>May 2024</v>
      </c>
      <c r="B29" s="36" t="s">
        <v>416</v>
      </c>
      <c r="C29" s="37" t="s">
        <v>416</v>
      </c>
      <c r="D29" s="37" t="s">
        <v>416</v>
      </c>
      <c r="E29" s="37" t="s">
        <v>416</v>
      </c>
      <c r="F29" s="37" t="s">
        <v>416</v>
      </c>
      <c r="G29" s="37" t="s">
        <v>416</v>
      </c>
      <c r="H29" s="36" t="s">
        <v>416</v>
      </c>
      <c r="I29" s="37" t="s">
        <v>416</v>
      </c>
      <c r="J29" s="37" t="s">
        <v>416</v>
      </c>
      <c r="K29" s="37" t="s">
        <v>416</v>
      </c>
      <c r="L29" s="38" t="s">
        <v>416</v>
      </c>
      <c r="M29" s="36" t="s">
        <v>416</v>
      </c>
      <c r="N29" s="37" t="s">
        <v>416</v>
      </c>
      <c r="O29" s="37" t="s">
        <v>416</v>
      </c>
      <c r="P29" s="36" t="s">
        <v>416</v>
      </c>
      <c r="Q29" s="37" t="s">
        <v>416</v>
      </c>
      <c r="R29" s="37" t="s">
        <v>416</v>
      </c>
      <c r="S29" s="36" t="s">
        <v>416</v>
      </c>
      <c r="T29" s="37" t="s">
        <v>416</v>
      </c>
      <c r="U29" s="38" t="s">
        <v>416</v>
      </c>
      <c r="V29" s="37" t="s">
        <v>416</v>
      </c>
      <c r="W29" s="37" t="s">
        <v>416</v>
      </c>
      <c r="X29" s="38" t="s">
        <v>416</v>
      </c>
    </row>
    <row r="30" spans="1:253" x14ac:dyDescent="0.2">
      <c r="A30" s="2" t="str">
        <f>"Jun "&amp;RIGHT(A6,4)+1</f>
        <v>Jun 2024</v>
      </c>
      <c r="B30" s="36" t="s">
        <v>416</v>
      </c>
      <c r="C30" s="37" t="s">
        <v>416</v>
      </c>
      <c r="D30" s="37" t="s">
        <v>416</v>
      </c>
      <c r="E30" s="37" t="s">
        <v>416</v>
      </c>
      <c r="F30" s="37" t="s">
        <v>416</v>
      </c>
      <c r="G30" s="37" t="s">
        <v>416</v>
      </c>
      <c r="H30" s="36" t="s">
        <v>416</v>
      </c>
      <c r="I30" s="37" t="s">
        <v>416</v>
      </c>
      <c r="J30" s="37" t="s">
        <v>416</v>
      </c>
      <c r="K30" s="37" t="s">
        <v>416</v>
      </c>
      <c r="L30" s="38" t="s">
        <v>416</v>
      </c>
      <c r="M30" s="36" t="s">
        <v>416</v>
      </c>
      <c r="N30" s="37" t="s">
        <v>416</v>
      </c>
      <c r="O30" s="37" t="s">
        <v>416</v>
      </c>
      <c r="P30" s="36" t="s">
        <v>416</v>
      </c>
      <c r="Q30" s="37" t="s">
        <v>416</v>
      </c>
      <c r="R30" s="37" t="s">
        <v>416</v>
      </c>
      <c r="S30" s="36" t="s">
        <v>416</v>
      </c>
      <c r="T30" s="37" t="s">
        <v>416</v>
      </c>
      <c r="U30" s="38" t="s">
        <v>416</v>
      </c>
      <c r="V30" s="37" t="s">
        <v>416</v>
      </c>
      <c r="W30" s="37" t="s">
        <v>416</v>
      </c>
      <c r="X30" s="38" t="s">
        <v>416</v>
      </c>
    </row>
    <row r="31" spans="1:253" x14ac:dyDescent="0.2">
      <c r="A31" s="2" t="str">
        <f>"Jul "&amp;RIGHT(A6,4)+1</f>
        <v>Jul 2024</v>
      </c>
      <c r="B31" s="36" t="s">
        <v>416</v>
      </c>
      <c r="C31" s="37" t="s">
        <v>416</v>
      </c>
      <c r="D31" s="37" t="s">
        <v>416</v>
      </c>
      <c r="E31" s="37" t="s">
        <v>416</v>
      </c>
      <c r="F31" s="37" t="s">
        <v>416</v>
      </c>
      <c r="G31" s="37" t="s">
        <v>416</v>
      </c>
      <c r="H31" s="36" t="s">
        <v>416</v>
      </c>
      <c r="I31" s="37" t="s">
        <v>416</v>
      </c>
      <c r="J31" s="37" t="s">
        <v>416</v>
      </c>
      <c r="K31" s="37" t="s">
        <v>416</v>
      </c>
      <c r="L31" s="38" t="s">
        <v>416</v>
      </c>
      <c r="M31" s="36" t="s">
        <v>416</v>
      </c>
      <c r="N31" s="37" t="s">
        <v>416</v>
      </c>
      <c r="O31" s="37" t="s">
        <v>416</v>
      </c>
      <c r="P31" s="36" t="s">
        <v>416</v>
      </c>
      <c r="Q31" s="37" t="s">
        <v>416</v>
      </c>
      <c r="R31" s="37" t="s">
        <v>416</v>
      </c>
      <c r="S31" s="36" t="s">
        <v>416</v>
      </c>
      <c r="T31" s="37" t="s">
        <v>416</v>
      </c>
      <c r="U31" s="38" t="s">
        <v>416</v>
      </c>
      <c r="V31" s="37" t="s">
        <v>416</v>
      </c>
      <c r="W31" s="37" t="s">
        <v>416</v>
      </c>
      <c r="X31" s="38" t="s">
        <v>416</v>
      </c>
    </row>
    <row r="32" spans="1:253" x14ac:dyDescent="0.2">
      <c r="A32" s="2" t="str">
        <f>"Aug "&amp;RIGHT(A6,4)+1</f>
        <v>Aug 2024</v>
      </c>
      <c r="B32" s="36" t="s">
        <v>416</v>
      </c>
      <c r="C32" s="37" t="s">
        <v>416</v>
      </c>
      <c r="D32" s="37" t="s">
        <v>416</v>
      </c>
      <c r="E32" s="37" t="s">
        <v>416</v>
      </c>
      <c r="F32" s="37" t="s">
        <v>416</v>
      </c>
      <c r="G32" s="37" t="s">
        <v>416</v>
      </c>
      <c r="H32" s="36" t="s">
        <v>416</v>
      </c>
      <c r="I32" s="37" t="s">
        <v>416</v>
      </c>
      <c r="J32" s="37" t="s">
        <v>416</v>
      </c>
      <c r="K32" s="37" t="s">
        <v>416</v>
      </c>
      <c r="L32" s="38" t="s">
        <v>416</v>
      </c>
      <c r="M32" s="36" t="s">
        <v>416</v>
      </c>
      <c r="N32" s="37" t="s">
        <v>416</v>
      </c>
      <c r="O32" s="37" t="s">
        <v>416</v>
      </c>
      <c r="P32" s="36" t="s">
        <v>416</v>
      </c>
      <c r="Q32" s="37" t="s">
        <v>416</v>
      </c>
      <c r="R32" s="37" t="s">
        <v>416</v>
      </c>
      <c r="S32" s="36" t="s">
        <v>416</v>
      </c>
      <c r="T32" s="37" t="s">
        <v>416</v>
      </c>
      <c r="U32" s="38" t="s">
        <v>416</v>
      </c>
      <c r="V32" s="37" t="s">
        <v>416</v>
      </c>
      <c r="W32" s="37" t="s">
        <v>416</v>
      </c>
      <c r="X32" s="38" t="s">
        <v>416</v>
      </c>
    </row>
    <row r="33" spans="1:253" x14ac:dyDescent="0.2">
      <c r="A33" s="2" t="str">
        <f>"Sep "&amp;RIGHT(A6,4)+1</f>
        <v>Sep 2024</v>
      </c>
      <c r="B33" s="47" t="s">
        <v>416</v>
      </c>
      <c r="C33" s="48" t="s">
        <v>416</v>
      </c>
      <c r="D33" s="48" t="s">
        <v>416</v>
      </c>
      <c r="E33" s="48" t="s">
        <v>416</v>
      </c>
      <c r="F33" s="48" t="s">
        <v>416</v>
      </c>
      <c r="G33" s="37" t="s">
        <v>416</v>
      </c>
      <c r="H33" s="36" t="s">
        <v>416</v>
      </c>
      <c r="I33" s="37" t="s">
        <v>416</v>
      </c>
      <c r="J33" s="37" t="s">
        <v>416</v>
      </c>
      <c r="K33" s="37" t="s">
        <v>416</v>
      </c>
      <c r="L33" s="38" t="s">
        <v>416</v>
      </c>
      <c r="M33" s="36" t="s">
        <v>416</v>
      </c>
      <c r="N33" s="37" t="s">
        <v>416</v>
      </c>
      <c r="O33" s="37" t="s">
        <v>416</v>
      </c>
      <c r="P33" s="36" t="s">
        <v>416</v>
      </c>
      <c r="Q33" s="37" t="s">
        <v>416</v>
      </c>
      <c r="R33" s="37" t="s">
        <v>416</v>
      </c>
      <c r="S33" s="47" t="s">
        <v>416</v>
      </c>
      <c r="T33" s="48" t="s">
        <v>416</v>
      </c>
      <c r="U33" s="39" t="s">
        <v>416</v>
      </c>
      <c r="V33" s="37" t="s">
        <v>416</v>
      </c>
      <c r="W33" s="37" t="s">
        <v>416</v>
      </c>
      <c r="X33" s="38" t="s">
        <v>416</v>
      </c>
    </row>
    <row r="34" spans="1:253" x14ac:dyDescent="0.2">
      <c r="A34" s="40" t="s">
        <v>55</v>
      </c>
      <c r="B34" s="49" t="s">
        <v>416</v>
      </c>
      <c r="C34" s="51" t="s">
        <v>416</v>
      </c>
      <c r="D34" s="51" t="s">
        <v>416</v>
      </c>
      <c r="E34" s="51" t="s">
        <v>416</v>
      </c>
      <c r="F34" s="51" t="s">
        <v>416</v>
      </c>
      <c r="G34" s="41" t="s">
        <v>416</v>
      </c>
      <c r="H34" s="41" t="s">
        <v>416</v>
      </c>
      <c r="I34" s="41" t="s">
        <v>416</v>
      </c>
      <c r="J34" s="41" t="s">
        <v>416</v>
      </c>
      <c r="K34" s="41" t="s">
        <v>416</v>
      </c>
      <c r="L34" s="41" t="s">
        <v>416</v>
      </c>
      <c r="M34" s="41" t="s">
        <v>416</v>
      </c>
      <c r="N34" s="41" t="s">
        <v>416</v>
      </c>
      <c r="O34" s="41" t="s">
        <v>416</v>
      </c>
      <c r="P34" s="41" t="s">
        <v>416</v>
      </c>
      <c r="Q34" s="41" t="s">
        <v>416</v>
      </c>
      <c r="R34" s="41" t="s">
        <v>416</v>
      </c>
      <c r="S34" s="41" t="s">
        <v>416</v>
      </c>
      <c r="T34" s="41" t="s">
        <v>416</v>
      </c>
      <c r="U34" s="41" t="s">
        <v>416</v>
      </c>
      <c r="V34" s="41" t="s">
        <v>416</v>
      </c>
      <c r="W34" s="41" t="s">
        <v>416</v>
      </c>
      <c r="X34" s="60" t="s">
        <v>416</v>
      </c>
      <c r="Y34" s="42"/>
      <c r="Z34" s="42"/>
      <c r="AA34" s="42"/>
      <c r="AB34" s="42"/>
      <c r="AC34" s="42"/>
      <c r="AD34" s="42"/>
      <c r="AE34" s="42"/>
      <c r="AF34" s="42"/>
      <c r="AG34" s="42"/>
      <c r="AH34" s="42"/>
      <c r="AI34" s="42"/>
      <c r="AJ34" s="42"/>
      <c r="AK34" s="42"/>
      <c r="AL34" s="42"/>
      <c r="AM34" s="42"/>
      <c r="AN34" s="42"/>
      <c r="AO34" s="42"/>
      <c r="AP34" s="42"/>
      <c r="AQ34" s="42"/>
      <c r="AR34" s="42"/>
      <c r="AS34" s="42"/>
      <c r="AT34" s="42"/>
      <c r="AU34" s="42"/>
      <c r="AV34" s="42"/>
      <c r="AW34" s="42"/>
      <c r="AX34" s="42"/>
      <c r="AY34" s="42"/>
      <c r="AZ34" s="42"/>
      <c r="BA34" s="42"/>
      <c r="BB34" s="42"/>
      <c r="BC34" s="42"/>
      <c r="BD34" s="42"/>
      <c r="BE34" s="42"/>
      <c r="BF34" s="42"/>
      <c r="BG34" s="42"/>
      <c r="BH34" s="42"/>
      <c r="BI34" s="42"/>
      <c r="BJ34" s="42"/>
      <c r="BK34" s="42"/>
      <c r="BL34" s="42"/>
      <c r="BM34" s="42"/>
      <c r="BN34" s="42"/>
      <c r="BO34" s="42"/>
      <c r="BP34" s="42"/>
      <c r="BQ34" s="42"/>
      <c r="BR34" s="42"/>
      <c r="BS34" s="42"/>
      <c r="BT34" s="42"/>
      <c r="BU34" s="42"/>
      <c r="BV34" s="42"/>
      <c r="BW34" s="42"/>
      <c r="BX34" s="42"/>
      <c r="BY34" s="42"/>
      <c r="BZ34" s="42"/>
      <c r="CA34" s="42"/>
      <c r="CB34" s="42"/>
      <c r="CC34" s="42"/>
      <c r="CD34" s="42"/>
      <c r="CE34" s="42"/>
      <c r="CF34" s="42"/>
      <c r="CG34" s="42"/>
      <c r="CH34" s="42"/>
      <c r="CI34" s="42"/>
      <c r="CJ34" s="42"/>
      <c r="CK34" s="42"/>
      <c r="CL34" s="42"/>
      <c r="CM34" s="42"/>
      <c r="CN34" s="42"/>
      <c r="CO34" s="42"/>
      <c r="CP34" s="42"/>
      <c r="CQ34" s="42"/>
      <c r="CR34" s="42"/>
      <c r="CS34" s="42"/>
      <c r="CT34" s="42"/>
      <c r="CU34" s="42"/>
      <c r="CV34" s="42"/>
      <c r="CW34" s="42"/>
      <c r="CX34" s="42"/>
      <c r="CY34" s="42"/>
      <c r="CZ34" s="42"/>
      <c r="DA34" s="42"/>
      <c r="DB34" s="42"/>
      <c r="DC34" s="42"/>
      <c r="DD34" s="42"/>
      <c r="DE34" s="42"/>
      <c r="DF34" s="42"/>
      <c r="DG34" s="42"/>
      <c r="DH34" s="42"/>
      <c r="DI34" s="42"/>
      <c r="DJ34" s="42"/>
      <c r="DK34" s="42"/>
      <c r="DL34" s="42"/>
      <c r="DM34" s="42"/>
      <c r="DN34" s="42"/>
      <c r="DO34" s="42"/>
      <c r="DP34" s="42"/>
      <c r="DQ34" s="42"/>
      <c r="DR34" s="42"/>
      <c r="DS34" s="42"/>
      <c r="DT34" s="42"/>
      <c r="DU34" s="42"/>
      <c r="DV34" s="42"/>
      <c r="DW34" s="42"/>
      <c r="DX34" s="42"/>
      <c r="DY34" s="42"/>
      <c r="DZ34" s="42"/>
      <c r="EA34" s="42"/>
      <c r="EB34" s="42"/>
      <c r="EC34" s="42"/>
      <c r="ED34" s="42"/>
      <c r="EE34" s="42"/>
      <c r="EF34" s="42"/>
      <c r="EG34" s="42"/>
      <c r="EH34" s="42"/>
      <c r="EI34" s="42"/>
      <c r="EJ34" s="42"/>
      <c r="EK34" s="42"/>
      <c r="EL34" s="42"/>
      <c r="EM34" s="42"/>
      <c r="EN34" s="42"/>
      <c r="EO34" s="42"/>
      <c r="EP34" s="42"/>
      <c r="EQ34" s="42"/>
      <c r="ER34" s="42"/>
      <c r="ES34" s="42"/>
      <c r="ET34" s="42"/>
      <c r="EU34" s="42"/>
      <c r="EV34" s="42"/>
      <c r="EW34" s="42"/>
      <c r="EX34" s="42"/>
      <c r="EY34" s="42"/>
      <c r="EZ34" s="42"/>
      <c r="FA34" s="42"/>
      <c r="FB34" s="42"/>
      <c r="FC34" s="42"/>
      <c r="FD34" s="42"/>
      <c r="FE34" s="42"/>
      <c r="FF34" s="42"/>
      <c r="FG34" s="42"/>
      <c r="FH34" s="42"/>
      <c r="FI34" s="42"/>
      <c r="FJ34" s="42"/>
      <c r="FK34" s="42"/>
      <c r="FL34" s="42"/>
      <c r="FM34" s="42"/>
      <c r="FN34" s="42"/>
      <c r="FO34" s="42"/>
      <c r="FP34" s="42"/>
      <c r="FQ34" s="42"/>
      <c r="FR34" s="42"/>
      <c r="FS34" s="42"/>
      <c r="FT34" s="42"/>
      <c r="FU34" s="42"/>
      <c r="FV34" s="42"/>
      <c r="FW34" s="42"/>
      <c r="FX34" s="42"/>
      <c r="FY34" s="42"/>
      <c r="FZ34" s="42"/>
      <c r="GA34" s="42"/>
      <c r="GB34" s="42"/>
      <c r="GC34" s="42"/>
      <c r="GD34" s="42"/>
      <c r="GE34" s="42"/>
      <c r="GF34" s="42"/>
      <c r="GG34" s="42"/>
      <c r="GH34" s="42"/>
      <c r="GI34" s="42"/>
      <c r="GJ34" s="42"/>
      <c r="GK34" s="42"/>
      <c r="GL34" s="42"/>
      <c r="GM34" s="42"/>
      <c r="GN34" s="42"/>
      <c r="GO34" s="42"/>
      <c r="GP34" s="42"/>
      <c r="GQ34" s="42"/>
      <c r="GR34" s="42"/>
      <c r="GS34" s="42"/>
      <c r="GT34" s="42"/>
      <c r="GU34" s="42"/>
      <c r="GV34" s="42"/>
      <c r="GW34" s="42"/>
      <c r="GX34" s="42"/>
      <c r="GY34" s="42"/>
      <c r="GZ34" s="42"/>
      <c r="HA34" s="42"/>
      <c r="HB34" s="42"/>
      <c r="HC34" s="42"/>
      <c r="HD34" s="42"/>
      <c r="HE34" s="42"/>
      <c r="HF34" s="42"/>
      <c r="HG34" s="42"/>
      <c r="HH34" s="42"/>
      <c r="HI34" s="42"/>
      <c r="HJ34" s="42"/>
      <c r="HK34" s="42"/>
      <c r="HL34" s="42"/>
      <c r="HM34" s="42"/>
      <c r="HN34" s="42"/>
      <c r="HO34" s="42"/>
      <c r="HP34" s="42"/>
      <c r="HQ34" s="42"/>
      <c r="HR34" s="42"/>
      <c r="HS34" s="42"/>
      <c r="HT34" s="42"/>
      <c r="HU34" s="42"/>
      <c r="HV34" s="42"/>
      <c r="HW34" s="42"/>
      <c r="HX34" s="42"/>
      <c r="HY34" s="42"/>
      <c r="HZ34" s="42"/>
      <c r="IA34" s="42"/>
      <c r="IB34" s="42"/>
      <c r="IC34" s="42"/>
      <c r="ID34" s="42"/>
      <c r="IE34" s="42"/>
      <c r="IF34" s="42"/>
      <c r="IG34" s="42"/>
      <c r="IH34" s="42"/>
      <c r="II34" s="42"/>
      <c r="IJ34" s="42"/>
      <c r="IK34" s="42"/>
      <c r="IL34" s="42"/>
      <c r="IM34" s="42"/>
      <c r="IN34" s="42"/>
      <c r="IO34" s="42"/>
      <c r="IP34" s="42"/>
      <c r="IQ34" s="42"/>
      <c r="IR34" s="42"/>
      <c r="IS34" s="42"/>
    </row>
    <row r="35" spans="1:253" x14ac:dyDescent="0.2">
      <c r="A35" s="14" t="str">
        <f>"Total "&amp;MID(A20,7,LEN(A20)-13)&amp;" Months"</f>
        <v>Total 1 Months</v>
      </c>
      <c r="B35" s="43" t="s">
        <v>416</v>
      </c>
      <c r="C35" s="43" t="s">
        <v>416</v>
      </c>
      <c r="D35" s="52" t="s">
        <v>416</v>
      </c>
      <c r="E35" s="52" t="s">
        <v>416</v>
      </c>
      <c r="F35" s="52" t="s">
        <v>416</v>
      </c>
      <c r="G35" s="52" t="s">
        <v>416</v>
      </c>
      <c r="H35" s="43" t="s">
        <v>416</v>
      </c>
      <c r="I35" s="43" t="s">
        <v>416</v>
      </c>
      <c r="J35" s="43" t="s">
        <v>416</v>
      </c>
      <c r="K35" s="43" t="s">
        <v>416</v>
      </c>
      <c r="L35" s="43" t="s">
        <v>416</v>
      </c>
      <c r="M35" s="43" t="s">
        <v>416</v>
      </c>
      <c r="N35" s="43" t="s">
        <v>416</v>
      </c>
      <c r="O35" s="43" t="s">
        <v>416</v>
      </c>
      <c r="P35" s="43" t="s">
        <v>416</v>
      </c>
      <c r="Q35" s="43" t="s">
        <v>416</v>
      </c>
      <c r="R35" s="43" t="s">
        <v>416</v>
      </c>
      <c r="S35" s="43" t="s">
        <v>416</v>
      </c>
      <c r="T35" s="43" t="s">
        <v>416</v>
      </c>
      <c r="U35" s="43" t="s">
        <v>416</v>
      </c>
      <c r="V35" s="43" t="s">
        <v>416</v>
      </c>
      <c r="W35" s="43" t="s">
        <v>416</v>
      </c>
      <c r="X35" s="58" t="s">
        <v>416</v>
      </c>
      <c r="Y35" s="42"/>
      <c r="Z35" s="42"/>
      <c r="AA35" s="42"/>
      <c r="AB35" s="42"/>
      <c r="AC35" s="42"/>
      <c r="AD35" s="42"/>
      <c r="AE35" s="42"/>
      <c r="AF35" s="42"/>
      <c r="AG35" s="42"/>
      <c r="AH35" s="42"/>
      <c r="AI35" s="42"/>
      <c r="AJ35" s="42"/>
      <c r="AK35" s="42"/>
      <c r="AL35" s="42"/>
      <c r="AM35" s="42"/>
      <c r="AN35" s="42"/>
      <c r="AO35" s="42"/>
      <c r="AP35" s="42"/>
      <c r="AQ35" s="42"/>
      <c r="AR35" s="42"/>
      <c r="AS35" s="42"/>
      <c r="AT35" s="42"/>
      <c r="AU35" s="42"/>
      <c r="AV35" s="42"/>
      <c r="AW35" s="42"/>
      <c r="AX35" s="42"/>
      <c r="AY35" s="42"/>
      <c r="AZ35" s="42"/>
      <c r="BA35" s="42"/>
      <c r="BB35" s="42"/>
      <c r="BC35" s="42"/>
      <c r="BD35" s="42"/>
      <c r="BE35" s="42"/>
      <c r="BF35" s="42"/>
      <c r="BG35" s="42"/>
      <c r="BH35" s="42"/>
      <c r="BI35" s="42"/>
      <c r="BJ35" s="42"/>
      <c r="BK35" s="42"/>
      <c r="BL35" s="42"/>
      <c r="BM35" s="42"/>
      <c r="BN35" s="42"/>
      <c r="BO35" s="42"/>
      <c r="BP35" s="42"/>
      <c r="BQ35" s="42"/>
      <c r="BR35" s="42"/>
      <c r="BS35" s="42"/>
      <c r="BT35" s="42"/>
      <c r="BU35" s="42"/>
      <c r="BV35" s="42"/>
      <c r="BW35" s="42"/>
      <c r="BX35" s="42"/>
      <c r="BY35" s="42"/>
      <c r="BZ35" s="42"/>
      <c r="CA35" s="42"/>
      <c r="CB35" s="42"/>
      <c r="CC35" s="42"/>
      <c r="CD35" s="42"/>
      <c r="CE35" s="42"/>
      <c r="CF35" s="42"/>
      <c r="CG35" s="42"/>
      <c r="CH35" s="42"/>
      <c r="CI35" s="42"/>
      <c r="CJ35" s="42"/>
      <c r="CK35" s="42"/>
      <c r="CL35" s="42"/>
      <c r="CM35" s="42"/>
      <c r="CN35" s="42"/>
      <c r="CO35" s="42"/>
      <c r="CP35" s="42"/>
      <c r="CQ35" s="42"/>
      <c r="CR35" s="42"/>
      <c r="CS35" s="42"/>
      <c r="CT35" s="42"/>
      <c r="CU35" s="42"/>
      <c r="CV35" s="42"/>
      <c r="CW35" s="42"/>
      <c r="CX35" s="42"/>
      <c r="CY35" s="42"/>
      <c r="CZ35" s="42"/>
      <c r="DA35" s="42"/>
      <c r="DB35" s="42"/>
      <c r="DC35" s="42"/>
      <c r="DD35" s="42"/>
      <c r="DE35" s="42"/>
      <c r="DF35" s="42"/>
      <c r="DG35" s="42"/>
      <c r="DH35" s="42"/>
      <c r="DI35" s="42"/>
      <c r="DJ35" s="42"/>
      <c r="DK35" s="42"/>
      <c r="DL35" s="42"/>
      <c r="DM35" s="42"/>
      <c r="DN35" s="42"/>
      <c r="DO35" s="42"/>
      <c r="DP35" s="42"/>
      <c r="DQ35" s="42"/>
      <c r="DR35" s="42"/>
      <c r="DS35" s="42"/>
      <c r="DT35" s="42"/>
      <c r="DU35" s="42"/>
      <c r="DV35" s="42"/>
      <c r="DW35" s="42"/>
      <c r="DX35" s="42"/>
      <c r="DY35" s="42"/>
      <c r="DZ35" s="42"/>
      <c r="EA35" s="42"/>
      <c r="EB35" s="42"/>
      <c r="EC35" s="42"/>
      <c r="ED35" s="42"/>
      <c r="EE35" s="42"/>
      <c r="EF35" s="42"/>
      <c r="EG35" s="42"/>
      <c r="EH35" s="42"/>
      <c r="EI35" s="42"/>
      <c r="EJ35" s="42"/>
      <c r="EK35" s="42"/>
      <c r="EL35" s="42"/>
      <c r="EM35" s="42"/>
      <c r="EN35" s="42"/>
      <c r="EO35" s="42"/>
      <c r="EP35" s="42"/>
      <c r="EQ35" s="42"/>
      <c r="ER35" s="42"/>
      <c r="ES35" s="42"/>
      <c r="ET35" s="42"/>
      <c r="EU35" s="42"/>
      <c r="EV35" s="42"/>
      <c r="EW35" s="42"/>
      <c r="EX35" s="42"/>
      <c r="EY35" s="42"/>
      <c r="EZ35" s="42"/>
      <c r="FA35" s="42"/>
      <c r="FB35" s="42"/>
      <c r="FC35" s="42"/>
      <c r="FD35" s="42"/>
      <c r="FE35" s="42"/>
      <c r="FF35" s="42"/>
      <c r="FG35" s="42"/>
      <c r="FH35" s="42"/>
      <c r="FI35" s="42"/>
      <c r="FJ35" s="42"/>
      <c r="FK35" s="42"/>
      <c r="FL35" s="42"/>
      <c r="FM35" s="42"/>
      <c r="FN35" s="42"/>
      <c r="FO35" s="42"/>
      <c r="FP35" s="42"/>
      <c r="FQ35" s="42"/>
      <c r="FR35" s="42"/>
      <c r="FS35" s="42"/>
      <c r="FT35" s="42"/>
      <c r="FU35" s="42"/>
      <c r="FV35" s="42"/>
      <c r="FW35" s="42"/>
      <c r="FX35" s="42"/>
      <c r="FY35" s="42"/>
      <c r="FZ35" s="42"/>
      <c r="GA35" s="42"/>
      <c r="GB35" s="42"/>
      <c r="GC35" s="42"/>
      <c r="GD35" s="42"/>
      <c r="GE35" s="42"/>
      <c r="GF35" s="42"/>
      <c r="GG35" s="42"/>
      <c r="GH35" s="42"/>
      <c r="GI35" s="42"/>
      <c r="GJ35" s="42"/>
      <c r="GK35" s="42"/>
      <c r="GL35" s="42"/>
      <c r="GM35" s="42"/>
      <c r="GN35" s="42"/>
      <c r="GO35" s="42"/>
      <c r="GP35" s="42"/>
      <c r="GQ35" s="42"/>
      <c r="GR35" s="42"/>
      <c r="GS35" s="42"/>
      <c r="GT35" s="42"/>
      <c r="GU35" s="42"/>
      <c r="GV35" s="42"/>
      <c r="GW35" s="42"/>
      <c r="GX35" s="42"/>
      <c r="GY35" s="42"/>
      <c r="GZ35" s="42"/>
      <c r="HA35" s="42"/>
      <c r="HB35" s="42"/>
      <c r="HC35" s="42"/>
      <c r="HD35" s="42"/>
      <c r="HE35" s="42"/>
      <c r="HF35" s="42"/>
      <c r="HG35" s="42"/>
      <c r="HH35" s="42"/>
      <c r="HI35" s="42"/>
      <c r="HJ35" s="42"/>
      <c r="HK35" s="42"/>
      <c r="HL35" s="42"/>
      <c r="HM35" s="42"/>
      <c r="HN35" s="42"/>
      <c r="HO35" s="42"/>
      <c r="HP35" s="42"/>
      <c r="HQ35" s="42"/>
      <c r="HR35" s="42"/>
      <c r="HS35" s="42"/>
      <c r="HT35" s="42"/>
      <c r="HU35" s="42"/>
      <c r="HV35" s="42"/>
      <c r="HW35" s="42"/>
      <c r="HX35" s="42"/>
      <c r="HY35" s="42"/>
      <c r="HZ35" s="42"/>
      <c r="IA35" s="42"/>
      <c r="IB35" s="42"/>
      <c r="IC35" s="42"/>
      <c r="ID35" s="42"/>
      <c r="IE35" s="42"/>
      <c r="IF35" s="42"/>
      <c r="IG35" s="42"/>
      <c r="IH35" s="42"/>
      <c r="II35" s="42"/>
      <c r="IJ35" s="42"/>
      <c r="IK35" s="42"/>
      <c r="IL35" s="42"/>
      <c r="IM35" s="42"/>
      <c r="IN35" s="42"/>
      <c r="IO35" s="42"/>
      <c r="IP35" s="42"/>
      <c r="IQ35" s="42"/>
      <c r="IR35" s="42"/>
      <c r="IS35" s="42"/>
    </row>
    <row r="36" spans="1:253" x14ac:dyDescent="0.2">
      <c r="C36" s="50"/>
      <c r="D36" s="50"/>
      <c r="E36" s="50"/>
      <c r="F36" s="50"/>
    </row>
    <row r="37" spans="1:253" x14ac:dyDescent="0.2">
      <c r="A37" s="1" t="s">
        <v>372</v>
      </c>
      <c r="C37" s="50"/>
      <c r="D37" s="50"/>
      <c r="E37" s="50"/>
      <c r="F37" s="50"/>
    </row>
    <row r="38" spans="1:253" ht="18" customHeight="1" x14ac:dyDescent="0.2">
      <c r="A38" s="98" t="s">
        <v>423</v>
      </c>
      <c r="B38" s="98"/>
      <c r="C38" s="98"/>
      <c r="D38" s="98"/>
      <c r="E38" s="98"/>
      <c r="F38" s="98"/>
      <c r="G38" s="98"/>
      <c r="H38" s="98"/>
      <c r="I38" s="98"/>
      <c r="J38" s="98"/>
      <c r="K38" s="98"/>
      <c r="L38" s="98"/>
      <c r="M38" s="98"/>
      <c r="N38" s="98"/>
      <c r="O38" s="98"/>
      <c r="P38" s="98"/>
      <c r="Q38" s="98"/>
      <c r="R38" s="98"/>
      <c r="S38" s="98"/>
      <c r="T38" s="98"/>
      <c r="U38" s="98"/>
      <c r="V38" s="98"/>
      <c r="W38" s="98"/>
      <c r="X38" s="98"/>
    </row>
    <row r="39" spans="1:253" ht="21.75" customHeight="1" x14ac:dyDescent="0.2">
      <c r="A39" s="98"/>
      <c r="B39" s="99"/>
      <c r="C39" s="99"/>
      <c r="D39" s="99"/>
      <c r="E39" s="99"/>
      <c r="F39" s="99"/>
      <c r="G39" s="99"/>
      <c r="H39" s="99"/>
      <c r="I39" s="99"/>
      <c r="J39" s="99"/>
      <c r="K39" s="99"/>
      <c r="L39" s="99"/>
      <c r="M39" s="99"/>
      <c r="N39" s="99"/>
      <c r="O39" s="99"/>
      <c r="P39" s="99"/>
      <c r="Q39" s="99"/>
      <c r="R39" s="99"/>
      <c r="S39" s="99"/>
      <c r="T39" s="99"/>
      <c r="U39" s="99"/>
      <c r="V39" s="99"/>
      <c r="W39" s="99"/>
      <c r="X39" s="99"/>
    </row>
    <row r="40" spans="1:253" x14ac:dyDescent="0.2">
      <c r="A40" s="127"/>
      <c r="B40" s="128"/>
      <c r="C40" s="128"/>
      <c r="D40" s="128"/>
      <c r="E40" s="128"/>
      <c r="F40" s="128"/>
      <c r="G40" s="128"/>
      <c r="H40" s="128"/>
      <c r="I40" s="128"/>
      <c r="J40" s="128"/>
      <c r="K40" s="128"/>
      <c r="L40" s="128"/>
      <c r="M40" s="128"/>
      <c r="N40" s="128"/>
      <c r="O40" s="128"/>
      <c r="P40" s="128"/>
      <c r="Q40" s="128"/>
      <c r="R40" s="128"/>
      <c r="S40" s="128"/>
      <c r="T40" s="128"/>
      <c r="U40" s="128"/>
      <c r="V40" s="128"/>
      <c r="W40" s="128"/>
      <c r="X40" s="128"/>
    </row>
    <row r="41" spans="1:253" x14ac:dyDescent="0.2">
      <c r="C41" s="50"/>
      <c r="D41" s="50"/>
      <c r="E41" s="50"/>
      <c r="F41" s="50"/>
    </row>
    <row r="51" spans="3:6" x14ac:dyDescent="0.2">
      <c r="C51" s="26"/>
      <c r="D51" s="26"/>
      <c r="E51" s="26"/>
      <c r="F51" s="26"/>
    </row>
    <row r="100" spans="1:24" x14ac:dyDescent="0.2">
      <c r="A100"/>
    </row>
    <row r="101" spans="1:24" ht="15" x14ac:dyDescent="0.2">
      <c r="A101"/>
      <c r="B101" s="61"/>
      <c r="C101" s="61"/>
      <c r="D101" s="61"/>
      <c r="E101" s="62"/>
      <c r="F101" s="62"/>
      <c r="G101" s="62"/>
      <c r="H101" s="61"/>
      <c r="I101" s="61"/>
      <c r="J101" s="61"/>
      <c r="K101" s="61"/>
      <c r="L101" s="61"/>
      <c r="M101" s="61"/>
      <c r="N101" s="61"/>
      <c r="O101" s="61"/>
      <c r="P101" s="61"/>
      <c r="Q101" s="61"/>
      <c r="R101" s="61"/>
      <c r="S101" s="61"/>
      <c r="T101" s="61"/>
      <c r="U101" s="61"/>
      <c r="V101" s="61"/>
      <c r="W101" s="61"/>
      <c r="X101" s="61"/>
    </row>
    <row r="102" spans="1:24" x14ac:dyDescent="0.2">
      <c r="A102"/>
    </row>
    <row r="103" spans="1:24" x14ac:dyDescent="0.2">
      <c r="A103"/>
    </row>
    <row r="104" spans="1:24" x14ac:dyDescent="0.2">
      <c r="A104"/>
    </row>
    <row r="105" spans="1:24" x14ac:dyDescent="0.2">
      <c r="A105"/>
    </row>
    <row r="106" spans="1:24" x14ac:dyDescent="0.2">
      <c r="A106"/>
    </row>
    <row r="107" spans="1:24" x14ac:dyDescent="0.2">
      <c r="A107"/>
    </row>
  </sheetData>
  <mergeCells count="26">
    <mergeCell ref="A38:X38"/>
    <mergeCell ref="A39:X39"/>
    <mergeCell ref="A40:X40"/>
    <mergeCell ref="P4:Q4"/>
    <mergeCell ref="R4:R5"/>
    <mergeCell ref="S4:T4"/>
    <mergeCell ref="U4:U5"/>
    <mergeCell ref="V4:W4"/>
    <mergeCell ref="X4:X5"/>
    <mergeCell ref="V3:X3"/>
    <mergeCell ref="A4:A5"/>
    <mergeCell ref="B4:C4"/>
    <mergeCell ref="D4:F4"/>
    <mergeCell ref="G4:G5"/>
    <mergeCell ref="H4:I4"/>
    <mergeCell ref="J4:K4"/>
    <mergeCell ref="L4:L5"/>
    <mergeCell ref="M4:N4"/>
    <mergeCell ref="O4:O5"/>
    <mergeCell ref="A1:U1"/>
    <mergeCell ref="A2:U2"/>
    <mergeCell ref="B3:G3"/>
    <mergeCell ref="H3:L3"/>
    <mergeCell ref="M3:O3"/>
    <mergeCell ref="P3:R3"/>
    <mergeCell ref="S3:U3"/>
  </mergeCells>
  <pageMargins left="0.7" right="0.7" top="0.75" bottom="0.75" header="0.3" footer="0.3"/>
  <pageSetup scale="48"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G29"/>
  <sheetViews>
    <sheetView showGridLines="0" workbookViewId="0">
      <selection sqref="A1:F1"/>
    </sheetView>
  </sheetViews>
  <sheetFormatPr defaultRowHeight="12.75" x14ac:dyDescent="0.2"/>
  <cols>
    <col min="1" max="1" width="11.42578125" customWidth="1"/>
    <col min="2" max="3" width="22.85546875" customWidth="1"/>
    <col min="4" max="7" width="11.42578125" customWidth="1"/>
  </cols>
  <sheetData>
    <row r="1" spans="1:7" ht="12" customHeight="1" x14ac:dyDescent="0.2">
      <c r="A1" s="82" t="s">
        <v>421</v>
      </c>
      <c r="B1" s="82"/>
      <c r="C1" s="82"/>
      <c r="D1" s="82"/>
      <c r="E1" s="82"/>
      <c r="F1" s="82"/>
      <c r="G1" s="76">
        <v>45303</v>
      </c>
    </row>
    <row r="2" spans="1:7" ht="12" customHeight="1" x14ac:dyDescent="0.2">
      <c r="A2" s="84" t="s">
        <v>62</v>
      </c>
      <c r="B2" s="84"/>
      <c r="C2" s="84"/>
      <c r="D2" s="84"/>
      <c r="E2" s="84"/>
      <c r="F2" s="84"/>
      <c r="G2" s="1"/>
    </row>
    <row r="3" spans="1:7" ht="24" customHeight="1" x14ac:dyDescent="0.2">
      <c r="A3" s="86" t="s">
        <v>63</v>
      </c>
      <c r="B3" s="93" t="s">
        <v>64</v>
      </c>
      <c r="C3" s="88"/>
      <c r="D3" s="88" t="s">
        <v>202</v>
      </c>
      <c r="E3" s="88" t="s">
        <v>65</v>
      </c>
      <c r="F3" s="88" t="s">
        <v>203</v>
      </c>
      <c r="G3" s="93" t="s">
        <v>66</v>
      </c>
    </row>
    <row r="4" spans="1:7" x14ac:dyDescent="0.2">
      <c r="A4" s="87"/>
      <c r="B4" s="90"/>
      <c r="C4" s="89"/>
      <c r="D4" s="89"/>
      <c r="E4" s="89"/>
      <c r="F4" s="89"/>
      <c r="G4" s="90"/>
    </row>
    <row r="5" spans="1:7" ht="12" customHeight="1" x14ac:dyDescent="0.2">
      <c r="A5" s="1"/>
      <c r="B5" s="1"/>
      <c r="C5" s="1"/>
      <c r="D5" s="81" t="str">
        <f>REPT("-",29)&amp;" Number "&amp;REPT("-",29)</f>
        <v>----------------------------- Number -----------------------------</v>
      </c>
      <c r="E5" s="81"/>
      <c r="F5" s="81"/>
      <c r="G5" s="1" t="str">
        <f>REPT("-",6)&amp;" Percent "&amp;REPT("-",5)</f>
        <v>------ Percent -----</v>
      </c>
    </row>
    <row r="6" spans="1:7" ht="12" customHeight="1" x14ac:dyDescent="0.2">
      <c r="A6" s="3" t="s">
        <v>418</v>
      </c>
    </row>
    <row r="7" spans="1:7" ht="12" customHeight="1" x14ac:dyDescent="0.2">
      <c r="A7" s="2"/>
      <c r="B7" s="3" t="s">
        <v>67</v>
      </c>
      <c r="C7" s="3" t="s">
        <v>68</v>
      </c>
      <c r="D7" s="11">
        <v>95283</v>
      </c>
      <c r="E7" s="11">
        <v>50256397</v>
      </c>
      <c r="F7" s="11">
        <v>28544551.839899998</v>
      </c>
      <c r="G7" s="19">
        <f t="shared" ref="G7:G16" si="0">IF(AND(ISNUMBER(E7),ISNUMBER(F7)),IF(E7=0,"--",IF(F7=0,"--",F7/E7)),"--")</f>
        <v>0.56797847724539419</v>
      </c>
    </row>
    <row r="8" spans="1:7" ht="12" customHeight="1" x14ac:dyDescent="0.2">
      <c r="A8" s="1"/>
      <c r="B8" s="1"/>
      <c r="C8" s="3" t="s">
        <v>69</v>
      </c>
      <c r="D8" s="11">
        <v>93428</v>
      </c>
      <c r="E8" s="11">
        <v>50165095</v>
      </c>
      <c r="F8" s="11" t="s">
        <v>416</v>
      </c>
      <c r="G8" s="19" t="str">
        <f t="shared" si="0"/>
        <v>--</v>
      </c>
    </row>
    <row r="9" spans="1:7" ht="12" customHeight="1" x14ac:dyDescent="0.2">
      <c r="A9" s="1"/>
      <c r="B9" s="1"/>
      <c r="C9" s="3" t="s">
        <v>70</v>
      </c>
      <c r="D9" s="11">
        <v>1855</v>
      </c>
      <c r="E9" s="11">
        <v>91302</v>
      </c>
      <c r="F9" s="11" t="s">
        <v>416</v>
      </c>
      <c r="G9" s="19" t="str">
        <f t="shared" si="0"/>
        <v>--</v>
      </c>
    </row>
    <row r="10" spans="1:7" ht="12" customHeight="1" x14ac:dyDescent="0.2">
      <c r="A10" s="1"/>
      <c r="B10" s="3" t="s">
        <v>71</v>
      </c>
      <c r="C10" s="3" t="s">
        <v>68</v>
      </c>
      <c r="D10" s="11">
        <v>91543</v>
      </c>
      <c r="E10" s="11">
        <v>49546159</v>
      </c>
      <c r="F10" s="11">
        <v>14512593.671399999</v>
      </c>
      <c r="G10" s="19">
        <f t="shared" si="0"/>
        <v>0.29291056994751097</v>
      </c>
    </row>
    <row r="11" spans="1:7" ht="12" customHeight="1" x14ac:dyDescent="0.2">
      <c r="A11" s="1"/>
      <c r="B11" s="1"/>
      <c r="C11" s="3" t="s">
        <v>69</v>
      </c>
      <c r="D11" s="11">
        <v>89719</v>
      </c>
      <c r="E11" s="11">
        <v>49457820</v>
      </c>
      <c r="F11" s="11" t="s">
        <v>416</v>
      </c>
      <c r="G11" s="19" t="str">
        <f t="shared" si="0"/>
        <v>--</v>
      </c>
    </row>
    <row r="12" spans="1:7" ht="12" customHeight="1" x14ac:dyDescent="0.2">
      <c r="A12" s="1"/>
      <c r="B12" s="1"/>
      <c r="C12" s="3" t="s">
        <v>70</v>
      </c>
      <c r="D12" s="11">
        <v>1824</v>
      </c>
      <c r="E12" s="11">
        <v>88339</v>
      </c>
      <c r="F12" s="11" t="s">
        <v>416</v>
      </c>
      <c r="G12" s="19" t="str">
        <f t="shared" si="0"/>
        <v>--</v>
      </c>
    </row>
    <row r="13" spans="1:7" ht="12" customHeight="1" x14ac:dyDescent="0.2">
      <c r="A13" s="1"/>
      <c r="B13" s="3" t="s">
        <v>19</v>
      </c>
      <c r="C13" s="3" t="s">
        <v>19</v>
      </c>
      <c r="D13" s="11">
        <v>0</v>
      </c>
      <c r="E13" s="11">
        <v>0</v>
      </c>
      <c r="F13" s="11" t="s">
        <v>416</v>
      </c>
      <c r="G13" s="19" t="str">
        <f t="shared" si="0"/>
        <v>--</v>
      </c>
    </row>
    <row r="14" spans="1:7" ht="12" customHeight="1" x14ac:dyDescent="0.2">
      <c r="A14" s="1"/>
      <c r="B14" s="3" t="s">
        <v>72</v>
      </c>
      <c r="C14" s="3" t="s">
        <v>73</v>
      </c>
      <c r="D14" s="11">
        <v>1848</v>
      </c>
      <c r="E14" s="11" t="s">
        <v>416</v>
      </c>
      <c r="F14" s="11" t="s">
        <v>416</v>
      </c>
      <c r="G14" s="19" t="str">
        <f t="shared" si="0"/>
        <v>--</v>
      </c>
    </row>
    <row r="15" spans="1:7" ht="12" customHeight="1" x14ac:dyDescent="0.2">
      <c r="A15" s="1"/>
      <c r="B15" s="1"/>
      <c r="C15" s="3" t="s">
        <v>74</v>
      </c>
      <c r="D15" s="11">
        <v>145</v>
      </c>
      <c r="E15" s="11" t="s">
        <v>416</v>
      </c>
      <c r="F15" s="11" t="s">
        <v>416</v>
      </c>
      <c r="G15" s="19" t="str">
        <f t="shared" si="0"/>
        <v>--</v>
      </c>
    </row>
    <row r="16" spans="1:7" ht="12" customHeight="1" x14ac:dyDescent="0.2">
      <c r="A16" s="20"/>
      <c r="B16" s="20"/>
      <c r="C16" s="20" t="s">
        <v>75</v>
      </c>
      <c r="D16" s="21">
        <v>7108</v>
      </c>
      <c r="E16" s="21" t="s">
        <v>416</v>
      </c>
      <c r="F16" s="21" t="s">
        <v>416</v>
      </c>
      <c r="G16" s="24" t="str">
        <f t="shared" si="0"/>
        <v>--</v>
      </c>
    </row>
    <row r="17" spans="1:7" ht="12" customHeight="1" x14ac:dyDescent="0.2">
      <c r="A17" s="3" t="str">
        <f>"FY "&amp;RIGHT(A6,4)+1</f>
        <v>FY 2024</v>
      </c>
      <c r="G17" s="19"/>
    </row>
    <row r="18" spans="1:7" ht="12" customHeight="1" x14ac:dyDescent="0.2">
      <c r="A18" s="2"/>
      <c r="B18" s="3" t="s">
        <v>67</v>
      </c>
      <c r="C18" s="3" t="s">
        <v>68</v>
      </c>
      <c r="D18" s="78" t="s">
        <v>416</v>
      </c>
      <c r="E18" s="78" t="s">
        <v>416</v>
      </c>
      <c r="F18" s="11">
        <v>28976357.0658</v>
      </c>
      <c r="G18" s="19" t="str">
        <f t="shared" ref="G18:G27" si="1">IF(AND(ISNUMBER(E18),ISNUMBER(F18)),IF(E18=0,"--",IF(F18=0,"--",F18/E18)),"--")</f>
        <v>--</v>
      </c>
    </row>
    <row r="19" spans="1:7" ht="12" customHeight="1" x14ac:dyDescent="0.2">
      <c r="A19" s="1"/>
      <c r="B19" s="1"/>
      <c r="C19" s="3" t="s">
        <v>69</v>
      </c>
      <c r="D19" s="78" t="s">
        <v>416</v>
      </c>
      <c r="E19" s="78" t="s">
        <v>416</v>
      </c>
      <c r="F19" s="11" t="s">
        <v>416</v>
      </c>
      <c r="G19" s="19" t="str">
        <f t="shared" si="1"/>
        <v>--</v>
      </c>
    </row>
    <row r="20" spans="1:7" ht="12" customHeight="1" x14ac:dyDescent="0.2">
      <c r="A20" s="1"/>
      <c r="B20" s="1"/>
      <c r="C20" s="3" t="s">
        <v>70</v>
      </c>
      <c r="D20" s="78" t="s">
        <v>416</v>
      </c>
      <c r="E20" s="78" t="s">
        <v>416</v>
      </c>
      <c r="F20" s="11" t="s">
        <v>416</v>
      </c>
      <c r="G20" s="19" t="str">
        <f t="shared" si="1"/>
        <v>--</v>
      </c>
    </row>
    <row r="21" spans="1:7" ht="12" customHeight="1" x14ac:dyDescent="0.2">
      <c r="A21" s="1"/>
      <c r="B21" s="3" t="s">
        <v>71</v>
      </c>
      <c r="C21" s="3" t="s">
        <v>68</v>
      </c>
      <c r="D21" s="78" t="s">
        <v>416</v>
      </c>
      <c r="E21" s="78" t="s">
        <v>416</v>
      </c>
      <c r="F21" s="11">
        <v>14610885.6524</v>
      </c>
      <c r="G21" s="19" t="str">
        <f t="shared" si="1"/>
        <v>--</v>
      </c>
    </row>
    <row r="22" spans="1:7" ht="12" customHeight="1" x14ac:dyDescent="0.2">
      <c r="A22" s="1"/>
      <c r="B22" s="1"/>
      <c r="C22" s="3" t="s">
        <v>69</v>
      </c>
      <c r="D22" s="78" t="s">
        <v>416</v>
      </c>
      <c r="E22" s="78" t="s">
        <v>416</v>
      </c>
      <c r="F22" s="11" t="s">
        <v>416</v>
      </c>
      <c r="G22" s="19" t="str">
        <f t="shared" si="1"/>
        <v>--</v>
      </c>
    </row>
    <row r="23" spans="1:7" ht="12" customHeight="1" x14ac:dyDescent="0.2">
      <c r="A23" s="1"/>
      <c r="B23" s="1"/>
      <c r="C23" s="3" t="s">
        <v>70</v>
      </c>
      <c r="D23" s="78" t="s">
        <v>416</v>
      </c>
      <c r="E23" s="78" t="s">
        <v>416</v>
      </c>
      <c r="F23" s="11" t="s">
        <v>416</v>
      </c>
      <c r="G23" s="19" t="str">
        <f t="shared" si="1"/>
        <v>--</v>
      </c>
    </row>
    <row r="24" spans="1:7" ht="12" customHeight="1" x14ac:dyDescent="0.2">
      <c r="A24" s="1"/>
      <c r="B24" s="3" t="s">
        <v>19</v>
      </c>
      <c r="C24" s="3" t="s">
        <v>19</v>
      </c>
      <c r="D24" s="78" t="s">
        <v>416</v>
      </c>
      <c r="E24" s="78" t="s">
        <v>416</v>
      </c>
      <c r="F24" s="11" t="s">
        <v>416</v>
      </c>
      <c r="G24" s="19" t="str">
        <f t="shared" si="1"/>
        <v>--</v>
      </c>
    </row>
    <row r="25" spans="1:7" ht="12" customHeight="1" x14ac:dyDescent="0.2">
      <c r="A25" s="1"/>
      <c r="B25" s="3" t="s">
        <v>72</v>
      </c>
      <c r="C25" s="3" t="s">
        <v>73</v>
      </c>
      <c r="D25" s="78" t="s">
        <v>416</v>
      </c>
      <c r="E25" s="78" t="s">
        <v>416</v>
      </c>
      <c r="F25" s="11" t="s">
        <v>416</v>
      </c>
      <c r="G25" s="19" t="str">
        <f t="shared" si="1"/>
        <v>--</v>
      </c>
    </row>
    <row r="26" spans="1:7" ht="12" customHeight="1" x14ac:dyDescent="0.2">
      <c r="A26" s="1"/>
      <c r="B26" s="1"/>
      <c r="C26" s="3" t="s">
        <v>74</v>
      </c>
      <c r="D26" s="78" t="s">
        <v>416</v>
      </c>
      <c r="E26" s="78" t="s">
        <v>416</v>
      </c>
      <c r="F26" s="11" t="s">
        <v>416</v>
      </c>
      <c r="G26" s="19" t="str">
        <f t="shared" si="1"/>
        <v>--</v>
      </c>
    </row>
    <row r="27" spans="1:7" ht="12" customHeight="1" x14ac:dyDescent="0.2">
      <c r="A27" s="20"/>
      <c r="B27" s="20"/>
      <c r="C27" s="20" t="s">
        <v>75</v>
      </c>
      <c r="D27" s="78" t="s">
        <v>416</v>
      </c>
      <c r="E27" s="78" t="s">
        <v>416</v>
      </c>
      <c r="F27" s="21" t="s">
        <v>416</v>
      </c>
      <c r="G27" s="19" t="str">
        <f t="shared" si="1"/>
        <v>--</v>
      </c>
    </row>
    <row r="28" spans="1:7" ht="12" customHeight="1" x14ac:dyDescent="0.2">
      <c r="A28" s="81"/>
      <c r="B28" s="81"/>
      <c r="C28" s="81"/>
      <c r="D28" s="81"/>
      <c r="E28" s="81"/>
      <c r="F28" s="81"/>
      <c r="G28" s="81"/>
    </row>
    <row r="29" spans="1:7" ht="69.95" customHeight="1" x14ac:dyDescent="0.2">
      <c r="A29" s="92" t="s">
        <v>425</v>
      </c>
      <c r="B29" s="92"/>
      <c r="C29" s="92"/>
      <c r="D29" s="92"/>
      <c r="E29" s="92"/>
      <c r="F29" s="92"/>
      <c r="G29" s="92"/>
    </row>
  </sheetData>
  <mergeCells count="11">
    <mergeCell ref="G3:G4"/>
    <mergeCell ref="D5:F5"/>
    <mergeCell ref="A28:G28"/>
    <mergeCell ref="A29:G29"/>
    <mergeCell ref="A1:F1"/>
    <mergeCell ref="A2:F2"/>
    <mergeCell ref="A3:A4"/>
    <mergeCell ref="B3:C4"/>
    <mergeCell ref="D3:D4"/>
    <mergeCell ref="E3:E4"/>
    <mergeCell ref="F3:F4"/>
  </mergeCells>
  <phoneticPr fontId="0" type="noConversion"/>
  <pageMargins left="0.75" right="0.5" top="0.75" bottom="0.5" header="0.5" footer="0.25"/>
  <pageSetup orientation="landscape"/>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I37"/>
  <sheetViews>
    <sheetView showGridLines="0" workbookViewId="0">
      <selection sqref="A1:H1"/>
    </sheetView>
  </sheetViews>
  <sheetFormatPr defaultRowHeight="12.75" x14ac:dyDescent="0.2"/>
  <cols>
    <col min="1" max="9" width="11.42578125" customWidth="1"/>
  </cols>
  <sheetData>
    <row r="1" spans="1:9" ht="12" customHeight="1" x14ac:dyDescent="0.2">
      <c r="A1" s="82" t="s">
        <v>421</v>
      </c>
      <c r="B1" s="82"/>
      <c r="C1" s="82"/>
      <c r="D1" s="82"/>
      <c r="E1" s="82"/>
      <c r="F1" s="82"/>
      <c r="G1" s="82"/>
      <c r="H1" s="82"/>
      <c r="I1" s="76">
        <v>45303</v>
      </c>
    </row>
    <row r="2" spans="1:9" ht="12" customHeight="1" x14ac:dyDescent="0.2">
      <c r="A2" s="84" t="s">
        <v>76</v>
      </c>
      <c r="B2" s="84"/>
      <c r="C2" s="84"/>
      <c r="D2" s="84"/>
      <c r="E2" s="84"/>
      <c r="F2" s="84"/>
      <c r="G2" s="84"/>
      <c r="H2" s="84"/>
      <c r="I2" s="1"/>
    </row>
    <row r="3" spans="1:9" ht="24" customHeight="1" x14ac:dyDescent="0.2">
      <c r="A3" s="86" t="s">
        <v>50</v>
      </c>
      <c r="B3" s="90" t="s">
        <v>204</v>
      </c>
      <c r="C3" s="90"/>
      <c r="D3" s="90"/>
      <c r="E3" s="89"/>
      <c r="F3" s="90" t="s">
        <v>77</v>
      </c>
      <c r="G3" s="90"/>
      <c r="H3" s="90"/>
      <c r="I3" s="90"/>
    </row>
    <row r="4" spans="1:9" ht="24" customHeight="1" x14ac:dyDescent="0.2">
      <c r="A4" s="87"/>
      <c r="B4" s="10" t="s">
        <v>78</v>
      </c>
      <c r="C4" s="10" t="s">
        <v>79</v>
      </c>
      <c r="D4" s="10" t="s">
        <v>80</v>
      </c>
      <c r="E4" s="10" t="s">
        <v>55</v>
      </c>
      <c r="F4" s="10" t="s">
        <v>78</v>
      </c>
      <c r="G4" s="10" t="s">
        <v>79</v>
      </c>
      <c r="H4" s="10" t="s">
        <v>80</v>
      </c>
      <c r="I4" s="9" t="s">
        <v>55</v>
      </c>
    </row>
    <row r="5" spans="1:9" ht="12" customHeight="1" x14ac:dyDescent="0.2">
      <c r="A5" s="1"/>
      <c r="B5" s="81" t="str">
        <f>REPT("-",90)&amp;" Number "&amp;REPT("-",90)</f>
        <v>------------------------------------------------------------------------------------------ Number ------------------------------------------------------------------------------------------</v>
      </c>
      <c r="C5" s="81"/>
      <c r="D5" s="81"/>
      <c r="E5" s="81"/>
      <c r="F5" s="81"/>
      <c r="G5" s="81"/>
      <c r="H5" s="81"/>
      <c r="I5" s="81"/>
    </row>
    <row r="6" spans="1:9" ht="12" customHeight="1" x14ac:dyDescent="0.2">
      <c r="A6" s="3" t="s">
        <v>418</v>
      </c>
    </row>
    <row r="7" spans="1:9" ht="12" customHeight="1" x14ac:dyDescent="0.2">
      <c r="A7" s="2" t="str">
        <f>"Oct "&amp;RIGHT(A6,4)-1</f>
        <v>Oct 2022</v>
      </c>
      <c r="B7" s="11">
        <v>18825786.446800001</v>
      </c>
      <c r="C7" s="11">
        <v>1131095.5492</v>
      </c>
      <c r="D7" s="11">
        <v>8592722.4722000007</v>
      </c>
      <c r="E7" s="11">
        <v>28570299.8926</v>
      </c>
      <c r="F7" s="11">
        <v>328700616</v>
      </c>
      <c r="G7" s="11">
        <v>19727385</v>
      </c>
      <c r="H7" s="11">
        <v>149865274</v>
      </c>
      <c r="I7" s="11">
        <v>498293275</v>
      </c>
    </row>
    <row r="8" spans="1:9" ht="12" customHeight="1" x14ac:dyDescent="0.2">
      <c r="A8" s="2" t="str">
        <f>"Nov "&amp;RIGHT(A6,4)-1</f>
        <v>Nov 2022</v>
      </c>
      <c r="B8" s="11">
        <v>18625848.833999999</v>
      </c>
      <c r="C8" s="11">
        <v>1153213.0603</v>
      </c>
      <c r="D8" s="11">
        <v>8644651.9624000005</v>
      </c>
      <c r="E8" s="11">
        <v>28329819.848999999</v>
      </c>
      <c r="F8" s="11">
        <v>291226629</v>
      </c>
      <c r="G8" s="11">
        <v>18122554</v>
      </c>
      <c r="H8" s="11">
        <v>135849287</v>
      </c>
      <c r="I8" s="11">
        <v>445198470</v>
      </c>
    </row>
    <row r="9" spans="1:9" ht="12" customHeight="1" x14ac:dyDescent="0.2">
      <c r="A9" s="2" t="str">
        <f>"Dec "&amp;RIGHT(A6,4)-1</f>
        <v>Dec 2022</v>
      </c>
      <c r="B9" s="11">
        <v>18400009.636</v>
      </c>
      <c r="C9" s="11">
        <v>1094542.1131</v>
      </c>
      <c r="D9" s="11">
        <v>8460588.9926999994</v>
      </c>
      <c r="E9" s="11">
        <v>27963210.3561</v>
      </c>
      <c r="F9" s="11">
        <v>234516415</v>
      </c>
      <c r="G9" s="11">
        <v>13944317</v>
      </c>
      <c r="H9" s="11">
        <v>107786748</v>
      </c>
      <c r="I9" s="11">
        <v>356247480</v>
      </c>
    </row>
    <row r="10" spans="1:9" ht="12" customHeight="1" x14ac:dyDescent="0.2">
      <c r="A10" s="2" t="str">
        <f>"Jan "&amp;RIGHT(A6,4)</f>
        <v>Jan 2023</v>
      </c>
      <c r="B10" s="11">
        <v>18871158.838399999</v>
      </c>
      <c r="C10" s="11">
        <v>1148862.2376000001</v>
      </c>
      <c r="D10" s="11">
        <v>8579014.5704999994</v>
      </c>
      <c r="E10" s="11">
        <v>28587234.088399999</v>
      </c>
      <c r="F10" s="11">
        <v>314711608</v>
      </c>
      <c r="G10" s="11">
        <v>19171400</v>
      </c>
      <c r="H10" s="11">
        <v>143160524</v>
      </c>
      <c r="I10" s="11">
        <v>477043532</v>
      </c>
    </row>
    <row r="11" spans="1:9" ht="12" customHeight="1" x14ac:dyDescent="0.2">
      <c r="A11" s="2" t="str">
        <f>"Feb "&amp;RIGHT(A6,4)</f>
        <v>Feb 2023</v>
      </c>
      <c r="B11" s="11">
        <v>19248348.238000002</v>
      </c>
      <c r="C11" s="11">
        <v>1155024.3981999999</v>
      </c>
      <c r="D11" s="11">
        <v>8524252.1768999994</v>
      </c>
      <c r="E11" s="11">
        <v>28967249.1908</v>
      </c>
      <c r="F11" s="11">
        <v>312371787</v>
      </c>
      <c r="G11" s="11">
        <v>18705804</v>
      </c>
      <c r="H11" s="11">
        <v>138051621</v>
      </c>
      <c r="I11" s="11">
        <v>469129212</v>
      </c>
    </row>
    <row r="12" spans="1:9" ht="12" customHeight="1" x14ac:dyDescent="0.2">
      <c r="A12" s="2" t="str">
        <f>"Mar "&amp;RIGHT(A6,4)</f>
        <v>Mar 2023</v>
      </c>
      <c r="B12" s="11">
        <v>19092573.847899999</v>
      </c>
      <c r="C12" s="11">
        <v>1126179.9537</v>
      </c>
      <c r="D12" s="11">
        <v>8568941.0388999991</v>
      </c>
      <c r="E12" s="11">
        <v>28796327.9397</v>
      </c>
      <c r="F12" s="11">
        <v>347806079</v>
      </c>
      <c r="G12" s="11">
        <v>20506151</v>
      </c>
      <c r="H12" s="11">
        <v>156028349</v>
      </c>
      <c r="I12" s="11">
        <v>524340579</v>
      </c>
    </row>
    <row r="13" spans="1:9" ht="12" customHeight="1" x14ac:dyDescent="0.2">
      <c r="A13" s="2" t="str">
        <f>"Apr "&amp;RIGHT(A6,4)</f>
        <v>Apr 2023</v>
      </c>
      <c r="B13" s="11">
        <v>19062288.409000002</v>
      </c>
      <c r="C13" s="11">
        <v>1157444.4528999999</v>
      </c>
      <c r="D13" s="11">
        <v>8539313.9220000003</v>
      </c>
      <c r="E13" s="11">
        <v>28775004.315200001</v>
      </c>
      <c r="F13" s="11">
        <v>293696882</v>
      </c>
      <c r="G13" s="11">
        <v>17818086</v>
      </c>
      <c r="H13" s="11">
        <v>131457047</v>
      </c>
      <c r="I13" s="11">
        <v>442972015</v>
      </c>
    </row>
    <row r="14" spans="1:9" ht="12" customHeight="1" x14ac:dyDescent="0.2">
      <c r="A14" s="2" t="str">
        <f>"May "&amp;RIGHT(A6,4)</f>
        <v>May 2023</v>
      </c>
      <c r="B14" s="11">
        <v>18596976.532600001</v>
      </c>
      <c r="C14" s="11">
        <v>1053818.584</v>
      </c>
      <c r="D14" s="11">
        <v>8223216.6392999999</v>
      </c>
      <c r="E14" s="11">
        <v>27865903.991599999</v>
      </c>
      <c r="F14" s="11">
        <v>347972089</v>
      </c>
      <c r="G14" s="11">
        <v>19726830</v>
      </c>
      <c r="H14" s="11">
        <v>153933513</v>
      </c>
      <c r="I14" s="11">
        <v>521632432</v>
      </c>
    </row>
    <row r="15" spans="1:9" ht="12" customHeight="1" x14ac:dyDescent="0.2">
      <c r="A15" s="2" t="str">
        <f>"Jun "&amp;RIGHT(A6,4)</f>
        <v>Jun 2023</v>
      </c>
      <c r="B15" s="11">
        <v>8316018.2440999998</v>
      </c>
      <c r="C15" s="11">
        <v>276851.97960000002</v>
      </c>
      <c r="D15" s="11">
        <v>2841504.9822</v>
      </c>
      <c r="E15" s="11">
        <v>11483499.460899999</v>
      </c>
      <c r="F15" s="11">
        <v>77740096</v>
      </c>
      <c r="G15" s="11">
        <v>2572879</v>
      </c>
      <c r="H15" s="11">
        <v>26407066</v>
      </c>
      <c r="I15" s="11">
        <v>106720041</v>
      </c>
    </row>
    <row r="16" spans="1:9" ht="12" customHeight="1" x14ac:dyDescent="0.2">
      <c r="A16" s="2" t="str">
        <f>"Jul "&amp;RIGHT(A6,4)</f>
        <v>Jul 2023</v>
      </c>
      <c r="B16" s="11">
        <v>1206022.1370999999</v>
      </c>
      <c r="C16" s="11">
        <v>13850.0592</v>
      </c>
      <c r="D16" s="11">
        <v>115788.4767</v>
      </c>
      <c r="E16" s="11">
        <v>1341254.5845999999</v>
      </c>
      <c r="F16" s="11">
        <v>12910698</v>
      </c>
      <c r="G16" s="11">
        <v>147583</v>
      </c>
      <c r="H16" s="11">
        <v>1233815</v>
      </c>
      <c r="I16" s="11">
        <v>14292096</v>
      </c>
    </row>
    <row r="17" spans="1:9" ht="12" customHeight="1" x14ac:dyDescent="0.2">
      <c r="A17" s="2" t="str">
        <f>"Aug "&amp;RIGHT(A6,4)</f>
        <v>Aug 2023</v>
      </c>
      <c r="B17" s="11">
        <v>15372073.477</v>
      </c>
      <c r="C17" s="11">
        <v>781273.34039999999</v>
      </c>
      <c r="D17" s="11">
        <v>5449242.7876000004</v>
      </c>
      <c r="E17" s="11">
        <v>21836076.590999998</v>
      </c>
      <c r="F17" s="11">
        <v>194747062</v>
      </c>
      <c r="G17" s="11">
        <v>9749774</v>
      </c>
      <c r="H17" s="11">
        <v>68002942</v>
      </c>
      <c r="I17" s="11">
        <v>272499778</v>
      </c>
    </row>
    <row r="18" spans="1:9" ht="12" customHeight="1" x14ac:dyDescent="0.2">
      <c r="A18" s="2" t="str">
        <f>"Sep "&amp;RIGHT(A6,4)</f>
        <v>Sep 2023</v>
      </c>
      <c r="B18" s="11">
        <v>19836934.959899999</v>
      </c>
      <c r="C18" s="11">
        <v>1059101.0425</v>
      </c>
      <c r="D18" s="11">
        <v>8129205.3372</v>
      </c>
      <c r="E18" s="11">
        <v>29045916.936099999</v>
      </c>
      <c r="F18" s="11">
        <v>352618149</v>
      </c>
      <c r="G18" s="11">
        <v>18806807</v>
      </c>
      <c r="H18" s="11">
        <v>144352984</v>
      </c>
      <c r="I18" s="11">
        <v>515777940</v>
      </c>
    </row>
    <row r="19" spans="1:9" ht="12" customHeight="1" x14ac:dyDescent="0.2">
      <c r="A19" s="12" t="s">
        <v>55</v>
      </c>
      <c r="B19" s="13">
        <v>18951102.860300001</v>
      </c>
      <c r="C19" s="13">
        <v>1119920.1546</v>
      </c>
      <c r="D19" s="13">
        <v>8473545.2346999999</v>
      </c>
      <c r="E19" s="13">
        <v>28544551.839899998</v>
      </c>
      <c r="F19" s="13">
        <v>3109018110</v>
      </c>
      <c r="G19" s="13">
        <v>178999570</v>
      </c>
      <c r="H19" s="13">
        <v>1356129170</v>
      </c>
      <c r="I19" s="13">
        <v>4644146850</v>
      </c>
    </row>
    <row r="20" spans="1:9" ht="12" customHeight="1" x14ac:dyDescent="0.2">
      <c r="A20" s="14" t="s">
        <v>419</v>
      </c>
      <c r="B20" s="15">
        <v>18825786.446800001</v>
      </c>
      <c r="C20" s="15">
        <v>1131095.5492</v>
      </c>
      <c r="D20" s="15">
        <v>8592722.4722000007</v>
      </c>
      <c r="E20" s="15">
        <v>28570299.8926</v>
      </c>
      <c r="F20" s="15">
        <v>328700616</v>
      </c>
      <c r="G20" s="15">
        <v>19727385</v>
      </c>
      <c r="H20" s="15">
        <v>149865274</v>
      </c>
      <c r="I20" s="15">
        <v>498293275</v>
      </c>
    </row>
    <row r="21" spans="1:9" ht="12" customHeight="1" x14ac:dyDescent="0.2">
      <c r="A21" s="3" t="str">
        <f>"FY "&amp;RIGHT(A6,4)+1</f>
        <v>FY 2024</v>
      </c>
    </row>
    <row r="22" spans="1:9" ht="12" customHeight="1" x14ac:dyDescent="0.2">
      <c r="A22" s="2" t="str">
        <f>"Oct "&amp;RIGHT(A6,4)</f>
        <v>Oct 2023</v>
      </c>
      <c r="B22" s="11">
        <v>19542383.104200002</v>
      </c>
      <c r="C22" s="11">
        <v>998624.58730000001</v>
      </c>
      <c r="D22" s="11">
        <v>8399386.4879000001</v>
      </c>
      <c r="E22" s="11">
        <v>28976357.0658</v>
      </c>
      <c r="F22" s="11">
        <v>355425043</v>
      </c>
      <c r="G22" s="11">
        <v>18129018</v>
      </c>
      <c r="H22" s="11">
        <v>152482355</v>
      </c>
      <c r="I22" s="11">
        <v>526036416</v>
      </c>
    </row>
    <row r="23" spans="1:9" ht="12" customHeight="1" x14ac:dyDescent="0.2">
      <c r="A23" s="2" t="str">
        <f>"Nov "&amp;RIGHT(A6,4)</f>
        <v>Nov 2023</v>
      </c>
      <c r="B23" s="11" t="s">
        <v>416</v>
      </c>
      <c r="C23" s="11" t="s">
        <v>416</v>
      </c>
      <c r="D23" s="11" t="s">
        <v>416</v>
      </c>
      <c r="E23" s="11" t="s">
        <v>416</v>
      </c>
      <c r="F23" s="11" t="s">
        <v>416</v>
      </c>
      <c r="G23" s="11" t="s">
        <v>416</v>
      </c>
      <c r="H23" s="11" t="s">
        <v>416</v>
      </c>
      <c r="I23" s="11" t="s">
        <v>416</v>
      </c>
    </row>
    <row r="24" spans="1:9" ht="12" customHeight="1" x14ac:dyDescent="0.2">
      <c r="A24" s="2" t="str">
        <f>"Dec "&amp;RIGHT(A6,4)</f>
        <v>Dec 2023</v>
      </c>
      <c r="B24" s="11" t="s">
        <v>416</v>
      </c>
      <c r="C24" s="11" t="s">
        <v>416</v>
      </c>
      <c r="D24" s="11" t="s">
        <v>416</v>
      </c>
      <c r="E24" s="11" t="s">
        <v>416</v>
      </c>
      <c r="F24" s="11" t="s">
        <v>416</v>
      </c>
      <c r="G24" s="11" t="s">
        <v>416</v>
      </c>
      <c r="H24" s="11" t="s">
        <v>416</v>
      </c>
      <c r="I24" s="11" t="s">
        <v>416</v>
      </c>
    </row>
    <row r="25" spans="1:9" ht="12" customHeight="1" x14ac:dyDescent="0.2">
      <c r="A25" s="2" t="str">
        <f>"Jan "&amp;RIGHT(A6,4)+1</f>
        <v>Jan 2024</v>
      </c>
      <c r="B25" s="11" t="s">
        <v>416</v>
      </c>
      <c r="C25" s="11" t="s">
        <v>416</v>
      </c>
      <c r="D25" s="11" t="s">
        <v>416</v>
      </c>
      <c r="E25" s="11" t="s">
        <v>416</v>
      </c>
      <c r="F25" s="11" t="s">
        <v>416</v>
      </c>
      <c r="G25" s="11" t="s">
        <v>416</v>
      </c>
      <c r="H25" s="11" t="s">
        <v>416</v>
      </c>
      <c r="I25" s="11" t="s">
        <v>416</v>
      </c>
    </row>
    <row r="26" spans="1:9" ht="12" customHeight="1" x14ac:dyDescent="0.2">
      <c r="A26" s="2" t="str">
        <f>"Feb "&amp;RIGHT(A6,4)+1</f>
        <v>Feb 2024</v>
      </c>
      <c r="B26" s="11" t="s">
        <v>416</v>
      </c>
      <c r="C26" s="11" t="s">
        <v>416</v>
      </c>
      <c r="D26" s="11" t="s">
        <v>416</v>
      </c>
      <c r="E26" s="11" t="s">
        <v>416</v>
      </c>
      <c r="F26" s="11" t="s">
        <v>416</v>
      </c>
      <c r="G26" s="11" t="s">
        <v>416</v>
      </c>
      <c r="H26" s="11" t="s">
        <v>416</v>
      </c>
      <c r="I26" s="11" t="s">
        <v>416</v>
      </c>
    </row>
    <row r="27" spans="1:9" ht="12" customHeight="1" x14ac:dyDescent="0.2">
      <c r="A27" s="2" t="str">
        <f>"Mar "&amp;RIGHT(A6,4)+1</f>
        <v>Mar 2024</v>
      </c>
      <c r="B27" s="11" t="s">
        <v>416</v>
      </c>
      <c r="C27" s="11" t="s">
        <v>416</v>
      </c>
      <c r="D27" s="11" t="s">
        <v>416</v>
      </c>
      <c r="E27" s="11" t="s">
        <v>416</v>
      </c>
      <c r="F27" s="11" t="s">
        <v>416</v>
      </c>
      <c r="G27" s="11" t="s">
        <v>416</v>
      </c>
      <c r="H27" s="11" t="s">
        <v>416</v>
      </c>
      <c r="I27" s="11" t="s">
        <v>416</v>
      </c>
    </row>
    <row r="28" spans="1:9" ht="12" customHeight="1" x14ac:dyDescent="0.2">
      <c r="A28" s="2" t="str">
        <f>"Apr "&amp;RIGHT(A6,4)+1</f>
        <v>Apr 2024</v>
      </c>
      <c r="B28" s="11" t="s">
        <v>416</v>
      </c>
      <c r="C28" s="11" t="s">
        <v>416</v>
      </c>
      <c r="D28" s="11" t="s">
        <v>416</v>
      </c>
      <c r="E28" s="11" t="s">
        <v>416</v>
      </c>
      <c r="F28" s="11" t="s">
        <v>416</v>
      </c>
      <c r="G28" s="11" t="s">
        <v>416</v>
      </c>
      <c r="H28" s="11" t="s">
        <v>416</v>
      </c>
      <c r="I28" s="11" t="s">
        <v>416</v>
      </c>
    </row>
    <row r="29" spans="1:9" ht="12" customHeight="1" x14ac:dyDescent="0.2">
      <c r="A29" s="2" t="str">
        <f>"May "&amp;RIGHT(A6,4)+1</f>
        <v>May 2024</v>
      </c>
      <c r="B29" s="11" t="s">
        <v>416</v>
      </c>
      <c r="C29" s="11" t="s">
        <v>416</v>
      </c>
      <c r="D29" s="11" t="s">
        <v>416</v>
      </c>
      <c r="E29" s="11" t="s">
        <v>416</v>
      </c>
      <c r="F29" s="11" t="s">
        <v>416</v>
      </c>
      <c r="G29" s="11" t="s">
        <v>416</v>
      </c>
      <c r="H29" s="11" t="s">
        <v>416</v>
      </c>
      <c r="I29" s="11" t="s">
        <v>416</v>
      </c>
    </row>
    <row r="30" spans="1:9" ht="12" customHeight="1" x14ac:dyDescent="0.2">
      <c r="A30" s="2" t="str">
        <f>"Jun "&amp;RIGHT(A6,4)+1</f>
        <v>Jun 2024</v>
      </c>
      <c r="B30" s="11" t="s">
        <v>416</v>
      </c>
      <c r="C30" s="11" t="s">
        <v>416</v>
      </c>
      <c r="D30" s="11" t="s">
        <v>416</v>
      </c>
      <c r="E30" s="11" t="s">
        <v>416</v>
      </c>
      <c r="F30" s="11" t="s">
        <v>416</v>
      </c>
      <c r="G30" s="11" t="s">
        <v>416</v>
      </c>
      <c r="H30" s="11" t="s">
        <v>416</v>
      </c>
      <c r="I30" s="11" t="s">
        <v>416</v>
      </c>
    </row>
    <row r="31" spans="1:9" ht="12" customHeight="1" x14ac:dyDescent="0.2">
      <c r="A31" s="2" t="str">
        <f>"Jul "&amp;RIGHT(A6,4)+1</f>
        <v>Jul 2024</v>
      </c>
      <c r="B31" s="11" t="s">
        <v>416</v>
      </c>
      <c r="C31" s="11" t="s">
        <v>416</v>
      </c>
      <c r="D31" s="11" t="s">
        <v>416</v>
      </c>
      <c r="E31" s="11" t="s">
        <v>416</v>
      </c>
      <c r="F31" s="11" t="s">
        <v>416</v>
      </c>
      <c r="G31" s="11" t="s">
        <v>416</v>
      </c>
      <c r="H31" s="11" t="s">
        <v>416</v>
      </c>
      <c r="I31" s="11" t="s">
        <v>416</v>
      </c>
    </row>
    <row r="32" spans="1:9" ht="12" customHeight="1" x14ac:dyDescent="0.2">
      <c r="A32" s="2" t="str">
        <f>"Aug "&amp;RIGHT(A6,4)+1</f>
        <v>Aug 2024</v>
      </c>
      <c r="B32" s="11" t="s">
        <v>416</v>
      </c>
      <c r="C32" s="11" t="s">
        <v>416</v>
      </c>
      <c r="D32" s="11" t="s">
        <v>416</v>
      </c>
      <c r="E32" s="11" t="s">
        <v>416</v>
      </c>
      <c r="F32" s="11" t="s">
        <v>416</v>
      </c>
      <c r="G32" s="11" t="s">
        <v>416</v>
      </c>
      <c r="H32" s="11" t="s">
        <v>416</v>
      </c>
      <c r="I32" s="11" t="s">
        <v>416</v>
      </c>
    </row>
    <row r="33" spans="1:9" ht="12" customHeight="1" x14ac:dyDescent="0.2">
      <c r="A33" s="2" t="str">
        <f>"Sep "&amp;RIGHT(A6,4)+1</f>
        <v>Sep 2024</v>
      </c>
      <c r="B33" s="11" t="s">
        <v>416</v>
      </c>
      <c r="C33" s="11" t="s">
        <v>416</v>
      </c>
      <c r="D33" s="11" t="s">
        <v>416</v>
      </c>
      <c r="E33" s="11" t="s">
        <v>416</v>
      </c>
      <c r="F33" s="11" t="s">
        <v>416</v>
      </c>
      <c r="G33" s="11" t="s">
        <v>416</v>
      </c>
      <c r="H33" s="11" t="s">
        <v>416</v>
      </c>
      <c r="I33" s="11" t="s">
        <v>416</v>
      </c>
    </row>
    <row r="34" spans="1:9" ht="12" customHeight="1" x14ac:dyDescent="0.2">
      <c r="A34" s="12" t="s">
        <v>55</v>
      </c>
      <c r="B34" s="13">
        <v>19542383.104200002</v>
      </c>
      <c r="C34" s="13">
        <v>998624.58730000001</v>
      </c>
      <c r="D34" s="13">
        <v>8399386.4879000001</v>
      </c>
      <c r="E34" s="13">
        <v>28976357.0658</v>
      </c>
      <c r="F34" s="13">
        <v>355425043</v>
      </c>
      <c r="G34" s="13">
        <v>18129018</v>
      </c>
      <c r="H34" s="13">
        <v>152482355</v>
      </c>
      <c r="I34" s="13">
        <v>526036416</v>
      </c>
    </row>
    <row r="35" spans="1:9" ht="12" customHeight="1" x14ac:dyDescent="0.2">
      <c r="A35" s="14" t="str">
        <f>"Total "&amp;MID(A20,7,LEN(A20)-13)&amp;" Months"</f>
        <v>Total 1 Months</v>
      </c>
      <c r="B35" s="15">
        <v>19542383.104200002</v>
      </c>
      <c r="C35" s="15">
        <v>998624.58730000001</v>
      </c>
      <c r="D35" s="15">
        <v>8399386.4879000001</v>
      </c>
      <c r="E35" s="15">
        <v>28976357.0658</v>
      </c>
      <c r="F35" s="15">
        <v>355425043</v>
      </c>
      <c r="G35" s="15">
        <v>18129018</v>
      </c>
      <c r="H35" s="15">
        <v>152482355</v>
      </c>
      <c r="I35" s="15">
        <v>526036416</v>
      </c>
    </row>
    <row r="36" spans="1:9" ht="12" customHeight="1" x14ac:dyDescent="0.2">
      <c r="A36" s="81"/>
      <c r="B36" s="81"/>
      <c r="C36" s="81"/>
      <c r="D36" s="81"/>
      <c r="E36" s="81"/>
      <c r="F36" s="81"/>
      <c r="G36" s="81"/>
      <c r="H36" s="81"/>
      <c r="I36" s="81"/>
    </row>
    <row r="37" spans="1:9" ht="69.95" customHeight="1" x14ac:dyDescent="0.2">
      <c r="A37" s="92" t="s">
        <v>81</v>
      </c>
      <c r="B37" s="92"/>
      <c r="C37" s="92"/>
      <c r="D37" s="92"/>
      <c r="E37" s="92"/>
      <c r="F37" s="92"/>
      <c r="G37" s="92"/>
      <c r="H37" s="92"/>
      <c r="I37" s="92"/>
    </row>
  </sheetData>
  <mergeCells count="8">
    <mergeCell ref="B5:I5"/>
    <mergeCell ref="A36:I36"/>
    <mergeCell ref="A37:I37"/>
    <mergeCell ref="A1:H1"/>
    <mergeCell ref="A2:H2"/>
    <mergeCell ref="A3:A4"/>
    <mergeCell ref="B3:E3"/>
    <mergeCell ref="F3:I3"/>
  </mergeCells>
  <phoneticPr fontId="0" type="noConversion"/>
  <pageMargins left="0.75" right="0.5" top="0.75" bottom="0.5" header="0.5" footer="0.25"/>
  <pageSetup orientation="landscape"/>
  <headerFooter alignWithMargins="0"/>
</worksheet>
</file>

<file path=docProps/app.xml><?xml version="1.0" encoding="utf-8"?>
<Properties xmlns="http://schemas.openxmlformats.org/officeDocument/2006/extended-properties" xmlns:vt="http://schemas.openxmlformats.org/officeDocument/2006/docPropsVTypes">
  <TotalTime>0</TotalTime>
  <Pages>0</Pages>
  <Words>0</Words>
  <Characters>0</Characters>
  <Application>Microsoft Excel</Application>
  <DocSecurity>0</DocSecurity>
  <Lines>0</Lines>
  <Paragraphs>0</Paragraphs>
  <Slides>0</Slides>
  <Notes>0</Notes>
  <HiddenSlides>0</HiddenSlides>
  <MMClips>0</MMClips>
  <ScaleCrop>false</ScaleCrop>
  <HeadingPairs>
    <vt:vector size="4" baseType="variant">
      <vt:variant>
        <vt:lpstr>Worksheets</vt:lpstr>
      </vt:variant>
      <vt:variant>
        <vt:i4>43</vt:i4>
      </vt:variant>
      <vt:variant>
        <vt:lpstr>Named Ranges</vt:lpstr>
      </vt:variant>
      <vt:variant>
        <vt:i4>3</vt:i4>
      </vt:variant>
    </vt:vector>
  </HeadingPairs>
  <TitlesOfParts>
    <vt:vector size="46" baseType="lpstr">
      <vt:lpstr>KDALL</vt:lpstr>
      <vt:lpstr>ToC</vt:lpstr>
      <vt:lpstr>FNS-$</vt:lpstr>
      <vt:lpstr>SNAP-$</vt:lpstr>
      <vt:lpstr>SNAP-$a</vt:lpstr>
      <vt:lpstr>SNAP-$a-PEBT-Other</vt:lpstr>
      <vt:lpstr>NAP-$b</vt:lpstr>
      <vt:lpstr>Schools</vt:lpstr>
      <vt:lpstr>NSLP-P</vt:lpstr>
      <vt:lpstr>NSLP-M</vt:lpstr>
      <vt:lpstr>NSLP-$</vt:lpstr>
      <vt:lpstr>SBP-P</vt:lpstr>
      <vt:lpstr>SBP-M</vt:lpstr>
      <vt:lpstr>SBP-$</vt:lpstr>
      <vt:lpstr>CCCDCH-S</vt:lpstr>
      <vt:lpstr>CCC-C</vt:lpstr>
      <vt:lpstr>CCCDCH-M1</vt:lpstr>
      <vt:lpstr>CCCDCH-M2</vt:lpstr>
      <vt:lpstr>CCCDCH-M3</vt:lpstr>
      <vt:lpstr>CCCDCH-M4</vt:lpstr>
      <vt:lpstr>CCCDCH-M5</vt:lpstr>
      <vt:lpstr>CCCDCH-$</vt:lpstr>
      <vt:lpstr>ADC-M</vt:lpstr>
      <vt:lpstr>ADC-$</vt:lpstr>
      <vt:lpstr>CACFP-T</vt:lpstr>
      <vt:lpstr>SFSP-PM</vt:lpstr>
      <vt:lpstr>SFSP-$</vt:lpstr>
      <vt:lpstr>CNFNS-T$</vt:lpstr>
      <vt:lpstr>SMP-M</vt:lpstr>
      <vt:lpstr>SMP-T</vt:lpstr>
      <vt:lpstr>WIC</vt:lpstr>
      <vt:lpstr>CSFP</vt:lpstr>
      <vt:lpstr>FDPIR</vt:lpstr>
      <vt:lpstr>COM-E1</vt:lpstr>
      <vt:lpstr>CN-$</vt:lpstr>
      <vt:lpstr>COM-E2</vt:lpstr>
      <vt:lpstr>COM-ET</vt:lpstr>
      <vt:lpstr>COM-X1</vt:lpstr>
      <vt:lpstr>COM-X2</vt:lpstr>
      <vt:lpstr>COM-T</vt:lpstr>
      <vt:lpstr>USDA-$1</vt:lpstr>
      <vt:lpstr>USDA-$2</vt:lpstr>
      <vt:lpstr>USDA-$3</vt:lpstr>
      <vt:lpstr>'NAP-$b'!Print_Area</vt:lpstr>
      <vt:lpstr>'SNAP-$a'!Print_Area</vt:lpstr>
      <vt:lpstr>'SNAP-$a-PEBT-Other'!Print_Area</vt:lpstr>
    </vt:vector>
  </TitlesOfParts>
  <LinksUpToDate>false</LinksUpToDate>
  <CharactersWithSpaces>0</CharactersWithSpaces>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Williams II, Timothy - FNS</cp:lastModifiedBy>
  <cp:lastPrinted>2024-01-12T12:29:34Z</cp:lastPrinted>
  <dcterms:created xsi:type="dcterms:W3CDTF">2003-04-09T21:32:01Z</dcterms:created>
  <dcterms:modified xsi:type="dcterms:W3CDTF">2024-01-12T12:41:43Z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xcelWriter version">
    <vt:lpwstr/>
  </property>
</Properties>
</file>