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56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5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5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2440" windowHeight="14760" tabRatio="792" firstSheet="23" activeTab="30"/>
  </bookViews>
  <sheets>
    <sheet name="Summary" sheetId="39" r:id="rId1"/>
    <sheet name=" IHNV_G HRVo" sheetId="13" r:id="rId2"/>
    <sheet name="GBNV WSMVo" sheetId="69" r:id="rId3"/>
    <sheet name="EACMV_A SACMVo" sheetId="51" r:id="rId4"/>
    <sheet name="VACVb5r CoPVo" sheetId="72" r:id="rId5"/>
    <sheet name="PLRVcp SPLSVo" sheetId="62" r:id="rId6"/>
    <sheet name="IPNVpoly YTAVo" sheetId="65" r:id="rId7"/>
    <sheet name="Ts_Tv" sheetId="8" r:id="rId8"/>
    <sheet name="ACLSVcp ApCLSVo" sheetId="70" r:id="rId9"/>
    <sheet name="SYLVcp RSDaVo" sheetId="68" r:id="rId10"/>
    <sheet name="PCV2 PCV1o (PAUP)" sheetId="67" r:id="rId11"/>
    <sheet name="GaHV1 PsHV1o" sheetId="66" r:id="rId12"/>
    <sheet name="HSV1ul23 HSV2o" sheetId="64" r:id="rId13"/>
    <sheet name="PCV2 PCV1o" sheetId="25" r:id="rId14"/>
    <sheet name="VHSV G SHVo" sheetId="40" r:id="rId15"/>
    <sheet name="VHSV_N SHVo" sheetId="16" r:id="rId16"/>
    <sheet name="2012 BNYVVcp BSBMVo" sheetId="26" r:id="rId17"/>
    <sheet name="2012 BNYVVp25 BSBMVo" sheetId="27" r:id="rId18"/>
    <sheet name="BDV_N ABVout" sheetId="6" r:id="rId19"/>
    <sheet name="BDV_P ABVout" sheetId="7" r:id="rId20"/>
    <sheet name="HTNV_GC SEOVo" sheetId="9" r:id="rId21"/>
    <sheet name=" HTNV_N SEOVo" sheetId="10" r:id="rId22"/>
    <sheet name=" B19NS1 PTMVo" sheetId="12" r:id="rId23"/>
    <sheet name="B19VP PTMVo" sheetId="11" r:id="rId24"/>
    <sheet name="MSV DSVo" sheetId="33" r:id="rId25"/>
    <sheet name="NoroGii.2 Gi.6o" sheetId="34" r:id="rId26"/>
    <sheet name="phiX174 G4o" sheetId="24" r:id="rId27"/>
    <sheet name="PPV JYMVout" sheetId="3" r:id="rId28"/>
    <sheet name="RBSDVcp MRDVo" sheetId="28" r:id="rId29"/>
    <sheet name="HPV16 HPV34o" sheetId="20" r:id="rId30"/>
    <sheet name="WDV ODVo" sheetId="37" r:id="rId31"/>
    <sheet name=" TStV PMoVo" sheetId="38" r:id="rId32"/>
    <sheet name="JEV USUVo" sheetId="22" r:id="rId33"/>
    <sheet name="MYXV RFVo" sheetId="42" r:id="rId34"/>
    <sheet name="HAdBL3 HAdEo" sheetId="43" r:id="rId35"/>
    <sheet name="IBDV YTAVo" sheetId="44" r:id="rId36"/>
    <sheet name="AHSV CHUVo" sheetId="45" r:id="rId37"/>
    <sheet name="ARVsigC NBVo" sheetId="36" r:id="rId38"/>
    <sheet name="ARVsigNS NBVo" sheetId="71" r:id="rId39"/>
    <sheet name="BFDV GuCVo" sheetId="47" r:id="rId40"/>
    <sheet name="BKPyV SV12o" sheetId="48" r:id="rId41"/>
    <sheet name="BKPyVVP1 SV12o (DM)" sheetId="50" r:id="rId42"/>
    <sheet name="JCP BKPo" sheetId="29" r:id="rId43"/>
    <sheet name="RSV CP MStVo" sheetId="52" r:id="rId44"/>
    <sheet name="EHDV2 VP7 BTVo" sheetId="53" r:id="rId45"/>
    <sheet name="RotA.G9 VP7 RotCo" sheetId="54" r:id="rId46"/>
    <sheet name="CuMV CP PSVo" sheetId="49" r:id="rId47"/>
    <sheet name="CuMV CP TAVo" sheetId="55" r:id="rId48"/>
    <sheet name="RotCVP7 PRotCo (DM)" sheetId="58" r:id="rId49"/>
    <sheet name="HPV6L1 HPV7o (DM)" sheetId="57" r:id="rId50"/>
    <sheet name="GLRaV3 CP PMWaV2o" sheetId="56" r:id="rId51"/>
    <sheet name="CDV_H PDVo" sheetId="59" r:id="rId52"/>
    <sheet name="BBTV_DNA1 CBDVo" sheetId="60" r:id="rId53"/>
    <sheet name="AKAVnp OROVo" sheetId="61" r:id="rId54"/>
    <sheet name="HAVpoly AEVo" sheetId="63" r:id="rId55"/>
    <sheet name="Sheet3 (2)" sheetId="46" r:id="rId5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7" i="12"/>
  <c r="B22"/>
  <c r="D22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10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E30" i="13"/>
  <c r="I14"/>
  <c r="I22"/>
  <c r="I36"/>
  <c r="E31"/>
  <c r="J14"/>
  <c r="J22"/>
  <c r="J36"/>
  <c r="E29"/>
  <c r="H14"/>
  <c r="H22"/>
  <c r="H36"/>
  <c r="D30"/>
  <c r="I13"/>
  <c r="I21"/>
  <c r="I35"/>
  <c r="K13"/>
  <c r="K21"/>
  <c r="K35"/>
  <c r="D29"/>
  <c r="H13"/>
  <c r="H21"/>
  <c r="H35"/>
  <c r="J12"/>
  <c r="J20"/>
  <c r="J34"/>
  <c r="K12"/>
  <c r="K20"/>
  <c r="K34"/>
  <c r="C29"/>
  <c r="H12"/>
  <c r="H20"/>
  <c r="H34"/>
  <c r="K11"/>
  <c r="K19"/>
  <c r="K33"/>
  <c r="J11"/>
  <c r="J19"/>
  <c r="J33"/>
  <c r="I11"/>
  <c r="I19"/>
  <c r="I33"/>
  <c r="J27"/>
  <c r="J26"/>
  <c r="C11"/>
  <c r="B12"/>
  <c r="C37"/>
  <c r="C38"/>
  <c r="C39"/>
  <c r="B7"/>
  <c r="J29"/>
  <c r="N29"/>
  <c r="I29"/>
  <c r="M29"/>
  <c r="H29"/>
  <c r="L29"/>
  <c r="K28"/>
  <c r="O28"/>
  <c r="I28"/>
  <c r="M28"/>
  <c r="H28"/>
  <c r="L28"/>
  <c r="K27"/>
  <c r="O27"/>
  <c r="N27"/>
  <c r="H27"/>
  <c r="L27"/>
  <c r="K26"/>
  <c r="O26"/>
  <c r="N26"/>
  <c r="I26"/>
  <c r="M26"/>
  <c r="B24"/>
  <c r="O21"/>
  <c r="O20"/>
  <c r="N20"/>
  <c r="O19"/>
  <c r="N19"/>
  <c r="M19"/>
  <c r="D14"/>
  <c r="C14"/>
  <c r="B14"/>
  <c r="E13"/>
  <c r="C13"/>
  <c r="B13"/>
  <c r="E12"/>
  <c r="D12"/>
  <c r="E11"/>
  <c r="D11"/>
  <c r="E4"/>
  <c r="E3"/>
  <c r="C37" i="38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26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27"/>
  <c r="C38"/>
  <c r="C39"/>
  <c r="E29"/>
  <c r="E30"/>
  <c r="K12"/>
  <c r="K20"/>
  <c r="B7"/>
  <c r="E31"/>
  <c r="D30"/>
  <c r="J14"/>
  <c r="J22"/>
  <c r="J29"/>
  <c r="N29"/>
  <c r="I14"/>
  <c r="I22"/>
  <c r="I29"/>
  <c r="M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E31" i="70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45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40" i="61"/>
  <c r="C39"/>
  <c r="C41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36"/>
  <c r="C38"/>
  <c r="C39"/>
  <c r="E11"/>
  <c r="C29"/>
  <c r="I11"/>
  <c r="I19"/>
  <c r="D11"/>
  <c r="E31"/>
  <c r="E30"/>
  <c r="D30"/>
  <c r="J14"/>
  <c r="J22"/>
  <c r="J29"/>
  <c r="N29"/>
  <c r="I14"/>
  <c r="I22"/>
  <c r="I29"/>
  <c r="M29"/>
  <c r="E29"/>
  <c r="H14"/>
  <c r="H22"/>
  <c r="H29"/>
  <c r="L29"/>
  <c r="D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C11"/>
  <c r="B7"/>
  <c r="E4"/>
  <c r="E3"/>
  <c r="C37" i="71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11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60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6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7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E31" i="47"/>
  <c r="J14"/>
  <c r="J22"/>
  <c r="J36"/>
  <c r="E30"/>
  <c r="I14"/>
  <c r="I22"/>
  <c r="I36"/>
  <c r="E29"/>
  <c r="H14"/>
  <c r="H22"/>
  <c r="H36"/>
  <c r="D30"/>
  <c r="I13"/>
  <c r="I21"/>
  <c r="I35"/>
  <c r="K13"/>
  <c r="K21"/>
  <c r="K35"/>
  <c r="D29"/>
  <c r="H13"/>
  <c r="H21"/>
  <c r="H35"/>
  <c r="J12"/>
  <c r="J20"/>
  <c r="J34"/>
  <c r="K12"/>
  <c r="K20"/>
  <c r="K34"/>
  <c r="C29"/>
  <c r="H12"/>
  <c r="H20"/>
  <c r="H34"/>
  <c r="J11"/>
  <c r="J19"/>
  <c r="J33"/>
  <c r="K11"/>
  <c r="K19"/>
  <c r="K33"/>
  <c r="I11"/>
  <c r="I19"/>
  <c r="I33"/>
  <c r="C37"/>
  <c r="C38"/>
  <c r="C39"/>
  <c r="J29"/>
  <c r="N29"/>
  <c r="I29"/>
  <c r="M29"/>
  <c r="H29"/>
  <c r="L29"/>
  <c r="K28"/>
  <c r="O28"/>
  <c r="I28"/>
  <c r="M28"/>
  <c r="H28"/>
  <c r="L28"/>
  <c r="K27"/>
  <c r="O27"/>
  <c r="J27"/>
  <c r="N27"/>
  <c r="H27"/>
  <c r="L27"/>
  <c r="K26"/>
  <c r="O26"/>
  <c r="J26"/>
  <c r="N26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48"/>
  <c r="C38"/>
  <c r="C39"/>
  <c r="E30"/>
  <c r="K12"/>
  <c r="K20"/>
  <c r="E31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50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9" i="59"/>
  <c r="C40"/>
  <c r="C41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49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55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51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53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E31" i="66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E31" i="69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76" i="56"/>
  <c r="C77"/>
  <c r="C78"/>
  <c r="C36"/>
  <c r="C37"/>
  <c r="C38"/>
  <c r="E70"/>
  <c r="E69"/>
  <c r="D69"/>
  <c r="J53"/>
  <c r="J61"/>
  <c r="J68"/>
  <c r="N68"/>
  <c r="I53"/>
  <c r="I61"/>
  <c r="I68"/>
  <c r="M68"/>
  <c r="E68"/>
  <c r="H53"/>
  <c r="H61"/>
  <c r="H68"/>
  <c r="L68"/>
  <c r="D68"/>
  <c r="C68"/>
  <c r="K52"/>
  <c r="K60"/>
  <c r="K67"/>
  <c r="O67"/>
  <c r="I52"/>
  <c r="I60"/>
  <c r="I67"/>
  <c r="M67"/>
  <c r="H52"/>
  <c r="H60"/>
  <c r="H67"/>
  <c r="L67"/>
  <c r="K51"/>
  <c r="K59"/>
  <c r="K66"/>
  <c r="O66"/>
  <c r="J51"/>
  <c r="J59"/>
  <c r="J66"/>
  <c r="N66"/>
  <c r="H51"/>
  <c r="H59"/>
  <c r="H66"/>
  <c r="L66"/>
  <c r="K50"/>
  <c r="K58"/>
  <c r="K65"/>
  <c r="O65"/>
  <c r="J50"/>
  <c r="J58"/>
  <c r="J65"/>
  <c r="N65"/>
  <c r="I50"/>
  <c r="I58"/>
  <c r="I65"/>
  <c r="M65"/>
  <c r="B63"/>
  <c r="O60"/>
  <c r="O59"/>
  <c r="N59"/>
  <c r="O58"/>
  <c r="N58"/>
  <c r="M58"/>
  <c r="D53"/>
  <c r="C53"/>
  <c r="B53"/>
  <c r="E52"/>
  <c r="C52"/>
  <c r="B52"/>
  <c r="E51"/>
  <c r="D51"/>
  <c r="B51"/>
  <c r="E50"/>
  <c r="D50"/>
  <c r="C50"/>
  <c r="B46"/>
  <c r="E43"/>
  <c r="E42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8" i="43"/>
  <c r="C37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9" i="63"/>
  <c r="C40"/>
  <c r="C41"/>
  <c r="C11"/>
  <c r="I11"/>
  <c r="C29"/>
  <c r="I19"/>
  <c r="I26"/>
  <c r="E31"/>
  <c r="E30"/>
  <c r="D30"/>
  <c r="J14"/>
  <c r="J22"/>
  <c r="J29"/>
  <c r="N29"/>
  <c r="I14"/>
  <c r="I22"/>
  <c r="I29"/>
  <c r="M29"/>
  <c r="E29"/>
  <c r="H14"/>
  <c r="H22"/>
  <c r="H29"/>
  <c r="L29"/>
  <c r="D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B7"/>
  <c r="E4"/>
  <c r="E3"/>
  <c r="D19" i="20"/>
  <c r="E20"/>
  <c r="B21"/>
  <c r="C22"/>
  <c r="C37"/>
  <c r="C19"/>
  <c r="E19"/>
  <c r="B20"/>
  <c r="D20"/>
  <c r="C21"/>
  <c r="E21"/>
  <c r="B22"/>
  <c r="D22"/>
  <c r="C38"/>
  <c r="C39"/>
  <c r="C11"/>
  <c r="D11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E4"/>
  <c r="E3"/>
  <c r="C37" i="57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64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9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44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E31" i="65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122"/>
  <c r="C121"/>
  <c r="C123"/>
  <c r="C78"/>
  <c r="C79"/>
  <c r="C80"/>
  <c r="E113"/>
  <c r="E112"/>
  <c r="D112"/>
  <c r="J96"/>
  <c r="J104"/>
  <c r="J111"/>
  <c r="N111"/>
  <c r="I96"/>
  <c r="I104"/>
  <c r="I111"/>
  <c r="M111"/>
  <c r="E111"/>
  <c r="H96"/>
  <c r="H104"/>
  <c r="H111"/>
  <c r="L111"/>
  <c r="D111"/>
  <c r="C111"/>
  <c r="K95"/>
  <c r="K103"/>
  <c r="K110"/>
  <c r="O110"/>
  <c r="I95"/>
  <c r="I103"/>
  <c r="I110"/>
  <c r="M110"/>
  <c r="H95"/>
  <c r="H103"/>
  <c r="H110"/>
  <c r="L110"/>
  <c r="K94"/>
  <c r="K102"/>
  <c r="K109"/>
  <c r="O109"/>
  <c r="J94"/>
  <c r="J102"/>
  <c r="J109"/>
  <c r="N109"/>
  <c r="H94"/>
  <c r="H102"/>
  <c r="H109"/>
  <c r="L109"/>
  <c r="K93"/>
  <c r="K101"/>
  <c r="K108"/>
  <c r="O108"/>
  <c r="J93"/>
  <c r="J101"/>
  <c r="J108"/>
  <c r="N108"/>
  <c r="I93"/>
  <c r="I101"/>
  <c r="I108"/>
  <c r="M108"/>
  <c r="B106"/>
  <c r="O103"/>
  <c r="O102"/>
  <c r="N102"/>
  <c r="O101"/>
  <c r="N101"/>
  <c r="M101"/>
  <c r="D96"/>
  <c r="C96"/>
  <c r="B96"/>
  <c r="E95"/>
  <c r="C95"/>
  <c r="B95"/>
  <c r="E94"/>
  <c r="D94"/>
  <c r="B94"/>
  <c r="E93"/>
  <c r="D93"/>
  <c r="C93"/>
  <c r="B89"/>
  <c r="E86"/>
  <c r="E85"/>
  <c r="E72"/>
  <c r="E71"/>
  <c r="D71"/>
  <c r="J55"/>
  <c r="J63"/>
  <c r="J70"/>
  <c r="N70"/>
  <c r="I55"/>
  <c r="I63"/>
  <c r="I70"/>
  <c r="M70"/>
  <c r="E70"/>
  <c r="H55"/>
  <c r="H63"/>
  <c r="H70"/>
  <c r="L70"/>
  <c r="D70"/>
  <c r="C70"/>
  <c r="K54"/>
  <c r="K62"/>
  <c r="K69"/>
  <c r="O69"/>
  <c r="I54"/>
  <c r="I62"/>
  <c r="I69"/>
  <c r="M69"/>
  <c r="H54"/>
  <c r="H62"/>
  <c r="H69"/>
  <c r="L69"/>
  <c r="K53"/>
  <c r="K61"/>
  <c r="K68"/>
  <c r="O68"/>
  <c r="J53"/>
  <c r="J61"/>
  <c r="J68"/>
  <c r="N68"/>
  <c r="H53"/>
  <c r="H61"/>
  <c r="H68"/>
  <c r="L68"/>
  <c r="K52"/>
  <c r="K60"/>
  <c r="K67"/>
  <c r="O67"/>
  <c r="J52"/>
  <c r="J60"/>
  <c r="J67"/>
  <c r="N67"/>
  <c r="I52"/>
  <c r="I60"/>
  <c r="I67"/>
  <c r="M67"/>
  <c r="B65"/>
  <c r="O62"/>
  <c r="O61"/>
  <c r="N61"/>
  <c r="O60"/>
  <c r="N60"/>
  <c r="M60"/>
  <c r="D55"/>
  <c r="C55"/>
  <c r="B55"/>
  <c r="E54"/>
  <c r="C54"/>
  <c r="B54"/>
  <c r="E53"/>
  <c r="D53"/>
  <c r="B53"/>
  <c r="E52"/>
  <c r="D52"/>
  <c r="C52"/>
  <c r="B48"/>
  <c r="E45"/>
  <c r="E44"/>
  <c r="C37" i="29"/>
  <c r="C38"/>
  <c r="C39"/>
  <c r="I11"/>
  <c r="D11"/>
  <c r="C11"/>
  <c r="H13"/>
  <c r="H12"/>
  <c r="C29"/>
  <c r="I19"/>
  <c r="D29"/>
  <c r="I26"/>
  <c r="E31"/>
  <c r="E30"/>
  <c r="D30"/>
  <c r="J14"/>
  <c r="J22"/>
  <c r="J29"/>
  <c r="N29"/>
  <c r="I14"/>
  <c r="I22"/>
  <c r="I29"/>
  <c r="M29"/>
  <c r="E29"/>
  <c r="H14"/>
  <c r="H22"/>
  <c r="H29"/>
  <c r="L29"/>
  <c r="K13"/>
  <c r="K21"/>
  <c r="K28"/>
  <c r="O28"/>
  <c r="I13"/>
  <c r="I21"/>
  <c r="I28"/>
  <c r="M28"/>
  <c r="H21"/>
  <c r="H28"/>
  <c r="L28"/>
  <c r="K12"/>
  <c r="K20"/>
  <c r="K27"/>
  <c r="O27"/>
  <c r="J12"/>
  <c r="J20"/>
  <c r="J27"/>
  <c r="N27"/>
  <c r="H20"/>
  <c r="H27"/>
  <c r="L27"/>
  <c r="K11"/>
  <c r="K19"/>
  <c r="K26"/>
  <c r="O26"/>
  <c r="J11"/>
  <c r="J19"/>
  <c r="J26"/>
  <c r="N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E4"/>
  <c r="E3"/>
  <c r="C37" i="22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33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42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34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25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E31" i="67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24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E70" i="62"/>
  <c r="E69"/>
  <c r="D69"/>
  <c r="J53"/>
  <c r="J61"/>
  <c r="J68"/>
  <c r="N68"/>
  <c r="I53"/>
  <c r="I61"/>
  <c r="I68"/>
  <c r="M68"/>
  <c r="E68"/>
  <c r="H53"/>
  <c r="H61"/>
  <c r="H68"/>
  <c r="L68"/>
  <c r="D68"/>
  <c r="C68"/>
  <c r="K52"/>
  <c r="K60"/>
  <c r="K67"/>
  <c r="O67"/>
  <c r="I52"/>
  <c r="I60"/>
  <c r="I67"/>
  <c r="M67"/>
  <c r="H52"/>
  <c r="H60"/>
  <c r="H67"/>
  <c r="L67"/>
  <c r="K51"/>
  <c r="K59"/>
  <c r="K66"/>
  <c r="O66"/>
  <c r="J51"/>
  <c r="J59"/>
  <c r="J66"/>
  <c r="N66"/>
  <c r="H51"/>
  <c r="H59"/>
  <c r="H66"/>
  <c r="L66"/>
  <c r="K50"/>
  <c r="K58"/>
  <c r="K65"/>
  <c r="O65"/>
  <c r="J50"/>
  <c r="J58"/>
  <c r="J65"/>
  <c r="N65"/>
  <c r="I50"/>
  <c r="I58"/>
  <c r="I65"/>
  <c r="M65"/>
  <c r="B63"/>
  <c r="O60"/>
  <c r="O59"/>
  <c r="N59"/>
  <c r="O58"/>
  <c r="N58"/>
  <c r="M58"/>
  <c r="D53"/>
  <c r="C53"/>
  <c r="B53"/>
  <c r="E52"/>
  <c r="C52"/>
  <c r="B52"/>
  <c r="E51"/>
  <c r="D51"/>
  <c r="B51"/>
  <c r="E50"/>
  <c r="D50"/>
  <c r="C50"/>
  <c r="B46"/>
  <c r="E43"/>
  <c r="E42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3"/>
  <c r="C38"/>
  <c r="C39"/>
  <c r="D29"/>
  <c r="J11"/>
  <c r="J19"/>
  <c r="J26"/>
  <c r="N26"/>
  <c r="C29"/>
  <c r="I11"/>
  <c r="I19"/>
  <c r="B7"/>
  <c r="E31"/>
  <c r="E30"/>
  <c r="D30"/>
  <c r="J14"/>
  <c r="J22"/>
  <c r="J29"/>
  <c r="N29"/>
  <c r="I14"/>
  <c r="I22"/>
  <c r="I29"/>
  <c r="M29"/>
  <c r="E29"/>
  <c r="H14"/>
  <c r="H22"/>
  <c r="H29"/>
  <c r="L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28"/>
  <c r="C21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C37" i="54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D19" i="58"/>
  <c r="E20"/>
  <c r="B21"/>
  <c r="C22"/>
  <c r="C37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C37" i="52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E31" i="46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E31" i="68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D68" i="72"/>
  <c r="I51"/>
  <c r="I59"/>
  <c r="I66"/>
  <c r="M66"/>
  <c r="E69"/>
  <c r="E68"/>
  <c r="J52"/>
  <c r="J60"/>
  <c r="J67"/>
  <c r="N67"/>
  <c r="I52"/>
  <c r="I60"/>
  <c r="I67"/>
  <c r="M67"/>
  <c r="E67"/>
  <c r="H52"/>
  <c r="H60"/>
  <c r="H67"/>
  <c r="L67"/>
  <c r="D67"/>
  <c r="C67"/>
  <c r="K51"/>
  <c r="K59"/>
  <c r="K66"/>
  <c r="O66"/>
  <c r="H51"/>
  <c r="H59"/>
  <c r="H66"/>
  <c r="L66"/>
  <c r="K50"/>
  <c r="K58"/>
  <c r="K65"/>
  <c r="O65"/>
  <c r="J50"/>
  <c r="J58"/>
  <c r="J65"/>
  <c r="N65"/>
  <c r="H50"/>
  <c r="H58"/>
  <c r="H65"/>
  <c r="L65"/>
  <c r="K49"/>
  <c r="K57"/>
  <c r="K64"/>
  <c r="O64"/>
  <c r="J49"/>
  <c r="J57"/>
  <c r="J64"/>
  <c r="N64"/>
  <c r="I49"/>
  <c r="I57"/>
  <c r="I64"/>
  <c r="M64"/>
  <c r="B62"/>
  <c r="O59"/>
  <c r="O58"/>
  <c r="N58"/>
  <c r="O57"/>
  <c r="N57"/>
  <c r="M57"/>
  <c r="D52"/>
  <c r="C52"/>
  <c r="B52"/>
  <c r="E51"/>
  <c r="C51"/>
  <c r="B51"/>
  <c r="E50"/>
  <c r="D50"/>
  <c r="B50"/>
  <c r="E49"/>
  <c r="D49"/>
  <c r="C49"/>
  <c r="B45"/>
  <c r="E42"/>
  <c r="E41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B7"/>
  <c r="E4"/>
  <c r="E3"/>
  <c r="E31" i="40"/>
  <c r="K13"/>
  <c r="K21"/>
  <c r="K28"/>
  <c r="D29"/>
  <c r="H13"/>
  <c r="H21"/>
  <c r="H28"/>
  <c r="D30"/>
  <c r="I13"/>
  <c r="I21"/>
  <c r="I28"/>
  <c r="O28"/>
  <c r="C37"/>
  <c r="C38"/>
  <c r="C39"/>
  <c r="D14"/>
  <c r="J14"/>
  <c r="J22"/>
  <c r="E30"/>
  <c r="J29"/>
  <c r="N29"/>
  <c r="I14"/>
  <c r="I22"/>
  <c r="I29"/>
  <c r="M29"/>
  <c r="E29"/>
  <c r="H14"/>
  <c r="H22"/>
  <c r="H29"/>
  <c r="L29"/>
  <c r="C29"/>
  <c r="M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C14"/>
  <c r="B14"/>
  <c r="E13"/>
  <c r="C13"/>
  <c r="B13"/>
  <c r="E12"/>
  <c r="D12"/>
  <c r="B12"/>
  <c r="E11"/>
  <c r="D11"/>
  <c r="C11"/>
  <c r="B7"/>
  <c r="E4"/>
  <c r="E3"/>
  <c r="C37" i="16"/>
  <c r="C38"/>
  <c r="C39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  <c r="J36" i="37"/>
  <c r="I36"/>
  <c r="H36"/>
  <c r="I35"/>
  <c r="K35"/>
  <c r="H35"/>
  <c r="J34"/>
  <c r="K34"/>
  <c r="H34"/>
  <c r="J33"/>
  <c r="K33"/>
  <c r="I33"/>
  <c r="C37"/>
  <c r="C38"/>
  <c r="C39"/>
  <c r="B7"/>
  <c r="E31"/>
  <c r="E30"/>
  <c r="D30"/>
  <c r="J14"/>
  <c r="J22"/>
  <c r="J29"/>
  <c r="N29"/>
  <c r="I14"/>
  <c r="I22"/>
  <c r="I29"/>
  <c r="M29"/>
  <c r="E29"/>
  <c r="H14"/>
  <c r="H22"/>
  <c r="H29"/>
  <c r="L29"/>
  <c r="D29"/>
  <c r="C29"/>
  <c r="K13"/>
  <c r="K21"/>
  <c r="K28"/>
  <c r="O28"/>
  <c r="I13"/>
  <c r="I21"/>
  <c r="I28"/>
  <c r="M28"/>
  <c r="H13"/>
  <c r="H21"/>
  <c r="H28"/>
  <c r="L28"/>
  <c r="K12"/>
  <c r="K20"/>
  <c r="K27"/>
  <c r="O27"/>
  <c r="J12"/>
  <c r="J20"/>
  <c r="J27"/>
  <c r="N27"/>
  <c r="H12"/>
  <c r="H20"/>
  <c r="H27"/>
  <c r="L27"/>
  <c r="K11"/>
  <c r="K19"/>
  <c r="K26"/>
  <c r="O26"/>
  <c r="J11"/>
  <c r="J19"/>
  <c r="J26"/>
  <c r="N26"/>
  <c r="I11"/>
  <c r="I19"/>
  <c r="I26"/>
  <c r="M26"/>
  <c r="B24"/>
  <c r="O21"/>
  <c r="O20"/>
  <c r="N20"/>
  <c r="O19"/>
  <c r="N19"/>
  <c r="M19"/>
  <c r="D14"/>
  <c r="C14"/>
  <c r="B14"/>
  <c r="E13"/>
  <c r="C13"/>
  <c r="B13"/>
  <c r="E12"/>
  <c r="D12"/>
  <c r="B12"/>
  <c r="E11"/>
  <c r="D11"/>
  <c r="C11"/>
  <c r="E4"/>
  <c r="E3"/>
</calcChain>
</file>

<file path=xl/sharedStrings.xml><?xml version="1.0" encoding="utf-8"?>
<sst xmlns="http://schemas.openxmlformats.org/spreadsheetml/2006/main" count="5338" uniqueCount="365">
  <si>
    <t>GBNV</t>
    <phoneticPr fontId="56" type="noConversion"/>
  </si>
  <si>
    <t>N protein full</t>
    <phoneticPr fontId="56" type="noConversion"/>
  </si>
  <si>
    <t>Infectious Hematopoietic Necrosis Virus (Outgroup: Hirame rhabdoVirus)</t>
    <phoneticPr fontId="56" type="noConversion"/>
  </si>
  <si>
    <t>Purported ancestor (node 118) base frequencies</t>
    <phoneticPr fontId="56"/>
  </si>
  <si>
    <t>-</t>
    <phoneticPr fontId="56" type="noConversion"/>
  </si>
  <si>
    <t>Human B19 Virus NS1 protein (Outgroup: Pig-tailed Macaque Parvovirus)</t>
    <phoneticPr fontId="56" type="noConversion"/>
  </si>
  <si>
    <t>Purported ancestor (node 235) base frequencies</t>
    <phoneticPr fontId="56"/>
  </si>
  <si>
    <t>Relative nucleotide frequency in the ancestral node 235</t>
    <phoneticPr fontId="56"/>
  </si>
  <si>
    <t>Relative nucleotide frequency in the ancestral node 218</t>
    <phoneticPr fontId="56"/>
  </si>
  <si>
    <t>UL23 full</t>
    <phoneticPr fontId="56" type="noConversion"/>
  </si>
  <si>
    <t>MYXV</t>
    <phoneticPr fontId="56" type="noConversion"/>
  </si>
  <si>
    <t>HAdB</t>
    <phoneticPr fontId="56" type="noConversion"/>
  </si>
  <si>
    <t>Purported ancestor (node 56) base frequencies</t>
    <phoneticPr fontId="56"/>
  </si>
  <si>
    <t>Purported ancestor (node 626) base frequencies</t>
    <phoneticPr fontId="56"/>
  </si>
  <si>
    <t>Without TAV changes matrix</t>
    <phoneticPr fontId="56"/>
  </si>
  <si>
    <t>Without PMWaV2 changes matrix</t>
    <phoneticPr fontId="56"/>
  </si>
  <si>
    <t>Relative nucleotide frequency in the ancestral node 634</t>
    <phoneticPr fontId="56"/>
  </si>
  <si>
    <t>Norovirus Group II subtype 2</t>
    <phoneticPr fontId="56" type="noConversion"/>
  </si>
  <si>
    <t>Relative nucleotide frequency in the ancestral node 72</t>
    <phoneticPr fontId="56"/>
  </si>
  <si>
    <t>CP</t>
    <phoneticPr fontId="56" type="noConversion"/>
  </si>
  <si>
    <t>-</t>
    <phoneticPr fontId="56" type="noConversion"/>
  </si>
  <si>
    <t>Purported ancestor (node 509) base frequencies</t>
    <phoneticPr fontId="56"/>
  </si>
  <si>
    <t>Relative nucleotide frequency in the ancestral node  509</t>
    <phoneticPr fontId="56"/>
  </si>
  <si>
    <t>Without HSV2 changes matrix</t>
    <phoneticPr fontId="56"/>
  </si>
  <si>
    <t>Notes: Criteria: Minimum 30 seqs per dataset.</t>
    <phoneticPr fontId="56" type="noConversion"/>
  </si>
  <si>
    <t>Chi square</t>
  </si>
  <si>
    <t>p-values</t>
  </si>
  <si>
    <t>Expected Matrix (not adjusting for nucleotide frequency)</t>
  </si>
  <si>
    <t>ssDNA virus</t>
    <phoneticPr fontId="56" type="noConversion"/>
  </si>
  <si>
    <t>Genome/Protein</t>
    <phoneticPr fontId="56" type="noConversion"/>
  </si>
  <si>
    <r>
      <rPr>
        <b/>
        <sz val="10"/>
        <rFont val="Verdana"/>
      </rPr>
      <t xml:space="preserve">Infectious Pancreatic Necrosis </t>
    </r>
    <r>
      <rPr>
        <b/>
        <sz val="10"/>
        <rFont val="Verdana"/>
      </rPr>
      <t xml:space="preserve">Virus (Outgroup: </t>
    </r>
    <r>
      <rPr>
        <b/>
        <sz val="10"/>
        <rFont val="Verdana"/>
      </rPr>
      <t xml:space="preserve">Yellowtail Ascites </t>
    </r>
    <r>
      <rPr>
        <b/>
        <sz val="10"/>
        <rFont val="Verdana"/>
      </rPr>
      <t>virus)</t>
    </r>
  </si>
  <si>
    <t>#nt</t>
    <phoneticPr fontId="56" type="noConversion"/>
  </si>
  <si>
    <t>p-values</t>
    <phoneticPr fontId="56" type="noConversion"/>
  </si>
  <si>
    <t>Purported ancestor (node 634) base frequencies</t>
    <phoneticPr fontId="56"/>
  </si>
  <si>
    <t>Purported ancestor (node ) base frequencies</t>
    <phoneticPr fontId="56"/>
  </si>
  <si>
    <t xml:space="preserve">Relative nucleotide frequency in the ancestral node </t>
    <phoneticPr fontId="56"/>
  </si>
  <si>
    <t xml:space="preserve"> Bornavirus N protein (Outgroup: Avian bornavirus)</t>
    <phoneticPr fontId="56" type="noConversion"/>
  </si>
  <si>
    <t>C</t>
    <phoneticPr fontId="56" type="noConversion"/>
  </si>
  <si>
    <t>JEV</t>
    <phoneticPr fontId="56" type="noConversion"/>
  </si>
  <si>
    <t>Whole</t>
    <phoneticPr fontId="56" type="noConversion"/>
  </si>
  <si>
    <t>HSV1</t>
    <phoneticPr fontId="56" type="noConversion"/>
  </si>
  <si>
    <t>A</t>
  </si>
  <si>
    <t>A+T</t>
  </si>
  <si>
    <t>Without NBV changes matrix</t>
    <phoneticPr fontId="56"/>
  </si>
  <si>
    <t>Without BSBMV changes matrix</t>
    <phoneticPr fontId="56"/>
  </si>
  <si>
    <t>HTNV (N)</t>
    <phoneticPr fontId="56" type="noConversion"/>
  </si>
  <si>
    <t>Maize Streak Virus (Outgroup: Digitaria streak virus)</t>
    <phoneticPr fontId="56" type="noConversion"/>
  </si>
  <si>
    <t>Purported ancestor (node 177) base frequencies</t>
    <phoneticPr fontId="56"/>
  </si>
  <si>
    <t>Purported ancestor (node 61) base frequencies</t>
    <phoneticPr fontId="56"/>
  </si>
  <si>
    <t>Vaccinia virus (Outgroup: Cowpox virus) - PAUP Tree 1</t>
    <phoneticPr fontId="56" type="noConversion"/>
  </si>
  <si>
    <t>Vaccinia virus (Outgroup: Cowpox virus) - PAUP Tree 2</t>
    <phoneticPr fontId="56" type="noConversion"/>
  </si>
  <si>
    <t>#taxa</t>
    <phoneticPr fontId="56" type="noConversion"/>
  </si>
  <si>
    <t>Cucumber Mosaic Virus (Outgroup: Tomato aspermy virus)</t>
    <phoneticPr fontId="56" type="noConversion"/>
  </si>
  <si>
    <t>Without MRDV changes matrix</t>
    <phoneticPr fontId="56"/>
  </si>
  <si>
    <t>G -&gt; C</t>
    <phoneticPr fontId="56" type="noConversion"/>
  </si>
  <si>
    <t>C -&gt; T</t>
    <phoneticPr fontId="56" type="noConversion"/>
  </si>
  <si>
    <t>T -&gt; C</t>
    <phoneticPr fontId="56" type="noConversion"/>
  </si>
  <si>
    <t>G -&gt; T</t>
    <phoneticPr fontId="56" type="noConversion"/>
  </si>
  <si>
    <t>T -&gt; G</t>
    <phoneticPr fontId="56" type="noConversion"/>
  </si>
  <si>
    <t>Purported ancestor (node 135) base frequencies</t>
    <phoneticPr fontId="56"/>
  </si>
  <si>
    <t>Without SEOV changes matrix</t>
    <phoneticPr fontId="56"/>
  </si>
  <si>
    <t>C</t>
  </si>
  <si>
    <t>C+G</t>
  </si>
  <si>
    <t>G</t>
  </si>
  <si>
    <t>T</t>
  </si>
  <si>
    <t>BDV (P)</t>
    <phoneticPr fontId="56" type="noConversion"/>
  </si>
  <si>
    <t>HTNV (Gc)</t>
    <phoneticPr fontId="56" type="noConversion"/>
  </si>
  <si>
    <t>Purported ancestor (node 377) base frequencies</t>
    <phoneticPr fontId="56"/>
  </si>
  <si>
    <t>Without PCV1 changes matrix</t>
    <phoneticPr fontId="56"/>
  </si>
  <si>
    <t>Purported ancestor (node 38) base frequencies</t>
    <phoneticPr fontId="56"/>
  </si>
  <si>
    <r>
      <t>CP full</t>
    </r>
    <r>
      <rPr>
        <sz val="10"/>
        <rFont val="Verdana"/>
      </rPr>
      <t xml:space="preserve"> </t>
    </r>
  </si>
  <si>
    <t>Tree1</t>
  </si>
  <si>
    <t>Tree2</t>
  </si>
  <si>
    <t>JCPyV</t>
    <phoneticPr fontId="56" type="noConversion"/>
  </si>
  <si>
    <t>RAxMLtree</t>
    <phoneticPr fontId="56" type="noConversion"/>
  </si>
  <si>
    <t>Herpes Simplex Virus 1 (Outgroup: Herpes simplex virus 2)</t>
    <phoneticPr fontId="56" type="noConversion"/>
  </si>
  <si>
    <t>Without V changes matrix</t>
    <phoneticPr fontId="56"/>
  </si>
  <si>
    <t>Without Gi.6 NoroV changes matrix</t>
    <phoneticPr fontId="56"/>
  </si>
  <si>
    <t>N protein full</t>
    <phoneticPr fontId="56" type="noConversion"/>
  </si>
  <si>
    <t>G protein full</t>
    <phoneticPr fontId="56" type="noConversion"/>
  </si>
  <si>
    <t>IHNV</t>
    <phoneticPr fontId="56" type="noConversion"/>
  </si>
  <si>
    <t>Purported ancestor (node 568) base frequencies</t>
    <phoneticPr fontId="56"/>
  </si>
  <si>
    <t>Viral Hemorrhagic Septicemia Virus N protein (Outgroup: Snakehead rhabdovirus)</t>
    <phoneticPr fontId="56" type="noConversion"/>
  </si>
  <si>
    <t>Rice Black Streaked Dwarf Virus (Outgroup: Maize Rough Dwarf Virus)</t>
    <phoneticPr fontId="56" type="noConversion"/>
  </si>
  <si>
    <t>Without BTV changes matrix</t>
    <phoneticPr fontId="56"/>
  </si>
  <si>
    <t>t ==&gt; a</t>
  </si>
  <si>
    <t>EHDV2</t>
    <phoneticPr fontId="56" type="noConversion"/>
  </si>
  <si>
    <t>VP7</t>
    <phoneticPr fontId="56" type="noConversion"/>
  </si>
  <si>
    <t>Rotavirus A.G9 (Outgroup: Rotavirus C)</t>
    <phoneticPr fontId="56" type="noConversion"/>
  </si>
  <si>
    <t>Purported ancestor (node 289) base frequencies</t>
    <phoneticPr fontId="56"/>
  </si>
  <si>
    <t>Hexon full</t>
    <phoneticPr fontId="56" type="noConversion"/>
  </si>
  <si>
    <t>IBDV</t>
    <phoneticPr fontId="56" type="noConversion"/>
  </si>
  <si>
    <t>RdRP</t>
    <phoneticPr fontId="56" type="noConversion"/>
  </si>
  <si>
    <t>AHSV</t>
    <phoneticPr fontId="56" type="noConversion"/>
  </si>
  <si>
    <t>VP7</t>
    <phoneticPr fontId="56" type="noConversion"/>
  </si>
  <si>
    <t>sigma C</t>
    <phoneticPr fontId="56" type="noConversion"/>
  </si>
  <si>
    <t>RotA.G9</t>
    <phoneticPr fontId="56" type="noConversion"/>
  </si>
  <si>
    <t>VP7</t>
    <phoneticPr fontId="56" type="noConversion"/>
  </si>
  <si>
    <t>JC Polyomavirus (Outgroup: BK Polyomavirus)</t>
    <phoneticPr fontId="56" type="noConversion"/>
  </si>
  <si>
    <t>Without WSMV changes matrix</t>
    <phoneticPr fontId="56"/>
  </si>
  <si>
    <t>Without ABV changes matrix</t>
    <phoneticPr fontId="56"/>
  </si>
  <si>
    <t>dsRNA virus</t>
    <phoneticPr fontId="56" type="noConversion"/>
  </si>
  <si>
    <t>RBSDV</t>
    <phoneticPr fontId="56" type="noConversion"/>
  </si>
  <si>
    <t>BDV</t>
    <phoneticPr fontId="56" type="noConversion"/>
  </si>
  <si>
    <t>B19</t>
    <phoneticPr fontId="56" type="noConversion"/>
  </si>
  <si>
    <t>NS1 full</t>
    <phoneticPr fontId="56" type="noConversion"/>
  </si>
  <si>
    <t>VP full</t>
    <phoneticPr fontId="56" type="noConversion"/>
  </si>
  <si>
    <t>Without BSBMV changes matrix</t>
    <phoneticPr fontId="56"/>
  </si>
  <si>
    <t>Beet necrotic yellow vein virus CP (Outgroup: Beet soil-borne mosaic virus)</t>
    <phoneticPr fontId="56" type="noConversion"/>
  </si>
  <si>
    <t>Relative nucleotide frequency in the ancestral node 135</t>
    <phoneticPr fontId="56"/>
  </si>
  <si>
    <t>Hantaan Virus N protein (Outgroup: Seoul virus)</t>
    <phoneticPr fontId="56" type="noConversion"/>
  </si>
  <si>
    <t>Purported ancestor (node 170) base frequencies</t>
    <phoneticPr fontId="56"/>
  </si>
  <si>
    <t>n/a</t>
    <phoneticPr fontId="56" type="noConversion"/>
  </si>
  <si>
    <t>n/a</t>
    <phoneticPr fontId="56" type="noConversion"/>
  </si>
  <si>
    <t>n/a</t>
    <phoneticPr fontId="56" type="noConversion"/>
  </si>
  <si>
    <t>Tree1</t>
    <phoneticPr fontId="56" type="noConversion"/>
  </si>
  <si>
    <t>Tree2</t>
    <phoneticPr fontId="56" type="noConversion"/>
  </si>
  <si>
    <t>GLRaV3</t>
    <phoneticPr fontId="56" type="noConversion"/>
  </si>
  <si>
    <t>Porcine circovirus 2 (Outgroup: Porcine circovirus 1)</t>
    <phoneticPr fontId="56" type="noConversion"/>
  </si>
  <si>
    <t>Groundnut Bud Necrosis Virus (Outgroup: Watermelon Silver Mottle virus) Tree (without HM195249)</t>
    <phoneticPr fontId="56" type="noConversion"/>
  </si>
  <si>
    <t>Purported ancestor (node 233) base frequencies</t>
    <phoneticPr fontId="56"/>
  </si>
  <si>
    <t>Without BKPV changes matrix</t>
    <phoneticPr fontId="56"/>
  </si>
  <si>
    <t>Purported ancestor (node 89) base frequencies</t>
    <phoneticPr fontId="56"/>
  </si>
  <si>
    <t>VHSV (G)</t>
    <phoneticPr fontId="56" type="noConversion"/>
  </si>
  <si>
    <t>VHSV (N)</t>
    <phoneticPr fontId="56" type="noConversion"/>
  </si>
  <si>
    <t>BKPyV</t>
    <phoneticPr fontId="56" type="noConversion"/>
  </si>
  <si>
    <t>BKPyV (VP1)</t>
    <phoneticPr fontId="56" type="noConversion"/>
  </si>
  <si>
    <t>Myxoma Virus (Outgroup: Rabbit fibroma virus)</t>
    <phoneticPr fontId="56" type="noConversion"/>
  </si>
  <si>
    <t>JC Polyoma</t>
    <phoneticPr fontId="56" type="noConversion"/>
  </si>
  <si>
    <t>Relative nucleotide frequency in the ancestral node 112</t>
    <phoneticPr fontId="56"/>
  </si>
  <si>
    <t>Without HPV34 changes matrix</t>
    <phoneticPr fontId="56"/>
  </si>
  <si>
    <t>Relative nucleotide frequency in the ancestral node 177</t>
    <phoneticPr fontId="56"/>
  </si>
  <si>
    <t xml:space="preserve">Relative nucleotide frequency in the ancestral node </t>
    <phoneticPr fontId="56"/>
  </si>
  <si>
    <t>Without HPV7 changes matrix</t>
    <phoneticPr fontId="56"/>
  </si>
  <si>
    <t>-</t>
    <phoneticPr fontId="56" type="noConversion"/>
  </si>
  <si>
    <t>A</t>
    <phoneticPr fontId="56" type="noConversion"/>
  </si>
  <si>
    <t>C</t>
    <phoneticPr fontId="56" type="noConversion"/>
  </si>
  <si>
    <t>G</t>
    <phoneticPr fontId="56" type="noConversion"/>
  </si>
  <si>
    <t>T</t>
    <phoneticPr fontId="56" type="noConversion"/>
  </si>
  <si>
    <t>G</t>
    <phoneticPr fontId="56" type="noConversion"/>
  </si>
  <si>
    <t>T</t>
    <phoneticPr fontId="56" type="noConversion"/>
  </si>
  <si>
    <t>Beak Feather Disease Virus (Outgroup: Gull circovirus)</t>
    <phoneticPr fontId="56" type="noConversion"/>
  </si>
  <si>
    <t>Purported ancestor (node 69) base frequencies</t>
    <phoneticPr fontId="56"/>
  </si>
  <si>
    <t>Without GuCV changes matrix</t>
    <phoneticPr fontId="56"/>
  </si>
  <si>
    <t>BFDV</t>
    <phoneticPr fontId="56" type="noConversion"/>
  </si>
  <si>
    <t>Human rotavirus C (Outgroup: Porcine rotavirus C)</t>
    <phoneticPr fontId="56" type="noConversion"/>
  </si>
  <si>
    <t>BFDV</t>
    <phoneticPr fontId="56" type="noConversion"/>
  </si>
  <si>
    <t>Infectious bursal disease Virus (Outgroup: Yellowtail ascites virus)</t>
    <phoneticPr fontId="56" type="noConversion"/>
  </si>
  <si>
    <t>African horse sickness Virus (Outgroup: CHU virus)</t>
    <phoneticPr fontId="56" type="noConversion"/>
  </si>
  <si>
    <t>Purported ancestor (node 73) base frequencies</t>
    <phoneticPr fontId="56"/>
  </si>
  <si>
    <t>Without CHUV changes matrix</t>
    <phoneticPr fontId="56"/>
  </si>
  <si>
    <t>Avian orthoreoVirus (Outgroup: Nelson Bay virus)</t>
    <phoneticPr fontId="56" type="noConversion"/>
  </si>
  <si>
    <t>Human Adenovirus B (Outgroup: Human adenovirus E)</t>
    <phoneticPr fontId="56" type="noConversion"/>
  </si>
  <si>
    <t>P protein full</t>
    <phoneticPr fontId="56" type="noConversion"/>
  </si>
  <si>
    <t>(pos) ssRNA virus</t>
    <phoneticPr fontId="56" type="noConversion"/>
  </si>
  <si>
    <t>(neg) ssRNA virus</t>
    <phoneticPr fontId="56" type="noConversion"/>
  </si>
  <si>
    <t>CP full</t>
    <phoneticPr fontId="56" type="noConversion"/>
  </si>
  <si>
    <t>Canine distemper Virus (Outgroup: Phocine distemper virus)</t>
    <phoneticPr fontId="56" type="noConversion"/>
  </si>
  <si>
    <t>Purported ancestor (node 128) base frequencies</t>
    <phoneticPr fontId="56"/>
  </si>
  <si>
    <t>p25 full</t>
    <phoneticPr fontId="56" type="noConversion"/>
  </si>
  <si>
    <t>RAxMLtree</t>
    <phoneticPr fontId="56" type="noConversion"/>
  </si>
  <si>
    <t>Purported ancestor (node 317) base frequencies</t>
    <phoneticPr fontId="56"/>
  </si>
  <si>
    <t>Without SV_12 changes matrix</t>
    <phoneticPr fontId="56"/>
  </si>
  <si>
    <t>CuMV</t>
    <phoneticPr fontId="56" type="noConversion"/>
  </si>
  <si>
    <t>Without CoPV changes matrix</t>
    <phoneticPr fontId="56"/>
  </si>
  <si>
    <t>Relative nucleotide frequency in the ancestral node 45</t>
    <phoneticPr fontId="56"/>
  </si>
  <si>
    <t>-</t>
    <phoneticPr fontId="56" type="noConversion"/>
  </si>
  <si>
    <t>Without RFV changes matrix</t>
    <phoneticPr fontId="56"/>
  </si>
  <si>
    <t>Purported ancestor (node 45) base frequencies</t>
    <phoneticPr fontId="56"/>
  </si>
  <si>
    <t>A -&gt; C</t>
    <phoneticPr fontId="56" type="noConversion"/>
  </si>
  <si>
    <t>C -&gt; A</t>
    <phoneticPr fontId="56" type="noConversion"/>
  </si>
  <si>
    <t>A -&gt; G</t>
    <phoneticPr fontId="56" type="noConversion"/>
  </si>
  <si>
    <t>G -&gt; A</t>
    <phoneticPr fontId="56" type="noConversion"/>
  </si>
  <si>
    <t>A -&gt; T</t>
    <phoneticPr fontId="56" type="noConversion"/>
  </si>
  <si>
    <t>T -&gt; A</t>
    <phoneticPr fontId="56" type="noConversion"/>
  </si>
  <si>
    <t>C -&gt; G</t>
    <phoneticPr fontId="56" type="noConversion"/>
  </si>
  <si>
    <t>SYLV</t>
    <phoneticPr fontId="56" type="noConversion"/>
  </si>
  <si>
    <t>CP full</t>
    <phoneticPr fontId="56" type="noConversion"/>
  </si>
  <si>
    <t>PLRV</t>
    <phoneticPr fontId="56" type="noConversion"/>
  </si>
  <si>
    <t>CP full</t>
    <phoneticPr fontId="56" type="noConversion"/>
  </si>
  <si>
    <t>CP</t>
    <phoneticPr fontId="56" type="noConversion"/>
  </si>
  <si>
    <t>Without JYMV changes matrix</t>
    <phoneticPr fontId="56"/>
  </si>
  <si>
    <t>Without SEOV changes matrix</t>
    <phoneticPr fontId="56"/>
  </si>
  <si>
    <t>Without MStV changes matrix</t>
    <phoneticPr fontId="56"/>
  </si>
  <si>
    <t>Relative nucleotide frequency in the ancestral node 34</t>
    <phoneticPr fontId="56"/>
  </si>
  <si>
    <t>PCV2</t>
    <phoneticPr fontId="56" type="noConversion"/>
  </si>
  <si>
    <t>Porcine circovirus-2 (Outgroup: Porcine circovirus-1)</t>
    <phoneticPr fontId="56" type="noConversion"/>
  </si>
  <si>
    <t>Ts/Tv</t>
  </si>
  <si>
    <t>Observed:</t>
  </si>
  <si>
    <t>Ts/Tv</t>
    <phoneticPr fontId="56" type="noConversion"/>
  </si>
  <si>
    <t>ARV</t>
    <phoneticPr fontId="56" type="noConversion"/>
  </si>
  <si>
    <t>Epizootic Hemorrhagic Disease Virus (Outgroup: Bluetongue virus)</t>
    <phoneticPr fontId="56" type="noConversion"/>
  </si>
  <si>
    <t>Purported ancestor (node 49) base frequencies</t>
    <phoneticPr fontId="56"/>
  </si>
  <si>
    <t>GaHV1</t>
    <phoneticPr fontId="56" type="noConversion"/>
  </si>
  <si>
    <t>UL23</t>
    <phoneticPr fontId="56" type="noConversion"/>
  </si>
  <si>
    <t>Purported ancestor (node 97, Tree1) base frequencies</t>
  </si>
  <si>
    <r>
      <rPr>
        <b/>
        <sz val="10"/>
        <rFont val="Verdana"/>
      </rPr>
      <t>Infectious Pancreatic Necrosis Virus (Outgroup: Yellowtail Ascites virus) - 33 final taxa</t>
    </r>
    <phoneticPr fontId="56" type="noConversion"/>
  </si>
  <si>
    <t>Purported ancestor (node 45) base frequencies</t>
    <phoneticPr fontId="56" type="noConversion"/>
  </si>
  <si>
    <t>Relative nucleotide frequency in the ancestral node 97</t>
    <phoneticPr fontId="56"/>
  </si>
  <si>
    <t>HPV 16</t>
    <phoneticPr fontId="56" type="noConversion"/>
  </si>
  <si>
    <t>Whole genome</t>
    <phoneticPr fontId="56" type="noConversion"/>
  </si>
  <si>
    <t>Human Papillomavirus 16 (Outgroup: Human Papillomavirus 34)</t>
    <phoneticPr fontId="56" type="noConversion"/>
  </si>
  <si>
    <t>Purported ancestor (node 112) base frequencies</t>
    <phoneticPr fontId="56"/>
  </si>
  <si>
    <t>Without SHV changes matrix</t>
    <phoneticPr fontId="56"/>
  </si>
  <si>
    <t>Without PTMV changes matrix</t>
    <phoneticPr fontId="56"/>
  </si>
  <si>
    <t>Human B19 Virus VP protein (Outgroup: Pig-Tailed Macaque Parvovirus)</t>
    <phoneticPr fontId="56" type="noConversion"/>
  </si>
  <si>
    <t>phiX174</t>
    <phoneticPr fontId="56" type="noConversion"/>
  </si>
  <si>
    <t>Whole genome</t>
    <phoneticPr fontId="56" type="noConversion"/>
  </si>
  <si>
    <t>Grapevine leafroll-associated Virus-3 (Outgroup: Pineapple mealybug wilt-associated virus-2) - Tree1</t>
    <phoneticPr fontId="56" type="noConversion"/>
  </si>
  <si>
    <t>BK Polyomavirus (Outgroup: Simian virus 12)</t>
    <phoneticPr fontId="56" type="noConversion"/>
  </si>
  <si>
    <t>BK Polyomavirus VP1 (Outgroup: Simian virus 12)</t>
    <phoneticPr fontId="56" type="noConversion"/>
  </si>
  <si>
    <t>Without SV12 changes matrix</t>
    <phoneticPr fontId="56"/>
  </si>
  <si>
    <t>Purported ancestor (node 72) base frequencies</t>
    <phoneticPr fontId="56"/>
  </si>
  <si>
    <t>Relative nucleotide frequency in the ancestral node 72</t>
    <phoneticPr fontId="56"/>
  </si>
  <si>
    <t>HTNV</t>
    <phoneticPr fontId="56" type="noConversion"/>
  </si>
  <si>
    <t>Purported ancestor (node 78) base frequencies</t>
    <phoneticPr fontId="56"/>
  </si>
  <si>
    <t>Relative nucleotide frequency in the ancestral node 78</t>
    <phoneticPr fontId="56"/>
  </si>
  <si>
    <t>Purported ancestor (node 73) base frequencies</t>
    <phoneticPr fontId="56"/>
  </si>
  <si>
    <t>Relative nucleotide frequency in the ancestral node 73</t>
    <phoneticPr fontId="56"/>
  </si>
  <si>
    <t>Relative nucleotide frequency in the ancestral node 236</t>
    <phoneticPr fontId="56"/>
  </si>
  <si>
    <t>N protein full</t>
    <phoneticPr fontId="56" type="noConversion"/>
  </si>
  <si>
    <t>VACV</t>
    <phoneticPr fontId="56" type="noConversion"/>
  </si>
  <si>
    <t>MYXV</t>
    <phoneticPr fontId="56" type="noConversion"/>
  </si>
  <si>
    <t>Whole</t>
    <phoneticPr fontId="56" type="noConversion"/>
  </si>
  <si>
    <t>B5R</t>
    <phoneticPr fontId="56" type="noConversion"/>
  </si>
  <si>
    <t>Without PMoV changes matrix</t>
    <phoneticPr fontId="56"/>
  </si>
  <si>
    <t>N protein full</t>
    <phoneticPr fontId="56" type="noConversion"/>
  </si>
  <si>
    <t>Gc protein full</t>
    <phoneticPr fontId="56" type="noConversion"/>
  </si>
  <si>
    <t>Purported ancestor (node 126) base frequencies</t>
    <phoneticPr fontId="56"/>
  </si>
  <si>
    <t>Purported ancestor (node 52) base frequencies</t>
    <phoneticPr fontId="56"/>
  </si>
  <si>
    <t>Purported ancestor (node 104) base frequencies</t>
    <phoneticPr fontId="56"/>
  </si>
  <si>
    <t>WDV</t>
    <phoneticPr fontId="56" type="noConversion"/>
  </si>
  <si>
    <t>Whole genome</t>
    <phoneticPr fontId="56" type="noConversion"/>
  </si>
  <si>
    <t>(data by SD)</t>
    <phoneticPr fontId="56" type="noConversion"/>
  </si>
  <si>
    <t>Human papillomavirus 6 (Outgroup: Human papillomavirus 7)</t>
    <phoneticPr fontId="56" type="noConversion"/>
  </si>
  <si>
    <t>dsDNA virus</t>
    <phoneticPr fontId="56" type="noConversion"/>
  </si>
  <si>
    <t>Virus (Outgroup: virus)</t>
    <phoneticPr fontId="56" type="noConversion"/>
  </si>
  <si>
    <t>Sugarcane yellow leaf Virus (Outgroup: Rose spring dwarf-associated virus)</t>
    <phoneticPr fontId="56" type="noConversion"/>
  </si>
  <si>
    <t>Purported ancestor (node 111) base frequencies</t>
    <phoneticPr fontId="56"/>
  </si>
  <si>
    <t>sigma NS</t>
    <phoneticPr fontId="56" type="noConversion"/>
  </si>
  <si>
    <t>Without Porcine changes matrix</t>
    <phoneticPr fontId="56"/>
  </si>
  <si>
    <t>A</t>
    <phoneticPr fontId="56" type="noConversion"/>
  </si>
  <si>
    <t>T</t>
    <phoneticPr fontId="56" type="noConversion"/>
  </si>
  <si>
    <t>RotC</t>
    <phoneticPr fontId="56" type="noConversion"/>
  </si>
  <si>
    <t>VP7</t>
    <phoneticPr fontId="56" type="noConversion"/>
  </si>
  <si>
    <t>HPV6</t>
    <phoneticPr fontId="56" type="noConversion"/>
  </si>
  <si>
    <t>L1</t>
    <phoneticPr fontId="56" type="noConversion"/>
  </si>
  <si>
    <t>Purported ancestor (node 249) base frequencies</t>
    <phoneticPr fontId="56"/>
  </si>
  <si>
    <t>Japanese encephalitis Virus (Outgroup: Usutu virus)</t>
    <phoneticPr fontId="56" type="noConversion"/>
  </si>
  <si>
    <t>Viral Hemorrhagic Septicemia Virus (Outgroup: SH virus)</t>
    <phoneticPr fontId="56" type="noConversion"/>
  </si>
  <si>
    <t>Purported ancestor (node 64) base frequencies</t>
    <phoneticPr fontId="56"/>
  </si>
  <si>
    <t>Without YTAV changes matrix</t>
  </si>
  <si>
    <t>Purported ancestor (node 86) base frequencies</t>
  </si>
  <si>
    <t>Purported ancestor (node 32) base frequencies</t>
  </si>
  <si>
    <t>IPNV</t>
  </si>
  <si>
    <t>Polyprotein</t>
  </si>
  <si>
    <t>HAV</t>
  </si>
  <si>
    <r>
      <rPr>
        <b/>
        <sz val="10"/>
        <rFont val="Verdana"/>
      </rPr>
      <t xml:space="preserve">Akabane </t>
    </r>
    <r>
      <rPr>
        <b/>
        <sz val="10"/>
        <rFont val="Verdana"/>
      </rPr>
      <t xml:space="preserve">Virus (Outgroup: </t>
    </r>
    <r>
      <rPr>
        <b/>
        <sz val="10"/>
        <rFont val="Verdana"/>
      </rPr>
      <t xml:space="preserve">Oropouche </t>
    </r>
    <r>
      <rPr>
        <b/>
        <sz val="10"/>
        <rFont val="Verdana"/>
      </rPr>
      <t>virus)</t>
    </r>
  </si>
  <si>
    <t>TStV</t>
    <phoneticPr fontId="56" type="noConversion"/>
  </si>
  <si>
    <t>Without VHSV changes matrix</t>
    <phoneticPr fontId="56"/>
  </si>
  <si>
    <t>Purported ancestor (node 66) base frequencies</t>
    <phoneticPr fontId="56"/>
  </si>
  <si>
    <t>B19 (NS1)</t>
    <phoneticPr fontId="56" type="noConversion"/>
  </si>
  <si>
    <t>B19 (VP)</t>
    <phoneticPr fontId="56" type="noConversion"/>
  </si>
  <si>
    <t>BNYVV (CP)</t>
    <phoneticPr fontId="56" type="noConversion"/>
  </si>
  <si>
    <t>BNYVV (p25)</t>
    <phoneticPr fontId="56" type="noConversion"/>
  </si>
  <si>
    <t>BDV (N)</t>
    <phoneticPr fontId="56" type="noConversion"/>
  </si>
  <si>
    <t>Relative nucleotide frequency in the ancestral node 56</t>
    <phoneticPr fontId="56"/>
  </si>
  <si>
    <t>PPV</t>
    <phoneticPr fontId="56" type="noConversion"/>
  </si>
  <si>
    <t>Purported ancestor (node 277) base frequencies</t>
    <phoneticPr fontId="56"/>
  </si>
  <si>
    <t>Purported ancestor (node 77) base frequencies</t>
    <phoneticPr fontId="56"/>
  </si>
  <si>
    <t>Relative nucleotide frequency in the ancestral node 77</t>
    <phoneticPr fontId="56"/>
  </si>
  <si>
    <t>Without SACMV changes matrix</t>
    <phoneticPr fontId="56"/>
  </si>
  <si>
    <t>(data by SD)</t>
    <phoneticPr fontId="56" type="noConversion"/>
  </si>
  <si>
    <t>RSV</t>
    <phoneticPr fontId="56" type="noConversion"/>
  </si>
  <si>
    <t>Purported ancestor (node 131) base frequencies</t>
    <phoneticPr fontId="56"/>
  </si>
  <si>
    <t>Rice Stripe Virus (Outgroup: Maize stripe virus)</t>
    <phoneticPr fontId="56" type="noConversion"/>
  </si>
  <si>
    <t>Relative nucleotide frequency in the ancestral node 127</t>
    <phoneticPr fontId="56"/>
  </si>
  <si>
    <t>Without G4 changes matrix</t>
    <phoneticPr fontId="56"/>
  </si>
  <si>
    <r>
      <t xml:space="preserve">Hepatitis A </t>
    </r>
    <r>
      <rPr>
        <b/>
        <sz val="10"/>
        <rFont val="Verdana"/>
      </rPr>
      <t xml:space="preserve">Virus (Outgroup: </t>
    </r>
    <r>
      <rPr>
        <b/>
        <sz val="10"/>
        <rFont val="Verdana"/>
      </rPr>
      <t xml:space="preserve">Avian encephalomyelitis </t>
    </r>
    <r>
      <rPr>
        <b/>
        <sz val="10"/>
        <rFont val="Verdana"/>
      </rPr>
      <t>virus)</t>
    </r>
  </si>
  <si>
    <t>Transitions vs Transversions</t>
  </si>
  <si>
    <t>Total transitions</t>
  </si>
  <si>
    <t>Total transversions</t>
  </si>
  <si>
    <t>Without SPLSV changes matrix</t>
    <phoneticPr fontId="56"/>
  </si>
  <si>
    <t>Purported ancestor (node 85) base frequencies</t>
    <phoneticPr fontId="56"/>
  </si>
  <si>
    <t>Without SPLSV changes matrix</t>
    <phoneticPr fontId="56"/>
  </si>
  <si>
    <t>Tree1</t>
    <phoneticPr fontId="56" type="noConversion"/>
  </si>
  <si>
    <t>Tree2</t>
    <phoneticPr fontId="56" type="noConversion"/>
  </si>
  <si>
    <t>Apple chlorotic leaf spot Virus (Outgroup: Apricot pseudo-chlorotic leaf spot virus)</t>
    <phoneticPr fontId="56" type="noConversion"/>
  </si>
  <si>
    <t>relative nucleotide frequency in the ancestral node 66</t>
    <phoneticPr fontId="56"/>
  </si>
  <si>
    <t>Relative nucleotide frequency in the ancestral node 141</t>
    <phoneticPr fontId="56"/>
  </si>
  <si>
    <t>Plum Pox Virus (Outgroup: Japanese Yam Mosaic Virus)</t>
    <phoneticPr fontId="56" type="noConversion"/>
  </si>
  <si>
    <t>Beet Necrotic Yellow Vein Virus p25 (Outgroup: Beet soil-borne mosaic virus)</t>
    <phoneticPr fontId="56" type="noConversion"/>
  </si>
  <si>
    <t>proportion of X+Y</t>
  </si>
  <si>
    <t>-</t>
  </si>
  <si>
    <t>Expected Matrix (adjusting for nucleotide frequency)</t>
  </si>
  <si>
    <t>Wheat Dwarf Virus (Outgroup: Oat Dwarf Virus)</t>
    <phoneticPr fontId="56" type="noConversion"/>
  </si>
  <si>
    <t>Purported ancestor (node 105) base frequencies</t>
    <phoneticPr fontId="56"/>
  </si>
  <si>
    <r>
      <rPr>
        <b/>
        <sz val="10"/>
        <rFont val="Verdana"/>
      </rPr>
      <t xml:space="preserve">Infectious Pancreatic Necrosis </t>
    </r>
    <r>
      <rPr>
        <b/>
        <sz val="10"/>
        <rFont val="Verdana"/>
      </rPr>
      <t xml:space="preserve">Virus (Outgroup: </t>
    </r>
    <r>
      <rPr>
        <b/>
        <sz val="10"/>
        <rFont val="Verdana"/>
      </rPr>
      <t xml:space="preserve">Yellowtail Ascites </t>
    </r>
    <r>
      <rPr>
        <b/>
        <sz val="10"/>
        <rFont val="Verdana"/>
      </rPr>
      <t>virus)</t>
    </r>
    <r>
      <rPr>
        <b/>
        <sz val="10"/>
        <rFont val="Verdana"/>
      </rPr>
      <t xml:space="preserve"> - 21 taxa</t>
    </r>
  </si>
  <si>
    <t>Purported ancestor (node 298) base frequencies</t>
    <phoneticPr fontId="56"/>
  </si>
  <si>
    <t>Purported ancestor (node 34) base frequencies</t>
    <phoneticPr fontId="56"/>
  </si>
  <si>
    <t>Purported ancestor (node 75) base frequencies</t>
  </si>
  <si>
    <t>ACLSV</t>
    <phoneticPr fontId="56" type="noConversion"/>
  </si>
  <si>
    <t>CP full</t>
    <phoneticPr fontId="56" type="noConversion"/>
  </si>
  <si>
    <t>Purported ancestor (node 89) base frequencies</t>
    <phoneticPr fontId="56"/>
  </si>
  <si>
    <t>AKAV</t>
    <phoneticPr fontId="56" type="noConversion"/>
  </si>
  <si>
    <t>Purported ancestor (node 447) base frequencies</t>
    <phoneticPr fontId="56"/>
  </si>
  <si>
    <t>CDV</t>
    <phoneticPr fontId="56" type="noConversion"/>
  </si>
  <si>
    <t>H protein full</t>
    <phoneticPr fontId="56" type="noConversion"/>
  </si>
  <si>
    <t>Nucleoprotein full</t>
    <phoneticPr fontId="56" type="noConversion"/>
  </si>
  <si>
    <t>BBTV</t>
    <phoneticPr fontId="56" type="noConversion"/>
  </si>
  <si>
    <t>DNA1</t>
    <phoneticPr fontId="56" type="noConversion"/>
  </si>
  <si>
    <t>Banana bunchy top Virus (Outgroup: Cardamom bushy dwarf virus)</t>
    <phoneticPr fontId="56" type="noConversion"/>
  </si>
  <si>
    <t>Purported ancestor (node 141) base frequencies</t>
    <phoneticPr fontId="56"/>
  </si>
  <si>
    <t>Without CBDV changes matrix</t>
    <phoneticPr fontId="56"/>
  </si>
  <si>
    <t>Purported ancestor (node97 ) base frequencies</t>
    <phoneticPr fontId="56"/>
  </si>
  <si>
    <t>A</t>
    <phoneticPr fontId="56" type="noConversion"/>
  </si>
  <si>
    <t>Bornavirus P protein (Outgroup: Avian bornavirus)</t>
    <phoneticPr fontId="56" type="noConversion"/>
  </si>
  <si>
    <t>Tobacco Streak Virus (Outgroup: Parieteria mottle virus)</t>
    <phoneticPr fontId="56" type="noConversion"/>
  </si>
  <si>
    <t>Whole genome</t>
    <phoneticPr fontId="56" type="noConversion"/>
  </si>
  <si>
    <t>Gallid herpesvirus 1 (Outgroup: Psittacid herpesvirus 1)</t>
    <phoneticPr fontId="56" type="noConversion"/>
  </si>
  <si>
    <t>Purported ancestor (node 42) base frequencies</t>
    <phoneticPr fontId="56"/>
  </si>
  <si>
    <t>Without PsHV1 changes matrix</t>
    <phoneticPr fontId="56"/>
  </si>
  <si>
    <t>Grapevine leafroll-associated Virus-3 (Outgroup: Pineapple mealybug wilt-associated virus-2) - Tree2</t>
    <phoneticPr fontId="56" type="noConversion"/>
  </si>
  <si>
    <t>Without ApCLSV changes matrix</t>
    <phoneticPr fontId="56"/>
  </si>
  <si>
    <t xml:space="preserve">Relative nucleotide frequency in the ancestral node </t>
    <phoneticPr fontId="56"/>
  </si>
  <si>
    <t>BK Polyoma</t>
    <phoneticPr fontId="56" type="noConversion"/>
  </si>
  <si>
    <t>VP1</t>
    <phoneticPr fontId="56" type="noConversion"/>
  </si>
  <si>
    <t>Whole genome</t>
    <phoneticPr fontId="56" type="noConversion"/>
  </si>
  <si>
    <t>Relative nucleotide frequency in the ancestral node 568</t>
    <phoneticPr fontId="56"/>
  </si>
  <si>
    <t>Without PCV1 changes matrix</t>
    <phoneticPr fontId="56"/>
  </si>
  <si>
    <t>Whole genome</t>
    <phoneticPr fontId="56" type="noConversion"/>
  </si>
  <si>
    <t>BNYVV</t>
    <phoneticPr fontId="56" type="noConversion"/>
  </si>
  <si>
    <t>Without DSV changes matrix</t>
    <phoneticPr fontId="56"/>
  </si>
  <si>
    <t>MSV</t>
    <phoneticPr fontId="56" type="noConversion"/>
  </si>
  <si>
    <t>Whole genome</t>
    <phoneticPr fontId="56" type="noConversion"/>
  </si>
  <si>
    <t>Norovirus Group II subtype 2 (Outgroup: Norovirus Group I subtype 6)</t>
    <phoneticPr fontId="56" type="noConversion"/>
  </si>
  <si>
    <t>Hantaan Virus GC Protein (Outgroup: Seoul virus)</t>
    <phoneticPr fontId="56" type="noConversion"/>
  </si>
  <si>
    <t>VHSV</t>
    <phoneticPr fontId="56" type="noConversion"/>
  </si>
  <si>
    <t>G protein full</t>
    <phoneticPr fontId="56" type="noConversion"/>
  </si>
  <si>
    <t>GBNV</t>
    <phoneticPr fontId="56" type="noConversion"/>
  </si>
  <si>
    <t>(Obs-Exp)/Exp</t>
    <phoneticPr fontId="56" type="noConversion"/>
  </si>
  <si>
    <t>-</t>
    <phoneticPr fontId="56" type="noConversion"/>
  </si>
  <si>
    <t>(Obs-Exp)/Exp</t>
    <phoneticPr fontId="56" type="noConversion"/>
  </si>
  <si>
    <t>-</t>
    <phoneticPr fontId="56" type="noConversion"/>
  </si>
  <si>
    <t>-</t>
    <phoneticPr fontId="56" type="noConversion"/>
  </si>
  <si>
    <t>Relative nucleotide frequency in the ancestral node 277</t>
    <phoneticPr fontId="56"/>
  </si>
  <si>
    <t>Without SHV changes matrix</t>
    <phoneticPr fontId="56"/>
  </si>
  <si>
    <t>Potato Leafroll Virus (Outgroup: Sweet potato leaf speckling virus) - PAUP Tree 1</t>
    <phoneticPr fontId="56" type="noConversion"/>
  </si>
  <si>
    <t>Potato Leafroll Virus (Outgroup: Sweet potato leaf speckling virus) - PAUP Tree 2</t>
    <phoneticPr fontId="56" type="noConversion"/>
  </si>
  <si>
    <t>Purported ancestor (node 86) base frequencies</t>
    <phoneticPr fontId="56"/>
  </si>
  <si>
    <t>Without ODV changes matrix</t>
    <phoneticPr fontId="56"/>
  </si>
  <si>
    <t>CP full</t>
    <phoneticPr fontId="56" type="noConversion"/>
  </si>
  <si>
    <t>Cucumber Mosaic Virus (Outgroup: Peanut stunt virus)</t>
    <phoneticPr fontId="56" type="noConversion"/>
  </si>
  <si>
    <t>Purported ancestor (node 622) base frequencies</t>
    <phoneticPr fontId="56"/>
  </si>
  <si>
    <t>Without PSV changes matrix</t>
    <phoneticPr fontId="56"/>
  </si>
  <si>
    <t>CP (PSVo)</t>
    <phoneticPr fontId="56" type="noConversion"/>
  </si>
  <si>
    <t>CP (TAVo)</t>
    <phoneticPr fontId="56" type="noConversion"/>
  </si>
  <si>
    <t>EACMV</t>
    <phoneticPr fontId="56" type="noConversion"/>
  </si>
  <si>
    <t>DNA-A</t>
    <phoneticPr fontId="56" type="noConversion"/>
  </si>
  <si>
    <t>DNA-A</t>
    <phoneticPr fontId="56" type="noConversion"/>
  </si>
  <si>
    <t>East African cassava mosaic Virus (Outgroup: South African cassava mosaic virus)</t>
    <phoneticPr fontId="56" type="noConversion"/>
  </si>
  <si>
    <t>Purported ancestor (node 86) base frequencies</t>
    <phoneticPr fontId="56"/>
  </si>
  <si>
    <t>Without RotVC changes matrix</t>
    <phoneticPr fontId="56"/>
  </si>
  <si>
    <t>Whole genome</t>
    <phoneticPr fontId="56" type="noConversion"/>
  </si>
  <si>
    <t>phiX174 (Outgroup:G4  virus)</t>
    <phoneticPr fontId="56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</si>
</sst>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E+00"/>
  </numFmts>
  <fonts count="70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57"/>
      <name val="Verdana"/>
    </font>
    <font>
      <b/>
      <sz val="10"/>
      <color indexed="57"/>
      <name val="Verdana"/>
    </font>
    <font>
      <sz val="10"/>
      <color indexed="22"/>
      <name val="Verdana"/>
    </font>
    <font>
      <sz val="10"/>
      <name val="Verdana"/>
    </font>
    <font>
      <sz val="10"/>
      <color indexed="55"/>
      <name val="Verdana"/>
    </font>
    <font>
      <sz val="10"/>
      <color indexed="12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sz val="10"/>
      <color theme="0" tint="-0.499984740745262"/>
      <name val="Verdana"/>
    </font>
    <font>
      <strike/>
      <sz val="10"/>
      <name val="Verdana"/>
    </font>
    <font>
      <b/>
      <strike/>
      <sz val="10"/>
      <name val="Verdana"/>
    </font>
    <font>
      <strike/>
      <sz val="10"/>
      <color indexed="55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/>
    <xf numFmtId="0" fontId="16" fillId="0" borderId="0" xfId="0" applyFont="1"/>
    <xf numFmtId="0" fontId="18" fillId="0" borderId="0" xfId="0" applyFont="1"/>
    <xf numFmtId="0" fontId="17" fillId="0" borderId="0" xfId="0" applyFont="1"/>
    <xf numFmtId="0" fontId="54" fillId="0" borderId="0" xfId="0" applyFont="1"/>
    <xf numFmtId="16" fontId="0" fillId="0" borderId="0" xfId="0" applyNumberFormat="1"/>
    <xf numFmtId="0" fontId="0" fillId="0" borderId="0" xfId="0" applyFill="1"/>
    <xf numFmtId="0" fontId="57" fillId="0" borderId="0" xfId="0" applyFont="1"/>
    <xf numFmtId="0" fontId="58" fillId="0" borderId="0" xfId="0" applyFont="1"/>
    <xf numFmtId="0" fontId="55" fillId="0" borderId="0" xfId="0" applyFont="1"/>
    <xf numFmtId="0" fontId="53" fillId="0" borderId="0" xfId="0" applyFont="1"/>
    <xf numFmtId="0" fontId="52" fillId="0" borderId="0" xfId="0" applyFont="1"/>
    <xf numFmtId="0" fontId="50" fillId="0" borderId="0" xfId="0" applyFont="1"/>
    <xf numFmtId="0" fontId="52" fillId="0" borderId="0" xfId="0" applyFont="1" applyFill="1"/>
    <xf numFmtId="11" fontId="0" fillId="0" borderId="0" xfId="0" applyNumberFormat="1"/>
    <xf numFmtId="164" fontId="0" fillId="0" borderId="0" xfId="0" applyNumberFormat="1"/>
    <xf numFmtId="164" fontId="50" fillId="0" borderId="0" xfId="0" applyNumberFormat="1" applyFont="1"/>
    <xf numFmtId="0" fontId="59" fillId="0" borderId="0" xfId="0" applyFont="1"/>
    <xf numFmtId="0" fontId="60" fillId="0" borderId="0" xfId="0" applyFont="1"/>
    <xf numFmtId="0" fontId="49" fillId="2" borderId="0" xfId="0" applyFont="1" applyFill="1"/>
    <xf numFmtId="0" fontId="51" fillId="2" borderId="0" xfId="0" applyFont="1" applyFill="1"/>
    <xf numFmtId="0" fontId="54" fillId="2" borderId="0" xfId="0" applyFont="1" applyFill="1"/>
    <xf numFmtId="0" fontId="48" fillId="0" borderId="0" xfId="0" applyFont="1"/>
    <xf numFmtId="165" fontId="47" fillId="0" borderId="0" xfId="0" applyNumberFormat="1" applyFont="1"/>
    <xf numFmtId="0" fontId="46" fillId="0" borderId="0" xfId="0" applyFont="1"/>
    <xf numFmtId="0" fontId="44" fillId="0" borderId="0" xfId="0" applyFont="1"/>
    <xf numFmtId="165" fontId="59" fillId="0" borderId="0" xfId="0" applyNumberFormat="1" applyFont="1"/>
    <xf numFmtId="165" fontId="44" fillId="0" borderId="0" xfId="0" applyNumberFormat="1" applyFont="1"/>
    <xf numFmtId="0" fontId="61" fillId="0" borderId="0" xfId="0" applyFont="1"/>
    <xf numFmtId="0" fontId="45" fillId="0" borderId="0" xfId="0" applyFont="1"/>
    <xf numFmtId="0" fontId="43" fillId="0" borderId="0" xfId="0" applyFont="1"/>
    <xf numFmtId="0" fontId="42" fillId="0" borderId="0" xfId="0" applyFont="1"/>
    <xf numFmtId="0" fontId="62" fillId="0" borderId="0" xfId="0" applyFont="1"/>
    <xf numFmtId="16" fontId="0" fillId="0" borderId="0" xfId="0" applyNumberFormat="1"/>
    <xf numFmtId="0" fontId="0" fillId="0" borderId="0" xfId="0"/>
    <xf numFmtId="0" fontId="38" fillId="0" borderId="0" xfId="0" applyFont="1"/>
    <xf numFmtId="0" fontId="39" fillId="0" borderId="0" xfId="0" applyFont="1"/>
    <xf numFmtId="0" fontId="36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0" fillId="0" borderId="0" xfId="0" applyFont="1"/>
    <xf numFmtId="164" fontId="31" fillId="0" borderId="0" xfId="0" applyNumberFormat="1" applyFont="1"/>
    <xf numFmtId="164" fontId="33" fillId="0" borderId="0" xfId="0" applyNumberFormat="1" applyFont="1"/>
    <xf numFmtId="164" fontId="35" fillId="0" borderId="0" xfId="0" applyNumberFormat="1" applyFont="1"/>
    <xf numFmtId="164" fontId="37" fillId="0" borderId="0" xfId="0" applyNumberFormat="1" applyFont="1"/>
    <xf numFmtId="11" fontId="40" fillId="0" borderId="0" xfId="0" applyNumberFormat="1" applyFont="1"/>
    <xf numFmtId="0" fontId="41" fillId="0" borderId="0" xfId="0" applyFont="1"/>
    <xf numFmtId="0" fontId="29" fillId="0" borderId="0" xfId="0" applyFont="1"/>
    <xf numFmtId="0" fontId="49" fillId="0" borderId="0" xfId="0" applyFont="1" applyFill="1"/>
    <xf numFmtId="0" fontId="28" fillId="0" borderId="0" xfId="0" applyFont="1"/>
    <xf numFmtId="0" fontId="27" fillId="0" borderId="0" xfId="0" applyFont="1"/>
    <xf numFmtId="0" fontId="28" fillId="0" borderId="0" xfId="0" applyFont="1" applyFill="1"/>
    <xf numFmtId="0" fontId="27" fillId="0" borderId="0" xfId="0" applyFont="1" applyFill="1"/>
    <xf numFmtId="0" fontId="25" fillId="0" borderId="0" xfId="0" applyFont="1"/>
    <xf numFmtId="0" fontId="26" fillId="0" borderId="0" xfId="0" applyFont="1" applyFill="1"/>
    <xf numFmtId="0" fontId="25" fillId="0" borderId="0" xfId="0" applyFont="1" applyFill="1"/>
    <xf numFmtId="0" fontId="26" fillId="0" borderId="0" xfId="0" applyFont="1"/>
    <xf numFmtId="0" fontId="23" fillId="0" borderId="0" xfId="0" applyFont="1"/>
    <xf numFmtId="0" fontId="24" fillId="0" borderId="0" xfId="0" applyFont="1"/>
    <xf numFmtId="0" fontId="22" fillId="0" borderId="0" xfId="0" applyFont="1"/>
    <xf numFmtId="0" fontId="21" fillId="0" borderId="0" xfId="0" applyFont="1"/>
    <xf numFmtId="0" fontId="19" fillId="0" borderId="0" xfId="0" applyFont="1"/>
    <xf numFmtId="0" fontId="63" fillId="0" borderId="0" xfId="0" applyFont="1"/>
    <xf numFmtId="0" fontId="20" fillId="0" borderId="0" xfId="0" applyFont="1"/>
    <xf numFmtId="0" fontId="0" fillId="0" borderId="0" xfId="0" applyFont="1"/>
    <xf numFmtId="0" fontId="66" fillId="0" borderId="0" xfId="0" applyFont="1"/>
    <xf numFmtId="0" fontId="16" fillId="0" borderId="0" xfId="0" applyFont="1"/>
    <xf numFmtId="0" fontId="0" fillId="0" borderId="0" xfId="0"/>
    <xf numFmtId="0" fontId="15" fillId="0" borderId="0" xfId="0" applyFont="1"/>
    <xf numFmtId="0" fontId="0" fillId="0" borderId="0" xfId="0"/>
    <xf numFmtId="0" fontId="0" fillId="0" borderId="0" xfId="0"/>
    <xf numFmtId="0" fontId="67" fillId="0" borderId="0" xfId="0" applyFont="1"/>
    <xf numFmtId="0" fontId="68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12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7" fillId="0" borderId="0" xfId="0" applyFont="1"/>
    <xf numFmtId="0" fontId="0" fillId="0" borderId="0" xfId="0"/>
    <xf numFmtId="0" fontId="69" fillId="0" borderId="0" xfId="0" applyFont="1"/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14" fillId="0" borderId="0" xfId="0" applyFont="1"/>
    <xf numFmtId="0" fontId="0" fillId="0" borderId="0" xfId="0"/>
    <xf numFmtId="0" fontId="49" fillId="2" borderId="0" xfId="0" applyFont="1" applyFill="1" applyAlignment="1">
      <alignment horizontal="center"/>
    </xf>
    <xf numFmtId="0" fontId="16" fillId="0" borderId="0" xfId="0" applyFont="1"/>
    <xf numFmtId="0" fontId="0" fillId="0" borderId="0" xfId="0"/>
  </cellXfs>
  <cellStyles count="15">
    <cellStyle name="Comma [0]_Summary" xfId="4"/>
    <cellStyle name="Comma [0]_Summary_1" xfId="8"/>
    <cellStyle name="Comma [0]_Summary_Summary" xfId="9"/>
    <cellStyle name="Comma_Summary" xfId="3"/>
    <cellStyle name="Comma_Summary_1" xfId="7"/>
    <cellStyle name="Comma_Summary_Summary" xfId="10"/>
    <cellStyle name="Currency [0]_Summary" xfId="6"/>
    <cellStyle name="Currency [0]_Summary_1" xfId="12"/>
    <cellStyle name="Currency [0]_Summary_Summary" xfId="13"/>
    <cellStyle name="Currency_Summary" xfId="5"/>
    <cellStyle name="Currency_Summary_1" xfId="11"/>
    <cellStyle name="Currency_Summary_Summary" xfId="1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theme" Target="theme/theme1.xml"/><Relationship Id="rId58" Type="http://schemas.openxmlformats.org/officeDocument/2006/relationships/styles" Target="styles.xml"/><Relationship Id="rId59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plus"/>
            <c:size val="15"/>
            <c:spPr>
              <a:noFill/>
              <a:ln w="25400"/>
            </c:spPr>
          </c:marker>
          <c:dPt>
            <c:idx val="0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1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2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3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4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5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6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7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8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9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0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1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2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3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4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5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6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17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18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19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0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1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2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3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4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25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26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27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28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29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30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dPt>
            <c:idx val="31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2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3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4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5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6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7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dPt>
            <c:idx val="38"/>
            <c:marker>
              <c:spPr>
                <a:noFill/>
                <a:ln w="25400">
                  <a:solidFill>
                    <a:schemeClr val="accent6"/>
                  </a:solidFill>
                </a:ln>
              </c:spPr>
            </c:marker>
          </c:dPt>
          <c:xVal>
            <c:strRef>
              <c:f>Ts_Tv!$A$2:$A$40</c:f>
              <c:strCache>
                <c:ptCount val="39"/>
                <c:pt idx="0">
                  <c:v>B19 (NS1)</c:v>
                </c:pt>
                <c:pt idx="1">
                  <c:v>BBTV</c:v>
                </c:pt>
                <c:pt idx="2">
                  <c:v>BFDV</c:v>
                </c:pt>
                <c:pt idx="3">
                  <c:v>EACMV</c:v>
                </c:pt>
                <c:pt idx="4">
                  <c:v>MSV</c:v>
                </c:pt>
                <c:pt idx="5">
                  <c:v>PCV2</c:v>
                </c:pt>
                <c:pt idx="6">
                  <c:v>phiX174</c:v>
                </c:pt>
                <c:pt idx="7">
                  <c:v>WDV</c:v>
                </c:pt>
                <c:pt idx="8">
                  <c:v>BNYVV (CP)</c:v>
                </c:pt>
                <c:pt idx="9">
                  <c:v>CuMV</c:v>
                </c:pt>
                <c:pt idx="10">
                  <c:v>GLRaV3</c:v>
                </c:pt>
                <c:pt idx="11">
                  <c:v>HAV</c:v>
                </c:pt>
                <c:pt idx="12">
                  <c:v>JEV</c:v>
                </c:pt>
                <c:pt idx="13">
                  <c:v>Norovirus Group II subtype 2</c:v>
                </c:pt>
                <c:pt idx="14">
                  <c:v>PPV</c:v>
                </c:pt>
                <c:pt idx="15">
                  <c:v>TStV</c:v>
                </c:pt>
                <c:pt idx="16">
                  <c:v>AKAV</c:v>
                </c:pt>
                <c:pt idx="17">
                  <c:v>BDV (N)</c:v>
                </c:pt>
                <c:pt idx="18">
                  <c:v>CDV</c:v>
                </c:pt>
                <c:pt idx="19">
                  <c:v>GBNV</c:v>
                </c:pt>
                <c:pt idx="20">
                  <c:v>HTNV (Gc)</c:v>
                </c:pt>
                <c:pt idx="21">
                  <c:v>IHNV</c:v>
                </c:pt>
                <c:pt idx="22">
                  <c:v>RSV</c:v>
                </c:pt>
                <c:pt idx="23">
                  <c:v>VHSV (G)</c:v>
                </c:pt>
                <c:pt idx="24">
                  <c:v>BKPyV (VP1)</c:v>
                </c:pt>
                <c:pt idx="25">
                  <c:v>HAdB</c:v>
                </c:pt>
                <c:pt idx="26">
                  <c:v>HPV6</c:v>
                </c:pt>
                <c:pt idx="27">
                  <c:v>HPV 16</c:v>
                </c:pt>
                <c:pt idx="28">
                  <c:v>HSV1</c:v>
                </c:pt>
                <c:pt idx="29">
                  <c:v>JCPyV</c:v>
                </c:pt>
                <c:pt idx="30">
                  <c:v>MYXV</c:v>
                </c:pt>
                <c:pt idx="31">
                  <c:v>AHSV</c:v>
                </c:pt>
                <c:pt idx="32">
                  <c:v>ARV</c:v>
                </c:pt>
                <c:pt idx="33">
                  <c:v>EHDV2</c:v>
                </c:pt>
                <c:pt idx="34">
                  <c:v>IBDV</c:v>
                </c:pt>
                <c:pt idx="35">
                  <c:v>IPNV</c:v>
                </c:pt>
                <c:pt idx="36">
                  <c:v>RBSDV</c:v>
                </c:pt>
                <c:pt idx="37">
                  <c:v>RotA.G9</c:v>
                </c:pt>
                <c:pt idx="38">
                  <c:v>RotC</c:v>
                </c:pt>
              </c:strCache>
            </c:strRef>
          </c:xVal>
          <c:yVal>
            <c:numRef>
              <c:f>Ts_Tv!$B$2:$B$40</c:f>
              <c:numCache>
                <c:formatCode>General</c:formatCode>
                <c:ptCount val="39"/>
                <c:pt idx="0">
                  <c:v>2.573529411764706</c:v>
                </c:pt>
                <c:pt idx="1">
                  <c:v>1.046620046620047</c:v>
                </c:pt>
                <c:pt idx="2">
                  <c:v>0.975738396624473</c:v>
                </c:pt>
                <c:pt idx="3">
                  <c:v>0.796511627906977</c:v>
                </c:pt>
                <c:pt idx="4">
                  <c:v>0.889914772727273</c:v>
                </c:pt>
                <c:pt idx="5">
                  <c:v>1.25326797385621</c:v>
                </c:pt>
                <c:pt idx="6">
                  <c:v>5.025568181818181</c:v>
                </c:pt>
                <c:pt idx="7">
                  <c:v>0.874074074074074</c:v>
                </c:pt>
                <c:pt idx="8">
                  <c:v>3.047619047619047</c:v>
                </c:pt>
                <c:pt idx="9">
                  <c:v>2.455696202531646</c:v>
                </c:pt>
                <c:pt idx="10">
                  <c:v>3.037453183520599</c:v>
                </c:pt>
                <c:pt idx="11">
                  <c:v>3.099390529770277</c:v>
                </c:pt>
                <c:pt idx="12">
                  <c:v>3.746751284375944</c:v>
                </c:pt>
                <c:pt idx="13">
                  <c:v>7.224137931034483</c:v>
                </c:pt>
                <c:pt idx="14">
                  <c:v>1.643343419062027</c:v>
                </c:pt>
                <c:pt idx="15">
                  <c:v>2.0</c:v>
                </c:pt>
                <c:pt idx="16">
                  <c:v>3.273809523809524</c:v>
                </c:pt>
                <c:pt idx="17">
                  <c:v>4.788888888888889</c:v>
                </c:pt>
                <c:pt idx="18">
                  <c:v>3.117128463476071</c:v>
                </c:pt>
                <c:pt idx="19">
                  <c:v>3.124579124579125</c:v>
                </c:pt>
                <c:pt idx="20">
                  <c:v>2.204494382022471</c:v>
                </c:pt>
                <c:pt idx="21">
                  <c:v>3.152482269503546</c:v>
                </c:pt>
                <c:pt idx="22">
                  <c:v>2.857142857142857</c:v>
                </c:pt>
                <c:pt idx="23">
                  <c:v>4.21875</c:v>
                </c:pt>
                <c:pt idx="24">
                  <c:v>1.843971631205674</c:v>
                </c:pt>
                <c:pt idx="25">
                  <c:v>1.572916666666667</c:v>
                </c:pt>
                <c:pt idx="26">
                  <c:v>1.8</c:v>
                </c:pt>
                <c:pt idx="27">
                  <c:v>1.37912087912088</c:v>
                </c:pt>
                <c:pt idx="28">
                  <c:v>2.631578947368421</c:v>
                </c:pt>
                <c:pt idx="29">
                  <c:v>1.33303808680248</c:v>
                </c:pt>
                <c:pt idx="30">
                  <c:v>5.227272727272727</c:v>
                </c:pt>
                <c:pt idx="31">
                  <c:v>5.929577464788732</c:v>
                </c:pt>
                <c:pt idx="32">
                  <c:v>1.280395578824898</c:v>
                </c:pt>
                <c:pt idx="33">
                  <c:v>3.602272727272727</c:v>
                </c:pt>
                <c:pt idx="34">
                  <c:v>3.141025641025641</c:v>
                </c:pt>
                <c:pt idx="35">
                  <c:v>1.108442004118051</c:v>
                </c:pt>
                <c:pt idx="36">
                  <c:v>5.803149606299213</c:v>
                </c:pt>
                <c:pt idx="37">
                  <c:v>4.100558659217877</c:v>
                </c:pt>
                <c:pt idx="38">
                  <c:v>6.227272727272727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15"/>
            <c:spPr>
              <a:noFill/>
              <a:ln w="25400"/>
            </c:spPr>
          </c:marker>
          <c:dPt>
            <c:idx val="0"/>
            <c:marker>
              <c:spPr>
                <a:noFill/>
                <a:ln w="25400">
                  <a:solidFill>
                    <a:schemeClr val="tx1"/>
                  </a:solidFill>
                </a:ln>
              </c:spPr>
            </c:marker>
          </c:dPt>
          <c:dPt>
            <c:idx val="8"/>
            <c:marker>
              <c:spPr>
                <a:noFill/>
                <a:ln w="25400">
                  <a:solidFill>
                    <a:srgbClr val="0000FF"/>
                  </a:solidFill>
                </a:ln>
              </c:spPr>
            </c:marker>
          </c:dPt>
          <c:dPt>
            <c:idx val="17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0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3"/>
            <c:marker>
              <c:spPr>
                <a:noFill/>
                <a:ln w="2540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24"/>
            <c:marker>
              <c:spPr>
                <a:noFill/>
                <a:ln w="25400">
                  <a:solidFill>
                    <a:schemeClr val="accent6">
                      <a:lumMod val="50000"/>
                    </a:schemeClr>
                  </a:solidFill>
                </a:ln>
              </c:spPr>
            </c:marker>
          </c:dPt>
          <c:xVal>
            <c:strRef>
              <c:f>Ts_Tv!$D$2:$D$40</c:f>
              <c:strCache>
                <c:ptCount val="25"/>
                <c:pt idx="0">
                  <c:v>B19 (VP)</c:v>
                </c:pt>
                <c:pt idx="8">
                  <c:v>BNYVV (p25)</c:v>
                </c:pt>
                <c:pt idx="17">
                  <c:v>BDV (P)</c:v>
                </c:pt>
                <c:pt idx="20">
                  <c:v>HTNV (N)</c:v>
                </c:pt>
                <c:pt idx="23">
                  <c:v>VHSV (N)</c:v>
                </c:pt>
                <c:pt idx="24">
                  <c:v>BKPyV</c:v>
                </c:pt>
              </c:strCache>
            </c:strRef>
          </c:xVal>
          <c:yVal>
            <c:numRef>
              <c:f>Ts_Tv!$C$2:$C$40</c:f>
              <c:numCache>
                <c:formatCode>General</c:formatCode>
                <c:ptCount val="39"/>
                <c:pt idx="0">
                  <c:v>2.421428571428571</c:v>
                </c:pt>
                <c:pt idx="8">
                  <c:v>3.545454545454545</c:v>
                </c:pt>
                <c:pt idx="17">
                  <c:v>1.63404255319149</c:v>
                </c:pt>
                <c:pt idx="20">
                  <c:v>2.497936726272352</c:v>
                </c:pt>
                <c:pt idx="23">
                  <c:v>2.891304347826087</c:v>
                </c:pt>
                <c:pt idx="24">
                  <c:v>1.67595818815331</c:v>
                </c:pt>
              </c:numCache>
            </c:numRef>
          </c:yVal>
        </c:ser>
        <c:axId val="236549752"/>
        <c:axId val="236552696"/>
      </c:scatterChart>
      <c:valAx>
        <c:axId val="236549752"/>
        <c:scaling>
          <c:orientation val="minMax"/>
        </c:scaling>
        <c:axPos val="b"/>
        <c:majorTickMark val="none"/>
        <c:tickLblPos val="none"/>
        <c:crossAx val="236552696"/>
        <c:crossesAt val="1.0"/>
        <c:crossBetween val="midCat"/>
      </c:valAx>
      <c:valAx>
        <c:axId val="236552696"/>
        <c:scaling>
          <c:orientation val="minMax"/>
        </c:scaling>
        <c:axPos val="l"/>
        <c:numFmt formatCode="General" sourceLinked="1"/>
        <c:tickLblPos val="nextTo"/>
        <c:crossAx val="23654975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</xdr:colOff>
      <xdr:row>1</xdr:row>
      <xdr:rowOff>81280</xdr:rowOff>
    </xdr:from>
    <xdr:to>
      <xdr:col>16</xdr:col>
      <xdr:colOff>294640</xdr:colOff>
      <xdr:row>41</xdr:row>
      <xdr:rowOff>81280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31"/>
  <sheetViews>
    <sheetView zoomScale="12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G1" sqref="G1:W1"/>
    </sheetView>
  </sheetViews>
  <sheetFormatPr baseColWidth="10" defaultRowHeight="13"/>
  <cols>
    <col min="2" max="2" width="11.85546875" customWidth="1"/>
    <col min="3" max="3" width="8.42578125" bestFit="1" customWidth="1"/>
    <col min="4" max="4" width="10.140625" bestFit="1" customWidth="1"/>
    <col min="5" max="5" width="5.85546875" style="12" customWidth="1"/>
    <col min="6" max="6" width="12.42578125" style="12" customWidth="1"/>
    <col min="7" max="7" width="8.5703125" customWidth="1"/>
    <col min="8" max="8" width="8.7109375" customWidth="1"/>
    <col min="9" max="9" width="6.140625" customWidth="1"/>
    <col min="10" max="11" width="7.85546875" bestFit="1" customWidth="1"/>
    <col min="12" max="12" width="6.140625" customWidth="1"/>
    <col min="13" max="13" width="7.85546875" bestFit="1" customWidth="1"/>
    <col min="14" max="14" width="7.85546875" customWidth="1"/>
    <col min="15" max="15" width="5.85546875" customWidth="1"/>
    <col min="16" max="16" width="8.140625" customWidth="1"/>
    <col min="17" max="17" width="10.140625" customWidth="1"/>
    <col min="18" max="18" width="6.140625" customWidth="1"/>
    <col min="19" max="19" width="10" customWidth="1"/>
    <col min="20" max="20" width="11.140625" customWidth="1"/>
    <col min="21" max="21" width="5.85546875" customWidth="1"/>
    <col min="22" max="22" width="9.140625" customWidth="1"/>
    <col min="23" max="23" width="10.28515625" customWidth="1"/>
  </cols>
  <sheetData>
    <row r="1" spans="1:23" s="20" customFormat="1">
      <c r="G1" s="20" t="s">
        <v>169</v>
      </c>
      <c r="H1" s="20" t="s">
        <v>170</v>
      </c>
      <c r="J1" s="20" t="s">
        <v>171</v>
      </c>
      <c r="K1" s="20" t="s">
        <v>172</v>
      </c>
      <c r="M1" s="20" t="s">
        <v>173</v>
      </c>
      <c r="N1" s="20" t="s">
        <v>174</v>
      </c>
      <c r="P1" s="20" t="s">
        <v>175</v>
      </c>
      <c r="Q1" s="20" t="s">
        <v>54</v>
      </c>
      <c r="S1" s="20" t="s">
        <v>55</v>
      </c>
      <c r="T1" s="20" t="s">
        <v>56</v>
      </c>
      <c r="V1" s="20" t="s">
        <v>57</v>
      </c>
      <c r="W1" s="20" t="s">
        <v>58</v>
      </c>
    </row>
    <row r="2" spans="1:23" s="20" customFormat="1">
      <c r="A2" s="20" t="s">
        <v>28</v>
      </c>
      <c r="B2" s="20" t="s">
        <v>29</v>
      </c>
      <c r="C2" s="20" t="s">
        <v>51</v>
      </c>
      <c r="D2" s="20" t="s">
        <v>31</v>
      </c>
      <c r="F2" s="20" t="s">
        <v>189</v>
      </c>
      <c r="G2" s="100" t="s">
        <v>32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</row>
    <row r="3" spans="1:23">
      <c r="A3" s="35" t="s">
        <v>146</v>
      </c>
      <c r="B3" s="35" t="s">
        <v>318</v>
      </c>
      <c r="C3">
        <v>50</v>
      </c>
      <c r="D3">
        <v>2246</v>
      </c>
      <c r="F3" s="12">
        <v>0.97573839662447259</v>
      </c>
      <c r="G3" s="55">
        <v>9.1003706996766437E-2</v>
      </c>
      <c r="H3" s="56">
        <v>9.2056165922000943E-2</v>
      </c>
      <c r="J3" s="55">
        <v>2.3160245942655058E-2</v>
      </c>
      <c r="K3">
        <v>4.6725490572107529E-2</v>
      </c>
      <c r="M3">
        <v>4.2408739253707695E-2</v>
      </c>
      <c r="N3" s="32">
        <v>4.8780157414070199E-2</v>
      </c>
      <c r="P3" s="57">
        <v>6.842709530559902E-4</v>
      </c>
      <c r="Q3">
        <v>2.8472984330531578E-3</v>
      </c>
      <c r="S3" s="57">
        <v>0.60417751254432872</v>
      </c>
      <c r="T3" s="58">
        <v>0.61357733687161486</v>
      </c>
      <c r="V3">
        <v>0.73820964632908126</v>
      </c>
      <c r="W3" s="32">
        <v>0.71098997909371187</v>
      </c>
    </row>
    <row r="4" spans="1:23">
      <c r="G4" s="16"/>
      <c r="H4" s="16"/>
      <c r="I4" s="16"/>
      <c r="J4" s="16"/>
      <c r="K4" s="16"/>
      <c r="L4" s="16"/>
      <c r="M4" s="16"/>
      <c r="N4" s="16"/>
      <c r="O4" s="16"/>
      <c r="P4" s="17"/>
      <c r="Q4" s="16"/>
      <c r="R4" s="16"/>
      <c r="S4" s="16"/>
      <c r="T4" s="16"/>
      <c r="U4" s="15"/>
      <c r="V4" s="16"/>
      <c r="W4" s="16"/>
    </row>
    <row r="5" spans="1:23" s="32" customFormat="1">
      <c r="A5" s="42" t="s">
        <v>231</v>
      </c>
      <c r="B5" s="42" t="s">
        <v>232</v>
      </c>
      <c r="C5" s="42">
        <v>58</v>
      </c>
      <c r="D5" s="42">
        <v>2791</v>
      </c>
      <c r="E5" s="42"/>
      <c r="F5" s="42">
        <v>0.87407407407407411</v>
      </c>
      <c r="G5" s="49">
        <v>0.24461180900776622</v>
      </c>
      <c r="H5" s="42">
        <v>0.19014534947312625</v>
      </c>
      <c r="I5" s="43"/>
      <c r="J5" s="49">
        <v>0.41396404398997899</v>
      </c>
      <c r="K5" s="41">
        <v>0.40066443422987819</v>
      </c>
      <c r="L5" s="44"/>
      <c r="M5" s="49">
        <v>4.3427307751089383E-2</v>
      </c>
      <c r="N5" s="39">
        <v>3.1509640998174972E-2</v>
      </c>
      <c r="O5" s="45"/>
      <c r="P5" s="49">
        <v>0.12254008259155394</v>
      </c>
      <c r="Q5" s="38">
        <v>0.15829160616094132</v>
      </c>
      <c r="R5" s="46"/>
      <c r="S5" s="49">
        <v>4.7762967131357114E-6</v>
      </c>
      <c r="T5" s="37">
        <v>1.5184324044672933E-5</v>
      </c>
      <c r="U5" s="47"/>
      <c r="V5" s="49">
        <v>0.20837912983155449</v>
      </c>
      <c r="W5" s="48">
        <v>0.1928539088971247</v>
      </c>
    </row>
    <row r="6" spans="1:23">
      <c r="G6" s="14"/>
      <c r="H6" s="14"/>
      <c r="P6" s="13"/>
    </row>
    <row r="7" spans="1:23" s="12" customFormat="1">
      <c r="A7" s="12" t="s">
        <v>104</v>
      </c>
      <c r="B7" s="12" t="s">
        <v>105</v>
      </c>
      <c r="C7" s="14">
        <v>65</v>
      </c>
      <c r="D7" s="14">
        <v>2070</v>
      </c>
      <c r="F7" s="12">
        <v>2.5735294117647061</v>
      </c>
      <c r="G7" s="35">
        <v>0.78709778997323143</v>
      </c>
      <c r="H7" s="70">
        <v>0.72632057126818761</v>
      </c>
      <c r="J7" s="35">
        <v>0.2637462132078543</v>
      </c>
      <c r="K7" s="70">
        <v>0.20893607003737738</v>
      </c>
      <c r="M7" s="35">
        <v>0.83274766150744461</v>
      </c>
      <c r="N7" s="70">
        <v>0.8265972642803554</v>
      </c>
      <c r="P7" s="33">
        <v>0.91575786766871914</v>
      </c>
      <c r="Q7" s="33">
        <v>0.92688472000994016</v>
      </c>
      <c r="S7" s="70">
        <v>2.1151230176042306E-3</v>
      </c>
      <c r="T7" s="35">
        <v>1.3886557820101942E-2</v>
      </c>
      <c r="V7" s="35">
        <v>0.55252082721839901</v>
      </c>
      <c r="W7" s="70">
        <v>0.58365558317104904</v>
      </c>
    </row>
    <row r="8" spans="1:23">
      <c r="K8" s="9"/>
      <c r="P8" s="13"/>
    </row>
    <row r="9" spans="1:23" s="12" customFormat="1">
      <c r="B9" s="12" t="s">
        <v>106</v>
      </c>
      <c r="C9" s="14">
        <v>79</v>
      </c>
      <c r="D9" s="14">
        <v>2346</v>
      </c>
      <c r="F9" s="12">
        <v>2.4214285714285713</v>
      </c>
      <c r="G9" s="70">
        <v>0.7415018301353703</v>
      </c>
      <c r="H9" s="35">
        <v>0.68129521818998795</v>
      </c>
      <c r="J9" s="35">
        <v>3.1114378297595179E-2</v>
      </c>
      <c r="K9" s="70">
        <v>7.5203823881962719E-3</v>
      </c>
      <c r="M9" s="35">
        <v>0.64424146619848255</v>
      </c>
      <c r="N9" s="70">
        <v>0.60583453533636722</v>
      </c>
      <c r="P9" s="35">
        <v>0.63885715615230376</v>
      </c>
      <c r="Q9" s="70">
        <v>0.6402257283687236</v>
      </c>
      <c r="S9" s="70">
        <v>0.33095201585229406</v>
      </c>
      <c r="T9" s="35">
        <v>0.38288458098824607</v>
      </c>
      <c r="V9" s="33">
        <v>0.99151203581669256</v>
      </c>
      <c r="W9" s="33">
        <v>0.99235042499427573</v>
      </c>
    </row>
    <row r="10" spans="1:23" s="12" customFormat="1">
      <c r="C10" s="14"/>
      <c r="D10" s="14"/>
      <c r="J10" s="23"/>
      <c r="K10" s="18"/>
      <c r="M10"/>
      <c r="N10" s="9"/>
      <c r="Q10" s="9"/>
      <c r="S10" s="9"/>
      <c r="T10"/>
      <c r="V10" s="19"/>
      <c r="W10" s="19"/>
    </row>
    <row r="11" spans="1:23" s="12" customFormat="1">
      <c r="A11" s="12" t="s">
        <v>206</v>
      </c>
      <c r="B11" s="12" t="s">
        <v>207</v>
      </c>
      <c r="C11" s="14">
        <v>66</v>
      </c>
      <c r="D11" s="14">
        <v>5691</v>
      </c>
      <c r="G11" s="12" t="s">
        <v>233</v>
      </c>
      <c r="H11" s="24"/>
      <c r="J11" s="9"/>
      <c r="K11" s="25"/>
      <c r="M11" s="18"/>
      <c r="N11" s="28"/>
      <c r="P11" s="18"/>
      <c r="Q11" s="26"/>
      <c r="S11" s="18"/>
      <c r="T11" s="26"/>
      <c r="V11" s="27"/>
      <c r="W11" s="28"/>
    </row>
    <row r="12" spans="1:23" s="12" customFormat="1">
      <c r="C12" s="14"/>
      <c r="D12" s="14"/>
      <c r="F12" s="12">
        <v>5.0255681818181817</v>
      </c>
      <c r="G12" s="2">
        <v>0.46349644195690454</v>
      </c>
      <c r="H12" s="35">
        <v>0.43687808684322849</v>
      </c>
      <c r="J12" s="2">
        <v>0.30016665686260252</v>
      </c>
      <c r="K12" s="35">
        <v>0.27591066759833194</v>
      </c>
      <c r="M12" s="2">
        <v>0.26561802453353661</v>
      </c>
      <c r="N12" s="35">
        <v>0.31614052992810004</v>
      </c>
      <c r="P12" s="35">
        <v>0.35729607243701877</v>
      </c>
      <c r="Q12" s="2">
        <v>0.36135257408635135</v>
      </c>
      <c r="S12" s="2">
        <v>2.6659304270239496E-67</v>
      </c>
      <c r="T12" s="35">
        <v>5.0227805496656671E-49</v>
      </c>
      <c r="V12" s="2">
        <v>9.0855457582838059E-5</v>
      </c>
      <c r="W12" s="35">
        <v>8.0429288753373592E-4</v>
      </c>
    </row>
    <row r="13" spans="1:23" s="12" customFormat="1">
      <c r="C13" s="14"/>
      <c r="D13" s="14"/>
      <c r="G13" s="68"/>
      <c r="H13" s="69"/>
      <c r="J13" s="68"/>
      <c r="K13" s="69"/>
      <c r="M13" s="68"/>
      <c r="N13" s="69"/>
      <c r="P13" s="69"/>
      <c r="Q13" s="68"/>
      <c r="S13" s="68"/>
      <c r="T13" s="69"/>
      <c r="V13" s="68"/>
      <c r="W13" s="69"/>
    </row>
    <row r="14" spans="1:23" s="12" customFormat="1">
      <c r="A14" s="12" t="s">
        <v>185</v>
      </c>
      <c r="B14" s="12" t="s">
        <v>200</v>
      </c>
      <c r="C14" s="14">
        <v>324</v>
      </c>
      <c r="D14" s="14">
        <v>1801</v>
      </c>
      <c r="G14" s="35">
        <v>0.63296498948760438</v>
      </c>
      <c r="H14" s="78">
        <v>0.59460821844544354</v>
      </c>
      <c r="J14" s="78">
        <v>0.15796411291276286</v>
      </c>
      <c r="K14" s="35">
        <v>0.17769438072220073</v>
      </c>
      <c r="M14" s="78">
        <v>0.48204268565062469</v>
      </c>
      <c r="N14" s="35">
        <v>0.4863455232348185</v>
      </c>
      <c r="P14" s="35">
        <v>0.81786974778174071</v>
      </c>
      <c r="Q14" s="78">
        <v>0.84361077668401674</v>
      </c>
      <c r="S14" s="78">
        <v>4.5656364310754847E-6</v>
      </c>
      <c r="T14" s="35">
        <v>4.6388398405697122E-5</v>
      </c>
      <c r="V14" s="78">
        <v>0.49401701362255612</v>
      </c>
      <c r="W14" s="35">
        <v>0.47806325596504151</v>
      </c>
    </row>
    <row r="15" spans="1:23" s="12" customFormat="1">
      <c r="A15" s="12" t="s">
        <v>185</v>
      </c>
      <c r="B15" s="12" t="s">
        <v>330</v>
      </c>
      <c r="C15" s="14">
        <v>324</v>
      </c>
      <c r="D15" s="14">
        <v>1801</v>
      </c>
      <c r="E15" s="12" t="s">
        <v>74</v>
      </c>
      <c r="F15" s="69">
        <v>1.2532679738562091</v>
      </c>
      <c r="G15" s="35">
        <v>0.69299729319666326</v>
      </c>
      <c r="H15" s="70">
        <v>0.65998197492613575</v>
      </c>
      <c r="J15" s="70">
        <v>0.14707375331956729</v>
      </c>
      <c r="K15" s="35">
        <v>0.16631016228581208</v>
      </c>
      <c r="M15" s="70">
        <v>0.44816071654479123</v>
      </c>
      <c r="N15" s="35">
        <v>0.45262039505927149</v>
      </c>
      <c r="P15" s="70">
        <v>0.86138476299390931</v>
      </c>
      <c r="Q15" s="35">
        <v>0.88109348490397221</v>
      </c>
      <c r="S15" s="70">
        <v>3.2973561973003877E-6</v>
      </c>
      <c r="T15" s="35">
        <v>3.5783604807913278E-5</v>
      </c>
      <c r="V15" s="70">
        <v>0.47129808287407099</v>
      </c>
      <c r="W15" s="35">
        <v>0.45493461188378609</v>
      </c>
    </row>
    <row r="16" spans="1:23">
      <c r="P16" s="13"/>
    </row>
    <row r="17" spans="1:23" s="35" customFormat="1">
      <c r="A17" s="35" t="s">
        <v>333</v>
      </c>
      <c r="B17" s="35" t="s">
        <v>334</v>
      </c>
      <c r="C17" s="35">
        <v>99</v>
      </c>
      <c r="D17" s="35">
        <v>2809</v>
      </c>
      <c r="E17" s="12"/>
      <c r="F17" s="12">
        <v>0.88991477272727271</v>
      </c>
      <c r="G17" s="2">
        <v>3.7243568886678992E-2</v>
      </c>
      <c r="H17" s="35">
        <v>2.0892899144956571E-2</v>
      </c>
      <c r="J17" s="2">
        <v>5.2245285613548875E-4</v>
      </c>
      <c r="K17" s="35">
        <v>1.7330366082772474E-4</v>
      </c>
      <c r="M17" s="2">
        <v>7.7294109154752919E-3</v>
      </c>
      <c r="N17" s="35">
        <v>3.7198913864432736E-3</v>
      </c>
      <c r="P17" s="2">
        <v>0.11674907349772048</v>
      </c>
      <c r="Q17" s="35">
        <v>0.12572237836244965</v>
      </c>
      <c r="S17" s="2">
        <v>1.8326398436601726E-5</v>
      </c>
      <c r="T17" s="35">
        <v>2.5778099763884961E-5</v>
      </c>
      <c r="V17" s="2">
        <v>2.5317086375525803E-3</v>
      </c>
      <c r="W17" s="35">
        <v>2.3814578456959634E-3</v>
      </c>
    </row>
    <row r="18" spans="1:23" s="35" customFormat="1">
      <c r="E18" s="12"/>
      <c r="F18" s="12"/>
      <c r="G18" s="36"/>
      <c r="H18" s="12"/>
      <c r="J18" s="36"/>
      <c r="K18" s="12"/>
      <c r="N18" s="36"/>
      <c r="P18" s="36"/>
      <c r="Q18" s="37"/>
      <c r="S18" s="36"/>
      <c r="V18" s="36"/>
    </row>
    <row r="19" spans="1:23" s="35" customFormat="1">
      <c r="A19" s="35" t="s">
        <v>357</v>
      </c>
      <c r="B19" s="35" t="s">
        <v>358</v>
      </c>
      <c r="E19" s="12"/>
      <c r="F19" s="12"/>
      <c r="G19" s="35" t="s">
        <v>272</v>
      </c>
    </row>
    <row r="20" spans="1:23" s="35" customFormat="1">
      <c r="B20" s="35" t="s">
        <v>359</v>
      </c>
      <c r="C20" s="35">
        <v>63</v>
      </c>
      <c r="D20" s="35">
        <v>2810</v>
      </c>
      <c r="F20" s="35">
        <v>0.79651162790697672</v>
      </c>
      <c r="G20" s="33">
        <v>0.98927002689061028</v>
      </c>
      <c r="H20" s="33">
        <v>0.98775348424817866</v>
      </c>
      <c r="J20" s="12">
        <v>2.033157284210789E-2</v>
      </c>
      <c r="K20" s="59">
        <v>1.8490276299954225E-2</v>
      </c>
      <c r="M20" s="35">
        <v>6.4247841779218216E-3</v>
      </c>
      <c r="N20" s="59">
        <v>8.4427885018331494E-3</v>
      </c>
      <c r="P20" s="59">
        <v>0.14492132098242771</v>
      </c>
      <c r="Q20" s="60">
        <v>0.19473074654830566</v>
      </c>
      <c r="S20" s="59">
        <v>6.884914858513331E-6</v>
      </c>
      <c r="T20" s="12">
        <v>1.4006486139164225E-4</v>
      </c>
      <c r="V20" s="35">
        <v>2.8057116425159368E-6</v>
      </c>
      <c r="W20" s="59">
        <v>8.2275256817702501E-6</v>
      </c>
    </row>
    <row r="21" spans="1:23" s="35" customFormat="1">
      <c r="G21" s="33"/>
      <c r="H21" s="33"/>
      <c r="J21" s="12"/>
      <c r="K21" s="59"/>
      <c r="N21" s="59"/>
      <c r="P21" s="59"/>
      <c r="Q21" s="60"/>
      <c r="S21" s="59"/>
      <c r="T21" s="12"/>
      <c r="W21" s="59"/>
    </row>
    <row r="22" spans="1:23" s="35" customFormat="1">
      <c r="A22" s="35" t="s">
        <v>309</v>
      </c>
      <c r="B22" s="35" t="s">
        <v>310</v>
      </c>
      <c r="C22" s="35">
        <v>95</v>
      </c>
      <c r="D22" s="35">
        <v>1142</v>
      </c>
      <c r="F22" s="35">
        <v>1.0466200466200466</v>
      </c>
      <c r="G22" s="35">
        <v>0.39021318359407009</v>
      </c>
      <c r="H22" s="4">
        <v>0.2401680631971797</v>
      </c>
      <c r="J22" s="35">
        <v>0.62445314542784858</v>
      </c>
      <c r="K22" s="4">
        <v>0.57153019852277565</v>
      </c>
      <c r="M22" s="35">
        <v>0.3556685129729017</v>
      </c>
      <c r="N22" s="4">
        <v>0.27868903830954445</v>
      </c>
      <c r="P22" s="4">
        <v>4.5471075219227094E-2</v>
      </c>
      <c r="Q22" s="35">
        <v>9.0804501061761078E-2</v>
      </c>
      <c r="S22" s="4">
        <v>0.29841948997474899</v>
      </c>
      <c r="T22" s="35">
        <v>0.37232886590216963</v>
      </c>
      <c r="V22" s="4">
        <v>0.52722266276884089</v>
      </c>
      <c r="W22" s="35">
        <v>0.5211444128509819</v>
      </c>
    </row>
    <row r="23" spans="1:23" s="35" customFormat="1">
      <c r="H23" s="4"/>
      <c r="K23" s="4"/>
      <c r="N23" s="4"/>
      <c r="P23" s="4"/>
      <c r="S23" s="4"/>
      <c r="V23" s="4"/>
    </row>
    <row r="24" spans="1:23" s="35" customFormat="1">
      <c r="K24" s="4"/>
      <c r="N24" s="4"/>
      <c r="P24" s="4"/>
      <c r="S24" s="4"/>
      <c r="V24" s="4"/>
    </row>
    <row r="25" spans="1:23" s="35" customFormat="1">
      <c r="K25" s="4"/>
      <c r="N25" s="4"/>
      <c r="P25" s="4"/>
      <c r="S25" s="4"/>
      <c r="V25" s="4"/>
    </row>
    <row r="26" spans="1:23" s="35" customFormat="1">
      <c r="K26" s="4"/>
      <c r="N26" s="4"/>
      <c r="P26" s="4"/>
      <c r="S26" s="4"/>
      <c r="V26" s="4"/>
    </row>
    <row r="27" spans="1:23" s="35" customFormat="1">
      <c r="J27" s="36"/>
      <c r="K27" s="12"/>
      <c r="N27" s="36"/>
      <c r="P27" s="36"/>
      <c r="Q27" s="37"/>
      <c r="S27" s="36"/>
      <c r="V27" s="36"/>
    </row>
    <row r="28" spans="1:23" s="12" customFormat="1">
      <c r="H28" s="35"/>
      <c r="I28" s="35"/>
      <c r="P28" s="13"/>
    </row>
    <row r="29" spans="1:23" s="22" customFormat="1">
      <c r="A29" s="20" t="s">
        <v>154</v>
      </c>
      <c r="B29" s="20"/>
      <c r="C29" s="20"/>
      <c r="D29" s="20"/>
      <c r="J29" s="20"/>
      <c r="K29" s="20"/>
      <c r="L29" s="20"/>
      <c r="M29" s="20"/>
      <c r="N29" s="20"/>
      <c r="O29" s="20"/>
      <c r="P29" s="21"/>
    </row>
    <row r="30" spans="1:23" s="29" customFormat="1">
      <c r="A30" s="29" t="s">
        <v>331</v>
      </c>
      <c r="B30" s="29" t="s">
        <v>351</v>
      </c>
      <c r="C30" s="29">
        <v>51</v>
      </c>
      <c r="D30" s="29">
        <v>576</v>
      </c>
      <c r="F30" s="29">
        <v>3.0476190476190474</v>
      </c>
      <c r="G30" s="33">
        <v>0.78925672975612338</v>
      </c>
      <c r="H30" s="33">
        <v>0.74141276132281664</v>
      </c>
      <c r="J30" s="70">
        <v>0.33508073564478336</v>
      </c>
      <c r="K30" s="41">
        <v>0.29856914794645184</v>
      </c>
      <c r="M30" s="33">
        <v>0.71820308610782591</v>
      </c>
      <c r="N30" s="33">
        <v>0.73026705070036813</v>
      </c>
      <c r="P30" s="33">
        <v>0.91130692994167417</v>
      </c>
      <c r="Q30" s="33">
        <v>0.9224909837828893</v>
      </c>
      <c r="S30" s="29">
        <v>0.14015551111527749</v>
      </c>
      <c r="T30" s="70">
        <v>0.25362240974543226</v>
      </c>
      <c r="V30" s="41">
        <v>0.4188518143573341</v>
      </c>
      <c r="W30" s="70">
        <v>0.47386006957448135</v>
      </c>
    </row>
    <row r="31" spans="1:23" s="29" customFormat="1">
      <c r="G31" s="9"/>
      <c r="J31" s="9"/>
      <c r="M31" s="9"/>
      <c r="P31" s="19"/>
      <c r="Q31" s="19"/>
      <c r="S31" s="9"/>
      <c r="W31" s="9"/>
    </row>
    <row r="32" spans="1:23" s="29" customFormat="1">
      <c r="B32" s="29" t="s">
        <v>159</v>
      </c>
      <c r="C32" s="29">
        <v>168</v>
      </c>
      <c r="D32" s="29">
        <v>811</v>
      </c>
      <c r="F32" s="29">
        <v>3.5454545454545454</v>
      </c>
      <c r="G32" s="70">
        <v>0.29322200263475973</v>
      </c>
      <c r="H32" s="29">
        <v>0.24108090338182317</v>
      </c>
      <c r="J32" s="70">
        <v>7.1861515659329715E-3</v>
      </c>
      <c r="K32" s="41">
        <v>6.4509935548013961E-3</v>
      </c>
      <c r="M32" s="70">
        <v>0.19186553711941029</v>
      </c>
      <c r="N32" s="41">
        <v>0.29231590221294579</v>
      </c>
      <c r="P32" s="29">
        <v>0.3950647259455291</v>
      </c>
      <c r="Q32" s="70">
        <v>0.43969982739238223</v>
      </c>
      <c r="S32" s="33">
        <v>0.92358871338332404</v>
      </c>
      <c r="T32" s="33">
        <v>0.9446790872405646</v>
      </c>
      <c r="V32" s="41">
        <v>0.38224974518654786</v>
      </c>
      <c r="W32" s="70">
        <v>0.48658526669518543</v>
      </c>
    </row>
    <row r="33" spans="1:23" s="25" customFormat="1">
      <c r="A33" s="29"/>
      <c r="B33" s="29"/>
      <c r="C33" s="29"/>
      <c r="D33" s="29"/>
      <c r="E33" s="29"/>
      <c r="F33" s="29"/>
      <c r="K33" s="29"/>
      <c r="L33" s="29"/>
      <c r="M33" s="29"/>
      <c r="N33" s="29"/>
      <c r="O33" s="29"/>
      <c r="P33" s="30"/>
    </row>
    <row r="34" spans="1:23">
      <c r="A34" s="77" t="s">
        <v>301</v>
      </c>
      <c r="B34" s="77" t="s">
        <v>302</v>
      </c>
      <c r="C34">
        <v>172</v>
      </c>
      <c r="D34">
        <v>583</v>
      </c>
      <c r="G34">
        <v>0.16072026089789798</v>
      </c>
      <c r="H34" s="84">
        <v>6.5691379752077728E-2</v>
      </c>
      <c r="J34">
        <v>8.4772191106972957E-7</v>
      </c>
      <c r="K34" s="84">
        <v>2.8268732269643327E-9</v>
      </c>
      <c r="M34" s="84">
        <v>0.89325139047094082</v>
      </c>
      <c r="N34">
        <v>0.86994156881759599</v>
      </c>
      <c r="P34">
        <v>0.76491138213028265</v>
      </c>
      <c r="Q34" s="84">
        <v>0.78333337877640197</v>
      </c>
      <c r="S34" s="84">
        <v>7.4536135833022557E-2</v>
      </c>
      <c r="T34">
        <v>9.7269500984919197E-2</v>
      </c>
      <c r="V34" s="84">
        <v>0.54705720863660234</v>
      </c>
      <c r="W34">
        <v>0.54256665735110565</v>
      </c>
    </row>
    <row r="35" spans="1:23">
      <c r="P35" s="13"/>
    </row>
    <row r="36" spans="1:23">
      <c r="A36" s="86" t="s">
        <v>178</v>
      </c>
      <c r="B36" s="86" t="s">
        <v>179</v>
      </c>
      <c r="C36">
        <v>69</v>
      </c>
      <c r="D36">
        <v>631</v>
      </c>
      <c r="E36" s="12" t="s">
        <v>285</v>
      </c>
      <c r="G36" s="91">
        <v>0.61589086413103078</v>
      </c>
      <c r="H36">
        <v>0.6021571063898663</v>
      </c>
      <c r="J36">
        <v>0.42304679903503561</v>
      </c>
      <c r="K36" s="91">
        <v>0.40657181914236207</v>
      </c>
      <c r="M36">
        <v>0.77350740458646883</v>
      </c>
      <c r="N36" s="91">
        <v>0.7317037551240253</v>
      </c>
      <c r="P36" s="19">
        <v>0.7933544185108653</v>
      </c>
      <c r="Q36" s="19">
        <v>0.7939692726358123</v>
      </c>
      <c r="S36" s="19">
        <v>0.89660533942404597</v>
      </c>
      <c r="T36" s="19">
        <v>0.8815606297566051</v>
      </c>
      <c r="V36" s="91">
        <v>0.40717033497096888</v>
      </c>
      <c r="W36">
        <v>0.3404721677551773</v>
      </c>
    </row>
    <row r="37" spans="1:23" s="88" customFormat="1">
      <c r="E37" s="12" t="s">
        <v>286</v>
      </c>
      <c r="F37" s="12"/>
      <c r="G37" s="91">
        <v>0.61589086413103078</v>
      </c>
      <c r="H37">
        <v>0.6021571063898663</v>
      </c>
      <c r="J37" s="88">
        <v>0.42304679903503561</v>
      </c>
      <c r="K37" s="91">
        <v>0.40657181914236207</v>
      </c>
      <c r="M37" s="88">
        <v>0.77350740458646883</v>
      </c>
      <c r="N37" s="91">
        <v>0.7317037551240253</v>
      </c>
      <c r="P37" s="19">
        <v>0.7933544185108653</v>
      </c>
      <c r="Q37" s="19">
        <v>0.7939692726358123</v>
      </c>
      <c r="R37" s="19"/>
      <c r="S37" s="19">
        <v>0.89660533942404597</v>
      </c>
      <c r="T37" s="19">
        <v>0.8815606297566051</v>
      </c>
      <c r="V37" s="91">
        <v>0.40717033497096888</v>
      </c>
      <c r="W37">
        <v>0.3404721677551773</v>
      </c>
    </row>
    <row r="39" spans="1:23">
      <c r="A39" t="s">
        <v>258</v>
      </c>
      <c r="B39" t="s">
        <v>156</v>
      </c>
      <c r="C39">
        <v>81</v>
      </c>
      <c r="D39">
        <v>748</v>
      </c>
      <c r="E39" s="35"/>
      <c r="F39" s="35">
        <v>2</v>
      </c>
      <c r="G39" s="35">
        <v>0.95275327335923754</v>
      </c>
      <c r="H39" s="35">
        <v>0.95300482054391566</v>
      </c>
      <c r="J39" s="49">
        <v>0.28690091735192252</v>
      </c>
      <c r="K39" s="35">
        <v>0.27767552906358683</v>
      </c>
      <c r="M39" s="35">
        <v>0.63250447783014263</v>
      </c>
      <c r="N39" s="49">
        <v>0.61272573466110214</v>
      </c>
      <c r="P39" s="49">
        <v>0.66159673575963307</v>
      </c>
      <c r="Q39" s="35">
        <v>0.65374031900297402</v>
      </c>
      <c r="S39" s="49">
        <v>0.49269492501640966</v>
      </c>
      <c r="T39" s="35">
        <v>0.46535187488706919</v>
      </c>
      <c r="V39" s="35">
        <v>0.86861419297590303</v>
      </c>
      <c r="W39" s="35">
        <v>0.86361532615687642</v>
      </c>
    </row>
    <row r="40" spans="1:23">
      <c r="G40" s="35"/>
    </row>
    <row r="41" spans="1:23" s="29" customFormat="1">
      <c r="A41" s="29" t="s">
        <v>38</v>
      </c>
      <c r="B41" s="29" t="s">
        <v>39</v>
      </c>
      <c r="C41" s="29">
        <v>149</v>
      </c>
      <c r="D41" s="29">
        <v>11081</v>
      </c>
      <c r="E41" s="35"/>
      <c r="F41" s="35">
        <v>3.7467512843759443</v>
      </c>
      <c r="G41" s="49">
        <v>1.6876194592986449E-2</v>
      </c>
      <c r="H41" s="35">
        <v>5.7110735390158689E-3</v>
      </c>
      <c r="J41" s="49">
        <v>4.5547461232432545E-4</v>
      </c>
      <c r="K41" s="35">
        <v>1.4941771343184206E-4</v>
      </c>
      <c r="M41" s="35">
        <v>0.87776818307122395</v>
      </c>
      <c r="N41" s="49">
        <v>0.84413944182235279</v>
      </c>
      <c r="P41" s="49">
        <v>0.32257705105873569</v>
      </c>
      <c r="Q41" s="35">
        <v>0.35497054034500419</v>
      </c>
      <c r="S41" s="49">
        <v>6.5310938153045452E-3</v>
      </c>
      <c r="T41" s="35">
        <v>2.6500389973788531E-3</v>
      </c>
      <c r="V41" s="49">
        <v>0.68277925761172809</v>
      </c>
      <c r="W41" s="35">
        <v>0.6291273152824679</v>
      </c>
    </row>
    <row r="42" spans="1:23" s="29" customFormat="1">
      <c r="E42" s="35"/>
      <c r="G42" s="49"/>
      <c r="H42" s="35"/>
      <c r="J42" s="49"/>
      <c r="K42" s="35"/>
      <c r="M42" s="35"/>
      <c r="N42" s="49"/>
      <c r="P42" s="49"/>
      <c r="Q42" s="35"/>
      <c r="S42" s="49"/>
      <c r="T42" s="35"/>
      <c r="V42" s="49"/>
      <c r="W42" s="35"/>
    </row>
    <row r="43" spans="1:23" s="29" customFormat="1">
      <c r="A43" s="29" t="s">
        <v>163</v>
      </c>
      <c r="B43" s="29" t="s">
        <v>355</v>
      </c>
      <c r="C43" s="29">
        <v>375</v>
      </c>
      <c r="D43" s="29">
        <v>691</v>
      </c>
      <c r="E43" s="35"/>
      <c r="F43" s="35">
        <v>2.4556962025316458</v>
      </c>
      <c r="G43" s="49">
        <v>0.1405812121030047</v>
      </c>
      <c r="H43" s="35">
        <v>0.17369792550569391</v>
      </c>
      <c r="J43" s="35">
        <v>0.87311805980519974</v>
      </c>
      <c r="K43" s="59">
        <v>0.87595594270751687</v>
      </c>
      <c r="M43" s="59">
        <v>4.0311976762830132E-2</v>
      </c>
      <c r="N43" s="41">
        <v>5.7642710311542195E-2</v>
      </c>
      <c r="P43" s="33">
        <v>0.99188525079474621</v>
      </c>
      <c r="Q43" s="33">
        <v>0.99140819061373675</v>
      </c>
      <c r="S43" s="59">
        <v>0.77697183861133445</v>
      </c>
      <c r="T43" s="35">
        <v>0.77635233900653144</v>
      </c>
      <c r="V43" s="59">
        <v>0.3062093992519252</v>
      </c>
      <c r="W43" s="41">
        <v>0.33246999259233112</v>
      </c>
    </row>
    <row r="44" spans="1:23" s="29" customFormat="1">
      <c r="B44" s="29" t="s">
        <v>356</v>
      </c>
      <c r="F44" s="35">
        <v>2.4173318129988597</v>
      </c>
      <c r="G44" s="49">
        <v>2.3156689431993643E-2</v>
      </c>
      <c r="H44" s="29">
        <v>3.3150903991648523E-2</v>
      </c>
      <c r="J44" s="29">
        <v>0.91820554299399526</v>
      </c>
      <c r="K44" s="62">
        <v>0.91712569918669806</v>
      </c>
      <c r="M44" s="62">
        <v>9.3638535463961975E-2</v>
      </c>
      <c r="N44" s="29">
        <v>0.11890291539109159</v>
      </c>
      <c r="P44" s="33">
        <v>0.97949373569888198</v>
      </c>
      <c r="Q44" s="33">
        <v>0.97785117878270633</v>
      </c>
      <c r="S44" s="29">
        <v>0.65650338560273913</v>
      </c>
      <c r="T44" s="49">
        <v>0.65922819136476507</v>
      </c>
      <c r="V44" s="62">
        <v>0.15418370901317946</v>
      </c>
      <c r="W44" s="29">
        <v>0.19085997416533368</v>
      </c>
    </row>
    <row r="45" spans="1:23" s="29" customFormat="1">
      <c r="G45" s="49"/>
      <c r="J45" s="49"/>
      <c r="K45" s="35"/>
      <c r="M45" s="35"/>
      <c r="N45" s="49"/>
      <c r="P45" s="49"/>
      <c r="Q45" s="35"/>
      <c r="S45" s="49"/>
      <c r="T45" s="35"/>
      <c r="V45" s="49"/>
      <c r="W45" s="35"/>
    </row>
    <row r="46" spans="1:23" s="29" customFormat="1">
      <c r="A46" s="29" t="s">
        <v>117</v>
      </c>
      <c r="B46" s="66" t="s">
        <v>70</v>
      </c>
      <c r="C46" s="29">
        <v>212</v>
      </c>
      <c r="D46" s="29">
        <v>959</v>
      </c>
      <c r="E46" s="66" t="s">
        <v>71</v>
      </c>
      <c r="F46" s="66">
        <v>3.0374531835205993</v>
      </c>
      <c r="G46" s="29">
        <v>1.900627046637262E-2</v>
      </c>
      <c r="H46" s="63">
        <v>3.2073539982657153E-3</v>
      </c>
      <c r="J46" s="63">
        <v>0.78637807258739767</v>
      </c>
      <c r="K46" s="29">
        <v>0.75844693730614898</v>
      </c>
      <c r="M46" s="29">
        <v>0.70684452541501042</v>
      </c>
      <c r="N46" s="63">
        <v>0.65979835311299473</v>
      </c>
      <c r="P46" s="63">
        <v>0.10036670449950233</v>
      </c>
      <c r="Q46" s="66">
        <v>0.13788019102009949</v>
      </c>
      <c r="S46" s="29">
        <v>0.43999403324270747</v>
      </c>
      <c r="T46" s="49">
        <v>0.47197472795171186</v>
      </c>
      <c r="V46" s="63">
        <v>0.65013275803174941</v>
      </c>
      <c r="W46" s="29">
        <v>0.63988547890262404</v>
      </c>
    </row>
    <row r="47" spans="1:23" s="29" customFormat="1">
      <c r="E47" s="66" t="s">
        <v>72</v>
      </c>
      <c r="F47" s="66">
        <v>3.0374531835205993</v>
      </c>
      <c r="G47" s="29">
        <v>1.900627046637262E-2</v>
      </c>
      <c r="H47" s="63">
        <v>3.2073539982657153E-3</v>
      </c>
      <c r="J47" s="63">
        <v>0.78637807258739767</v>
      </c>
      <c r="K47" s="29">
        <v>0.75844693730614898</v>
      </c>
      <c r="M47" s="29">
        <v>0.70684452541501042</v>
      </c>
      <c r="N47" s="63">
        <v>0.65979835311299473</v>
      </c>
      <c r="P47" s="63">
        <v>0.10036670449950233</v>
      </c>
      <c r="Q47" s="29">
        <v>0.13788019102009949</v>
      </c>
      <c r="S47" s="29">
        <v>0.43999403324270747</v>
      </c>
      <c r="T47" s="49">
        <v>0.47197472795171186</v>
      </c>
      <c r="V47" s="63">
        <v>0.65013275803174941</v>
      </c>
      <c r="W47" s="29">
        <v>0.63988547890262404</v>
      </c>
    </row>
    <row r="48" spans="1:23" s="29" customFormat="1">
      <c r="J48" s="49"/>
      <c r="K48" s="35"/>
      <c r="M48" s="35"/>
      <c r="N48" s="49"/>
      <c r="P48" s="49"/>
      <c r="Q48" s="35"/>
      <c r="S48" s="49"/>
      <c r="T48" s="35"/>
      <c r="V48" s="49"/>
      <c r="W48" s="35"/>
    </row>
    <row r="49" spans="1:23" s="29" customFormat="1">
      <c r="A49" s="66" t="s">
        <v>256</v>
      </c>
      <c r="B49" s="66" t="s">
        <v>255</v>
      </c>
      <c r="C49" s="29">
        <v>60</v>
      </c>
      <c r="D49" s="29">
        <v>6766</v>
      </c>
      <c r="F49" s="29">
        <v>3.0993905297702766</v>
      </c>
      <c r="G49" s="29">
        <v>0.26071564668948516</v>
      </c>
      <c r="H49" s="4">
        <v>0.11065837595277442</v>
      </c>
      <c r="J49" s="29">
        <v>2.0641726646376092E-3</v>
      </c>
      <c r="K49" s="4">
        <v>2.3791522085092593E-4</v>
      </c>
      <c r="M49" s="4">
        <v>0.67936490134485261</v>
      </c>
      <c r="N49" s="41">
        <v>0.68924548820885034</v>
      </c>
      <c r="P49" s="4">
        <v>0.33957326452749748</v>
      </c>
      <c r="Q49" s="29">
        <v>0.42188654685192889</v>
      </c>
      <c r="S49" s="4">
        <v>4.1347369051203988E-20</v>
      </c>
      <c r="T49" s="41">
        <v>3.7362205275821564E-10</v>
      </c>
      <c r="V49" s="4">
        <v>1.7969991338930312E-4</v>
      </c>
      <c r="W49" s="41">
        <v>2.3799703728200499E-3</v>
      </c>
    </row>
    <row r="50" spans="1:23" s="29" customFormat="1">
      <c r="J50" s="49"/>
      <c r="K50" s="35"/>
      <c r="M50" s="35"/>
      <c r="N50" s="49"/>
      <c r="P50" s="49"/>
      <c r="Q50" s="35"/>
      <c r="S50" s="49"/>
      <c r="T50" s="35"/>
      <c r="V50" s="49"/>
      <c r="W50" s="35"/>
    </row>
    <row r="51" spans="1:23">
      <c r="A51" s="73" t="s">
        <v>176</v>
      </c>
      <c r="B51" s="73" t="s">
        <v>177</v>
      </c>
      <c r="C51" s="73">
        <v>94</v>
      </c>
      <c r="D51" s="73">
        <v>698</v>
      </c>
      <c r="E51" s="73"/>
      <c r="F51" s="73"/>
      <c r="G51" s="89">
        <v>0.79948376882256689</v>
      </c>
      <c r="H51" s="89">
        <v>0.79767422292650525</v>
      </c>
      <c r="I51" s="73"/>
      <c r="J51" s="74">
        <v>0.30158190700652399</v>
      </c>
      <c r="K51" s="73">
        <v>0.26713637746863372</v>
      </c>
      <c r="L51" s="73"/>
      <c r="M51" s="73">
        <v>0.20124373366367612</v>
      </c>
      <c r="N51" s="74">
        <v>0.13559455883425872</v>
      </c>
      <c r="O51" s="73"/>
      <c r="P51" s="89">
        <v>0.91997387395900743</v>
      </c>
      <c r="Q51" s="89">
        <v>0.91484198916191661</v>
      </c>
      <c r="R51" s="73"/>
      <c r="S51" s="73">
        <v>0.27579253544108362</v>
      </c>
      <c r="T51" s="74">
        <v>0.20730801639950946</v>
      </c>
      <c r="U51" s="73"/>
      <c r="V51" s="89">
        <v>0.95483439424808625</v>
      </c>
      <c r="W51" s="89">
        <v>0.95090513295245871</v>
      </c>
    </row>
    <row r="52" spans="1:23" s="41" customFormat="1">
      <c r="A52" s="29"/>
      <c r="B52" s="29"/>
      <c r="C52" s="29"/>
      <c r="D52" s="29"/>
    </row>
    <row r="53" spans="1:23" s="41" customFormat="1">
      <c r="H53" s="35"/>
      <c r="J53" s="35"/>
    </row>
    <row r="54" spans="1:23" s="20" customFormat="1">
      <c r="A54" s="20" t="s">
        <v>155</v>
      </c>
    </row>
    <row r="55" spans="1:23" s="12" customFormat="1">
      <c r="A55" s="12" t="s">
        <v>337</v>
      </c>
      <c r="B55" s="12" t="s">
        <v>338</v>
      </c>
      <c r="C55" s="12">
        <v>225</v>
      </c>
      <c r="D55" s="12">
        <v>1550</v>
      </c>
      <c r="E55" s="51"/>
      <c r="F55" s="51">
        <v>4.21875</v>
      </c>
      <c r="G55" s="52">
        <v>0.49851306054221545</v>
      </c>
      <c r="H55" s="51">
        <v>0.49434186180200934</v>
      </c>
      <c r="J55" s="52">
        <v>0.27819293645825532</v>
      </c>
      <c r="K55" s="51">
        <v>0.23588536871995899</v>
      </c>
      <c r="M55" s="52">
        <v>0.1994292210985722</v>
      </c>
      <c r="N55" s="51">
        <v>0.16072675969477451</v>
      </c>
      <c r="P55" s="51">
        <v>0.58550010393663032</v>
      </c>
      <c r="Q55" s="52">
        <v>0.55492894246368007</v>
      </c>
      <c r="S55" s="51">
        <v>9.1541052194952182E-7</v>
      </c>
      <c r="T55" s="52">
        <v>1.070941316182643E-7</v>
      </c>
      <c r="V55" s="52">
        <v>1.193745487544122E-3</v>
      </c>
      <c r="W55" s="51">
        <v>1.193745487544122E-3</v>
      </c>
    </row>
    <row r="56" spans="1:23" s="12" customFormat="1">
      <c r="E56" s="51"/>
      <c r="F56" s="51"/>
      <c r="G56" s="52"/>
      <c r="H56" s="51"/>
      <c r="J56" s="52"/>
      <c r="K56" s="51"/>
      <c r="M56" s="52"/>
      <c r="N56" s="51"/>
      <c r="P56" s="51"/>
      <c r="Q56" s="52"/>
      <c r="S56" s="51"/>
      <c r="T56" s="52"/>
      <c r="V56" s="52"/>
      <c r="W56" s="51"/>
    </row>
    <row r="57" spans="1:23" s="12" customFormat="1">
      <c r="B57" s="12" t="s">
        <v>220</v>
      </c>
      <c r="C57" s="12">
        <v>33</v>
      </c>
      <c r="D57" s="12">
        <v>1217</v>
      </c>
      <c r="E57" s="51"/>
      <c r="F57" s="51">
        <v>2.8913043478260869</v>
      </c>
      <c r="G57" s="35">
        <v>0.43839602040101411</v>
      </c>
      <c r="H57" s="70">
        <v>0.43766347430481972</v>
      </c>
      <c r="J57" s="70">
        <v>0.10749118751349643</v>
      </c>
      <c r="K57" s="12">
        <v>0.13885913182286425</v>
      </c>
      <c r="M57" s="35">
        <v>0.44085633400309421</v>
      </c>
      <c r="N57" s="70">
        <v>0.36194421388478032</v>
      </c>
      <c r="P57" s="70">
        <v>0.44434632541098251</v>
      </c>
      <c r="Q57" s="12">
        <v>0.482552981836468</v>
      </c>
      <c r="S57" s="35">
        <v>0.84334351445573974</v>
      </c>
      <c r="T57" s="70">
        <v>0.8154691544906798</v>
      </c>
      <c r="V57">
        <v>0.12245328775977288</v>
      </c>
      <c r="W57" s="70">
        <v>4.6941007460261898E-2</v>
      </c>
    </row>
    <row r="58" spans="1:23">
      <c r="I58" s="51"/>
    </row>
    <row r="59" spans="1:23" s="60" customFormat="1">
      <c r="A59" s="96" t="s">
        <v>0</v>
      </c>
      <c r="B59" s="96" t="s">
        <v>1</v>
      </c>
      <c r="C59" s="96">
        <v>145</v>
      </c>
      <c r="D59" s="96">
        <v>831</v>
      </c>
      <c r="E59" s="96"/>
      <c r="F59" s="96"/>
      <c r="G59" s="96">
        <v>5.8765690557374559E-2</v>
      </c>
      <c r="H59" s="97">
        <v>8.6841310578988449E-3</v>
      </c>
      <c r="I59" s="92"/>
      <c r="J59" s="92">
        <v>0.12430663719596187</v>
      </c>
      <c r="K59" s="91">
        <v>6.2173843261536535E-2</v>
      </c>
      <c r="L59" s="81"/>
      <c r="M59" s="79">
        <v>0.35417871452013105</v>
      </c>
      <c r="N59" s="98">
        <v>0.32955823764869774</v>
      </c>
      <c r="O59" s="98"/>
      <c r="P59" s="70">
        <v>3.865861548060083E-2</v>
      </c>
      <c r="Q59" s="3">
        <v>7.0744172383079909E-2</v>
      </c>
      <c r="R59" s="3"/>
      <c r="S59" s="63">
        <v>1.706227305994755E-7</v>
      </c>
      <c r="T59" s="65">
        <v>7.4082908899090119E-5</v>
      </c>
      <c r="U59" s="65"/>
      <c r="V59" s="62">
        <v>0.15653786614636617</v>
      </c>
      <c r="W59" s="60">
        <v>0.21919733707539629</v>
      </c>
    </row>
    <row r="60" spans="1:23" s="12" customFormat="1">
      <c r="H60" s="80"/>
      <c r="K60" s="32"/>
      <c r="N60" s="32"/>
      <c r="P60" s="80"/>
      <c r="Q60"/>
      <c r="S60" s="80"/>
      <c r="T60"/>
      <c r="V60"/>
      <c r="W60" s="32"/>
    </row>
    <row r="61" spans="1:23">
      <c r="A61" s="12" t="s">
        <v>214</v>
      </c>
      <c r="B61" s="12" t="s">
        <v>227</v>
      </c>
      <c r="C61" s="14">
        <v>47</v>
      </c>
      <c r="D61" s="14">
        <v>3411</v>
      </c>
      <c r="G61">
        <v>0.86412307784162312</v>
      </c>
      <c r="H61" s="80">
        <v>0.81583570600931266</v>
      </c>
      <c r="J61" s="35">
        <v>0.33364472407248336</v>
      </c>
      <c r="K61" s="70">
        <v>0.21250885818261331</v>
      </c>
      <c r="M61" s="35">
        <v>0.57721205139782228</v>
      </c>
      <c r="N61" s="70">
        <v>0.53614008185069184</v>
      </c>
      <c r="P61" s="70">
        <v>0.4650538253080837</v>
      </c>
      <c r="Q61" s="12">
        <v>0.48882473692090267</v>
      </c>
      <c r="S61" s="70">
        <v>1.2964995822351056E-5</v>
      </c>
      <c r="T61" s="12">
        <v>3.7683771153387136E-4</v>
      </c>
      <c r="V61" s="70">
        <v>1.9465989283045684E-2</v>
      </c>
      <c r="W61">
        <v>4.434332971154617E-2</v>
      </c>
    </row>
    <row r="63" spans="1:23">
      <c r="B63" t="s">
        <v>78</v>
      </c>
      <c r="C63">
        <v>58</v>
      </c>
      <c r="D63">
        <v>1290</v>
      </c>
      <c r="F63" s="12">
        <v>2.4979367262723522</v>
      </c>
      <c r="G63" s="70">
        <v>0.67050724700023667</v>
      </c>
      <c r="H63" s="35">
        <v>0.56653212138045683</v>
      </c>
      <c r="J63" s="35">
        <v>2.9619818734351665E-2</v>
      </c>
      <c r="K63" s="70">
        <v>8.8208358449336343E-3</v>
      </c>
      <c r="M63" s="35">
        <v>0.16255445143487338</v>
      </c>
      <c r="N63" s="70">
        <v>6.1426587871730207E-2</v>
      </c>
      <c r="P63" s="70">
        <v>0.2185215061686738</v>
      </c>
      <c r="Q63" s="12">
        <v>0.27146065864919139</v>
      </c>
      <c r="S63" s="70">
        <v>0.22543166504951082</v>
      </c>
      <c r="T63" s="12">
        <v>0.22815236422498611</v>
      </c>
      <c r="V63" s="70">
        <v>0.42930459200422366</v>
      </c>
      <c r="W63">
        <v>0.37929254218018482</v>
      </c>
    </row>
    <row r="64" spans="1:23" s="12" customFormat="1"/>
    <row r="65" spans="1:23">
      <c r="A65" t="s">
        <v>80</v>
      </c>
      <c r="B65" t="s">
        <v>79</v>
      </c>
      <c r="C65" s="7">
        <v>107</v>
      </c>
      <c r="D65" s="7">
        <v>1536</v>
      </c>
      <c r="G65">
        <v>0.52555198574579287</v>
      </c>
      <c r="H65">
        <v>0.53862810893191337</v>
      </c>
      <c r="J65">
        <v>0.58485927230763624</v>
      </c>
      <c r="K65">
        <v>0.557696068012835</v>
      </c>
      <c r="M65">
        <v>0.80466863317071879</v>
      </c>
      <c r="N65">
        <v>0.78085698402927239</v>
      </c>
      <c r="P65">
        <v>0.79687374003348044</v>
      </c>
      <c r="Q65">
        <v>0.77550998862227782</v>
      </c>
      <c r="S65">
        <v>0.72596100184079537</v>
      </c>
      <c r="T65">
        <v>0.68396314908616163</v>
      </c>
      <c r="V65">
        <v>0.77111854981897565</v>
      </c>
      <c r="W65">
        <v>0.76040994780765325</v>
      </c>
    </row>
    <row r="67" spans="1:23">
      <c r="A67" s="12" t="s">
        <v>103</v>
      </c>
      <c r="B67" s="12" t="s">
        <v>226</v>
      </c>
      <c r="C67" s="12">
        <v>50</v>
      </c>
      <c r="D67" s="12">
        <v>1122</v>
      </c>
      <c r="F67" s="12">
        <v>4.7888888888888888</v>
      </c>
      <c r="G67" s="33">
        <v>0.965396770385756</v>
      </c>
      <c r="H67" s="33">
        <v>0.96465843321614686</v>
      </c>
      <c r="J67" s="35">
        <v>0.71990546490524432</v>
      </c>
      <c r="K67" s="70">
        <v>0.71708857206531218</v>
      </c>
      <c r="M67" s="33">
        <v>0.96525696408433825</v>
      </c>
      <c r="N67" s="33">
        <v>0.96337859879750487</v>
      </c>
      <c r="P67" s="70">
        <v>0.39689653943899472</v>
      </c>
      <c r="Q67" s="12">
        <v>0.40192872467425955</v>
      </c>
      <c r="S67" s="35">
        <v>0.79813764382548491</v>
      </c>
      <c r="T67" s="70">
        <v>0.79181137232260468</v>
      </c>
      <c r="V67">
        <v>0.6653929766595561</v>
      </c>
      <c r="W67" s="70">
        <v>0.65189049526534359</v>
      </c>
    </row>
    <row r="69" spans="1:23">
      <c r="B69" s="12" t="s">
        <v>153</v>
      </c>
      <c r="C69" s="12">
        <v>61</v>
      </c>
      <c r="D69" s="12">
        <v>612</v>
      </c>
      <c r="F69" s="12">
        <v>1.6340425531914893</v>
      </c>
      <c r="G69" s="70">
        <v>2.9325625117086413E-3</v>
      </c>
      <c r="H69" s="35">
        <v>2.8717939976015779E-4</v>
      </c>
      <c r="J69" s="35">
        <v>0.77667928117041474</v>
      </c>
      <c r="K69" s="70">
        <v>0.72585494238157078</v>
      </c>
      <c r="M69" s="70">
        <v>0.71983253853882878</v>
      </c>
      <c r="N69" s="12">
        <v>0.60085664649776516</v>
      </c>
      <c r="P69" s="35">
        <v>0.70827992359828262</v>
      </c>
      <c r="Q69" s="70">
        <v>0.70439034935398248</v>
      </c>
      <c r="S69" s="35">
        <v>0.39554764899648387</v>
      </c>
      <c r="T69" s="70">
        <v>0.30940797585289176</v>
      </c>
      <c r="V69">
        <v>0.74833228414662034</v>
      </c>
      <c r="W69" s="70">
        <v>0.70501556932266707</v>
      </c>
    </row>
    <row r="70" spans="1:23" s="35" customFormat="1">
      <c r="B70" s="12"/>
      <c r="C70" s="12"/>
      <c r="D70" s="12"/>
      <c r="E70" s="12"/>
      <c r="F70" s="12"/>
      <c r="G70" s="32"/>
      <c r="K70" s="32"/>
      <c r="M70" s="33"/>
      <c r="N70" s="33"/>
      <c r="P70" s="32"/>
      <c r="T70" s="32"/>
      <c r="V70" s="32"/>
    </row>
    <row r="71" spans="1:23" s="35" customFormat="1">
      <c r="A71" s="35" t="s">
        <v>273</v>
      </c>
      <c r="B71" s="12" t="s">
        <v>180</v>
      </c>
      <c r="C71" s="12">
        <v>124</v>
      </c>
      <c r="D71" s="12">
        <v>969</v>
      </c>
      <c r="E71" s="12"/>
      <c r="F71" s="12">
        <v>2.8571428571428572</v>
      </c>
      <c r="G71" s="60">
        <v>0.47881133695177747</v>
      </c>
      <c r="H71" s="59">
        <v>0.38898089253338763</v>
      </c>
      <c r="J71" s="35">
        <v>2.7788199295112614E-2</v>
      </c>
      <c r="K71" s="59">
        <v>1.825760009960899E-2</v>
      </c>
      <c r="M71" s="33">
        <v>0.86975504199563103</v>
      </c>
      <c r="N71" s="33">
        <v>0.85423250611744139</v>
      </c>
      <c r="P71" s="33">
        <v>0.95066776962854749</v>
      </c>
      <c r="Q71" s="33">
        <v>0.95648677744044031</v>
      </c>
      <c r="S71" s="59">
        <v>3.009987217717277E-5</v>
      </c>
      <c r="T71" s="60">
        <v>1.2123522436712511E-4</v>
      </c>
      <c r="V71" s="59">
        <v>0.13099599662707564</v>
      </c>
      <c r="W71">
        <v>0.11471909728269121</v>
      </c>
    </row>
    <row r="72" spans="1:23" s="35" customFormat="1">
      <c r="B72" s="12"/>
      <c r="C72" s="12"/>
      <c r="D72" s="12"/>
      <c r="E72" s="12"/>
      <c r="F72" s="12"/>
      <c r="G72" s="60"/>
      <c r="H72" s="59"/>
      <c r="K72" s="59"/>
      <c r="M72" s="33"/>
      <c r="N72" s="33"/>
      <c r="P72" s="33"/>
      <c r="Q72" s="33"/>
      <c r="S72" s="59"/>
      <c r="T72" s="60"/>
      <c r="V72" s="59"/>
    </row>
    <row r="73" spans="1:23" s="35" customFormat="1">
      <c r="A73" s="35" t="s">
        <v>306</v>
      </c>
      <c r="B73" s="12" t="s">
        <v>307</v>
      </c>
      <c r="C73" s="12">
        <v>323</v>
      </c>
      <c r="D73" s="12">
        <v>1824</v>
      </c>
      <c r="E73" s="12"/>
      <c r="F73" s="12">
        <v>3.1171284634760705</v>
      </c>
      <c r="G73" s="60">
        <v>0.71711726042930846</v>
      </c>
      <c r="H73" s="4">
        <v>0.66198111117846714</v>
      </c>
      <c r="J73" s="3">
        <v>0.29348359949231878</v>
      </c>
      <c r="K73" s="4">
        <v>0.20259644622159639</v>
      </c>
      <c r="M73" s="4">
        <v>0.33825759252765986</v>
      </c>
      <c r="N73" s="35">
        <v>0.30706634920667708</v>
      </c>
      <c r="P73" s="3">
        <v>0.8501027164367837</v>
      </c>
      <c r="Q73" s="4">
        <v>0.84933035434588822</v>
      </c>
      <c r="S73" s="4">
        <v>2.4883996037472341E-3</v>
      </c>
      <c r="T73" s="3">
        <v>7.5010492089919688E-3</v>
      </c>
      <c r="V73" s="4">
        <v>3.4915297326270238E-2</v>
      </c>
      <c r="W73" s="35">
        <v>6.3612329666682524E-2</v>
      </c>
    </row>
    <row r="74" spans="1:23" s="35" customFormat="1">
      <c r="B74" s="12"/>
      <c r="C74" s="12"/>
      <c r="D74" s="12"/>
      <c r="G74" s="60"/>
      <c r="K74" s="59"/>
      <c r="M74" s="33"/>
      <c r="N74" s="33"/>
      <c r="P74" s="33"/>
      <c r="Q74" s="33"/>
      <c r="S74" s="59"/>
      <c r="T74" s="60"/>
      <c r="V74" s="59"/>
    </row>
    <row r="75" spans="1:23" s="35" customFormat="1">
      <c r="A75" s="35" t="s">
        <v>304</v>
      </c>
      <c r="B75" s="12" t="s">
        <v>308</v>
      </c>
      <c r="C75" s="12">
        <v>63</v>
      </c>
      <c r="D75" s="12">
        <v>702</v>
      </c>
      <c r="F75" s="35">
        <v>3.2738095238095237</v>
      </c>
      <c r="G75" s="4">
        <v>0.54350844859930492</v>
      </c>
      <c r="H75" s="35">
        <v>0.47796129005919352</v>
      </c>
      <c r="J75" s="66">
        <v>3.198706052786849E-2</v>
      </c>
      <c r="K75" s="4">
        <v>1.464531836484864E-2</v>
      </c>
      <c r="M75" s="67">
        <v>0.89732078076777566</v>
      </c>
      <c r="N75" s="67">
        <v>0.89197353863205286</v>
      </c>
      <c r="P75" s="67">
        <v>0.75371856461752951</v>
      </c>
      <c r="Q75" s="67">
        <v>0.75980065960424947</v>
      </c>
      <c r="S75" s="4">
        <v>1.2955553892946857E-2</v>
      </c>
      <c r="T75">
        <v>2.5155789981627649E-2</v>
      </c>
      <c r="V75" s="4">
        <v>8.44553351215762E-2</v>
      </c>
      <c r="W75">
        <v>0.11065216043257274</v>
      </c>
    </row>
    <row r="76" spans="1:23" s="35" customFormat="1">
      <c r="B76" s="12"/>
      <c r="C76" s="12"/>
      <c r="D76" s="12"/>
      <c r="K76" s="32"/>
      <c r="M76" s="33"/>
      <c r="N76" s="33"/>
      <c r="P76" s="32"/>
      <c r="T76" s="32"/>
      <c r="V76" s="32"/>
    </row>
    <row r="77" spans="1:23" s="35" customFormat="1">
      <c r="B77" s="12"/>
      <c r="C77" s="12"/>
      <c r="D77" s="12"/>
      <c r="K77" s="32"/>
      <c r="M77" s="33"/>
      <c r="N77" s="33"/>
      <c r="P77" s="32"/>
      <c r="T77" s="32"/>
      <c r="V77" s="32"/>
    </row>
    <row r="80" spans="1:23" s="20" customFormat="1">
      <c r="A80" s="20" t="s">
        <v>235</v>
      </c>
    </row>
    <row r="81" spans="1:23" s="12" customFormat="1">
      <c r="A81" s="12" t="s">
        <v>128</v>
      </c>
      <c r="B81" s="12" t="s">
        <v>363</v>
      </c>
      <c r="C81" s="12">
        <v>434</v>
      </c>
      <c r="D81" s="12">
        <v>5501</v>
      </c>
      <c r="F81" s="12">
        <v>1.33303808680248</v>
      </c>
      <c r="G81" s="65">
        <v>0.5043994096138178</v>
      </c>
      <c r="H81" s="2">
        <v>0.41510189134652292</v>
      </c>
      <c r="J81" s="35">
        <v>9.4628944923922514E-3</v>
      </c>
      <c r="K81" s="2">
        <v>1.5136533540965878E-3</v>
      </c>
      <c r="M81" s="2">
        <v>0.46278517426569826</v>
      </c>
      <c r="N81" s="35">
        <v>0.45737885596523353</v>
      </c>
      <c r="P81" s="35">
        <v>0.12380238786171001</v>
      </c>
      <c r="Q81" s="2">
        <v>0.12328224406361644</v>
      </c>
      <c r="S81" s="2">
        <v>5.4665703917922452E-4</v>
      </c>
      <c r="T81" s="35">
        <v>4.1564858978762574E-3</v>
      </c>
      <c r="V81" s="2">
        <v>2.2037944268887274E-2</v>
      </c>
      <c r="W81" s="35">
        <v>5.7989025744087555E-2</v>
      </c>
    </row>
    <row r="83" spans="1:23" s="35" customFormat="1">
      <c r="A83" s="35" t="s">
        <v>199</v>
      </c>
      <c r="B83" s="35" t="s">
        <v>200</v>
      </c>
      <c r="C83" s="35">
        <v>69</v>
      </c>
      <c r="D83" s="35">
        <v>8139</v>
      </c>
      <c r="E83" s="12"/>
      <c r="F83" s="12">
        <v>1.3791208791208791</v>
      </c>
      <c r="G83" s="40">
        <v>6.9179887336120981E-3</v>
      </c>
      <c r="H83" s="12">
        <v>1.7779340534738425E-4</v>
      </c>
      <c r="J83">
        <v>2.5446600028796163E-2</v>
      </c>
      <c r="K83" s="40">
        <v>3.089704377803973E-3</v>
      </c>
      <c r="M83" s="40">
        <v>0.19405864882741025</v>
      </c>
      <c r="N83" s="12">
        <v>0.17370274441291536</v>
      </c>
      <c r="P83" s="40">
        <v>0.31870535683434431</v>
      </c>
      <c r="Q83">
        <v>0.34150874160136135</v>
      </c>
      <c r="S83" s="40">
        <v>0.71038522006870464</v>
      </c>
      <c r="T83">
        <v>0.77928205447012344</v>
      </c>
      <c r="V83">
        <v>3.5675181994907587E-2</v>
      </c>
      <c r="W83" s="40">
        <v>9.6528999019527828E-2</v>
      </c>
    </row>
    <row r="85" spans="1:23" s="35" customFormat="1">
      <c r="A85" s="35" t="s">
        <v>40</v>
      </c>
      <c r="B85" s="35" t="s">
        <v>9</v>
      </c>
      <c r="C85" s="35">
        <v>417</v>
      </c>
      <c r="D85" s="35">
        <v>1139</v>
      </c>
      <c r="E85" s="12" t="s">
        <v>160</v>
      </c>
      <c r="F85" s="12">
        <v>2.6315789473684212</v>
      </c>
      <c r="G85" s="70">
        <v>0.10674098130239296</v>
      </c>
      <c r="H85" s="35">
        <v>0.2540402805520352</v>
      </c>
      <c r="J85" s="65">
        <v>0.14933038688529773</v>
      </c>
      <c r="K85" s="70">
        <v>0.27046783634220922</v>
      </c>
      <c r="M85" s="35">
        <v>0.70545698614821295</v>
      </c>
      <c r="N85" s="70">
        <v>0.70545698614821295</v>
      </c>
      <c r="P85" s="35">
        <v>0.41507473497851932</v>
      </c>
      <c r="Q85" s="70">
        <v>0.3783957780424031</v>
      </c>
      <c r="S85" s="70">
        <v>0.79834465684339417</v>
      </c>
      <c r="T85" s="35">
        <v>0.71786601530865746</v>
      </c>
      <c r="V85" s="35">
        <v>0.62179555600852043</v>
      </c>
      <c r="W85" s="70">
        <v>0.51862206068296723</v>
      </c>
    </row>
    <row r="86" spans="1:23" s="35" customFormat="1">
      <c r="E86" s="12"/>
      <c r="F86" s="12"/>
      <c r="G86" s="40"/>
      <c r="H86" s="12"/>
      <c r="K86" s="40"/>
      <c r="M86" s="40"/>
      <c r="N86" s="12"/>
      <c r="P86" s="40"/>
      <c r="S86" s="40"/>
      <c r="W86" s="40"/>
    </row>
    <row r="87" spans="1:23" s="73" customFormat="1">
      <c r="A87" s="73" t="s">
        <v>222</v>
      </c>
      <c r="B87" s="73" t="s">
        <v>223</v>
      </c>
      <c r="C87" s="73">
        <v>25</v>
      </c>
      <c r="D87" s="73">
        <v>165839</v>
      </c>
      <c r="F87" s="73">
        <v>5.2272727272727275</v>
      </c>
      <c r="G87" s="74">
        <v>0.59449725084647298</v>
      </c>
      <c r="H87" s="73">
        <v>0.53762581493122619</v>
      </c>
      <c r="J87" s="73">
        <v>8.0642924227421095E-5</v>
      </c>
      <c r="K87" s="74">
        <v>5.6693174379572537E-6</v>
      </c>
      <c r="M87" s="74">
        <v>1.6341335483197918E-2</v>
      </c>
      <c r="N87" s="73">
        <v>1.4462026417856311E-2</v>
      </c>
      <c r="P87" s="74">
        <v>0.38035335868929543</v>
      </c>
      <c r="Q87" s="73">
        <v>0.3831563516763512</v>
      </c>
      <c r="S87" s="74">
        <v>4.5729964762115829E-13</v>
      </c>
      <c r="T87" s="73">
        <v>1.9432708772488367E-10</v>
      </c>
      <c r="V87" s="74">
        <v>9.141225579113248E-3</v>
      </c>
      <c r="W87" s="73">
        <v>2.1092924962442951E-2</v>
      </c>
    </row>
    <row r="88" spans="1:23" s="35" customFormat="1">
      <c r="K88" s="40"/>
      <c r="M88" s="40"/>
      <c r="N88" s="12"/>
      <c r="P88" s="40"/>
      <c r="S88" s="40"/>
      <c r="W88" s="40"/>
    </row>
    <row r="89" spans="1:23" s="35" customFormat="1">
      <c r="A89" s="35" t="s">
        <v>11</v>
      </c>
      <c r="B89" s="35" t="s">
        <v>90</v>
      </c>
      <c r="C89" s="35">
        <v>30</v>
      </c>
      <c r="D89" s="35">
        <v>2851</v>
      </c>
      <c r="F89" s="35">
        <v>1.5729166666666667</v>
      </c>
      <c r="G89" s="35">
        <v>2.2073213570117742E-2</v>
      </c>
      <c r="H89" s="52">
        <v>1.6973823438080345E-2</v>
      </c>
      <c r="J89" s="52">
        <v>0.232295384413156</v>
      </c>
      <c r="K89" s="12">
        <v>0.16982795323994643</v>
      </c>
      <c r="M89" s="52">
        <v>0.14693170908641584</v>
      </c>
      <c r="N89" s="53">
        <v>0.11275207480741378</v>
      </c>
      <c r="P89" s="35">
        <v>0.65493473981286376</v>
      </c>
      <c r="Q89" s="54">
        <v>0.61888384107524896</v>
      </c>
      <c r="S89" s="52">
        <v>0.15931797794678962</v>
      </c>
      <c r="T89" s="53">
        <v>0.14006369240788816</v>
      </c>
      <c r="V89" s="52">
        <v>0.60108428647426981</v>
      </c>
      <c r="W89" s="50">
        <v>0.61888384107524885</v>
      </c>
    </row>
    <row r="90" spans="1:23" s="35" customFormat="1">
      <c r="H90" s="52"/>
      <c r="J90" s="52"/>
      <c r="K90" s="12"/>
      <c r="M90" s="52"/>
      <c r="N90" s="53"/>
      <c r="Q90" s="54"/>
      <c r="S90" s="52"/>
      <c r="T90" s="53"/>
      <c r="V90" s="52"/>
      <c r="W90" s="50"/>
    </row>
    <row r="91" spans="1:23" s="35" customFormat="1">
      <c r="A91" s="35" t="s">
        <v>325</v>
      </c>
      <c r="B91" s="35" t="s">
        <v>326</v>
      </c>
      <c r="C91" s="35">
        <v>167</v>
      </c>
      <c r="D91" s="35">
        <v>1095</v>
      </c>
      <c r="E91"/>
      <c r="F91" s="35">
        <v>1.8439716312056738</v>
      </c>
      <c r="G91">
        <v>0.46589444109255201</v>
      </c>
      <c r="H91" s="59">
        <v>0.34267691005585199</v>
      </c>
      <c r="J91">
        <v>0.21811447049084901</v>
      </c>
      <c r="K91" s="59">
        <v>0.14863256501907701</v>
      </c>
      <c r="M91" s="33">
        <v>0.92505185163520198</v>
      </c>
      <c r="N91" s="33">
        <v>0.91147128100052899</v>
      </c>
      <c r="P91" s="33">
        <v>0.93279112252909002</v>
      </c>
      <c r="Q91" s="33">
        <v>0.93941489115063403</v>
      </c>
      <c r="S91" s="59">
        <v>0.34011425689489</v>
      </c>
      <c r="T91">
        <v>0.38627531042969998</v>
      </c>
      <c r="V91" s="59">
        <v>0.69812256198832101</v>
      </c>
      <c r="W91">
        <v>0.69590060091149097</v>
      </c>
    </row>
    <row r="92" spans="1:23" s="35" customFormat="1">
      <c r="G92"/>
      <c r="J92" s="52"/>
      <c r="K92" s="12"/>
      <c r="M92" s="52"/>
      <c r="N92" s="53"/>
      <c r="Q92" s="54"/>
      <c r="S92" s="52"/>
      <c r="T92" s="53"/>
      <c r="V92" s="52"/>
      <c r="W92" s="50"/>
    </row>
    <row r="93" spans="1:23" s="35" customFormat="1">
      <c r="B93" s="35" t="s">
        <v>327</v>
      </c>
      <c r="C93" s="35">
        <v>234</v>
      </c>
      <c r="D93" s="35">
        <v>5665</v>
      </c>
      <c r="F93" s="35">
        <v>1.6759581881533101</v>
      </c>
      <c r="G93" s="59">
        <v>0.51205201284909563</v>
      </c>
      <c r="H93" s="35">
        <v>0.41611872414925744</v>
      </c>
      <c r="J93">
        <v>0.11505041532511771</v>
      </c>
      <c r="K93" s="59">
        <v>4.8858973149346181E-2</v>
      </c>
      <c r="M93" s="59">
        <v>0.21753133509092953</v>
      </c>
      <c r="N93" s="35">
        <v>0.21433502979668381</v>
      </c>
      <c r="P93" s="35">
        <v>0.40308424700901901</v>
      </c>
      <c r="Q93" s="59">
        <v>0.39941302615567609</v>
      </c>
      <c r="S93" s="59">
        <v>6.9526932840217248E-6</v>
      </c>
      <c r="T93" s="35">
        <v>2.6259212456061949E-4</v>
      </c>
      <c r="V93" s="59">
        <v>0.10403523967194409</v>
      </c>
      <c r="W93" s="60">
        <v>0.19033339322233025</v>
      </c>
    </row>
    <row r="94" spans="1:23" s="35" customFormat="1">
      <c r="J94" s="52"/>
      <c r="K94" s="12"/>
      <c r="M94" s="52"/>
      <c r="N94" s="53"/>
      <c r="Q94" s="54"/>
      <c r="S94" s="52"/>
      <c r="T94" s="53"/>
      <c r="V94" s="52"/>
      <c r="W94" s="50"/>
    </row>
    <row r="95" spans="1:23" s="35" customFormat="1">
      <c r="A95" s="35" t="s">
        <v>245</v>
      </c>
      <c r="B95" s="35" t="s">
        <v>246</v>
      </c>
      <c r="C95" s="35">
        <v>38</v>
      </c>
      <c r="D95" s="35">
        <v>1515</v>
      </c>
      <c r="F95" s="35">
        <v>1.8</v>
      </c>
      <c r="G95" s="65">
        <v>0.58829472640569236</v>
      </c>
      <c r="H95" s="63">
        <v>0.5203712703721054</v>
      </c>
      <c r="J95" s="63">
        <v>6.1622701830155682E-2</v>
      </c>
      <c r="K95" s="35">
        <v>3.7375946686765672E-2</v>
      </c>
      <c r="M95" s="33">
        <v>0.58208206261255002</v>
      </c>
      <c r="N95" s="33">
        <v>0.58903916619686725</v>
      </c>
      <c r="P95" s="65">
        <v>0.23604650618272785</v>
      </c>
      <c r="Q95" s="63">
        <v>0.26639271651296387</v>
      </c>
      <c r="S95" s="65">
        <v>0.65889322740098355</v>
      </c>
      <c r="T95" s="63">
        <v>0.71516793107093701</v>
      </c>
      <c r="V95" s="35">
        <v>0.18603676933181398</v>
      </c>
      <c r="W95" s="63">
        <v>0.24382106527437911</v>
      </c>
    </row>
    <row r="96" spans="1:23" s="35" customFormat="1">
      <c r="G96" s="65"/>
      <c r="J96" s="52"/>
      <c r="K96" s="12"/>
      <c r="M96" s="52"/>
      <c r="N96" s="53"/>
      <c r="Q96" s="54"/>
      <c r="S96" s="52"/>
      <c r="T96" s="53"/>
      <c r="V96" s="52"/>
      <c r="W96" s="50"/>
    </row>
    <row r="97" spans="1:27" s="35" customFormat="1">
      <c r="A97" s="71" t="s">
        <v>221</v>
      </c>
      <c r="B97" s="71" t="s">
        <v>224</v>
      </c>
      <c r="C97" s="35">
        <v>39</v>
      </c>
      <c r="D97" s="35">
        <v>954</v>
      </c>
      <c r="E97" s="90" t="s">
        <v>115</v>
      </c>
      <c r="G97" s="19">
        <v>0.68251734252459717</v>
      </c>
      <c r="H97" s="19">
        <v>0.57534254288069153</v>
      </c>
      <c r="J97" s="90">
        <v>0.44258833752776261</v>
      </c>
      <c r="K97" s="93">
        <v>0.30278766127030321</v>
      </c>
      <c r="M97" s="19">
        <v>0.50632620011445351</v>
      </c>
      <c r="N97" s="19">
        <v>0.48866196154260688</v>
      </c>
      <c r="P97" s="92" t="s">
        <v>114</v>
      </c>
      <c r="Q97" s="65" t="s">
        <v>113</v>
      </c>
      <c r="S97" s="93">
        <v>7.3432603851478317E-2</v>
      </c>
      <c r="T97" s="90">
        <v>0.1732363539739491</v>
      </c>
      <c r="V97" s="92" t="s">
        <v>114</v>
      </c>
      <c r="W97" s="65" t="s">
        <v>112</v>
      </c>
      <c r="X97" s="90"/>
    </row>
    <row r="98" spans="1:27" s="90" customFormat="1">
      <c r="E98" s="90" t="s">
        <v>116</v>
      </c>
      <c r="G98" s="19">
        <v>0.68251734252459717</v>
      </c>
      <c r="H98" s="19">
        <v>0.57534254288069153</v>
      </c>
      <c r="J98" s="90">
        <v>0.55792626019989089</v>
      </c>
      <c r="K98" s="93">
        <v>0.43166461105705078</v>
      </c>
      <c r="M98" s="19">
        <v>0.50632620011445351</v>
      </c>
      <c r="N98" s="19">
        <v>0.48866196154260688</v>
      </c>
      <c r="P98" s="92" t="s">
        <v>114</v>
      </c>
      <c r="Q98" s="65" t="s">
        <v>112</v>
      </c>
      <c r="S98" s="93">
        <v>7.3432603851478317E-2</v>
      </c>
      <c r="T98" s="35">
        <v>0.1732363539739491</v>
      </c>
      <c r="V98" s="92" t="s">
        <v>114</v>
      </c>
      <c r="W98" s="65" t="s">
        <v>112</v>
      </c>
    </row>
    <row r="99" spans="1:27" s="35" customFormat="1">
      <c r="J99" s="52"/>
      <c r="K99" s="12"/>
      <c r="M99" s="52"/>
      <c r="N99" s="53"/>
      <c r="Q99" s="54"/>
      <c r="S99" s="52"/>
      <c r="T99" s="53"/>
      <c r="V99" s="52"/>
      <c r="W99" s="50"/>
      <c r="Y99" s="90"/>
      <c r="Z99" s="90"/>
      <c r="AA99" s="90"/>
    </row>
    <row r="100" spans="1:27" s="35" customFormat="1">
      <c r="A100" s="72" t="s">
        <v>193</v>
      </c>
      <c r="B100" s="72" t="s">
        <v>194</v>
      </c>
      <c r="C100" s="35">
        <v>35</v>
      </c>
      <c r="D100" s="35">
        <v>1109</v>
      </c>
      <c r="F100" s="72"/>
      <c r="G100" s="33">
        <v>0.87979074635622057</v>
      </c>
      <c r="H100" s="33">
        <v>0.86550059142622415</v>
      </c>
      <c r="J100" s="76">
        <v>4.4925238297531866E-2</v>
      </c>
      <c r="K100" s="72">
        <v>2.6277444156081738E-2</v>
      </c>
      <c r="M100" s="72">
        <v>0.81278568433137965</v>
      </c>
      <c r="N100" s="72">
        <v>0.80399698276737086</v>
      </c>
      <c r="P100" s="72">
        <v>0.57419654022242539</v>
      </c>
      <c r="Q100" s="72">
        <v>0.5782649848251189</v>
      </c>
      <c r="S100" s="72">
        <v>0.36792240201179305</v>
      </c>
      <c r="T100" s="76">
        <v>0.39954202717403997</v>
      </c>
      <c r="V100" s="72">
        <v>9.2365696935798144E-2</v>
      </c>
      <c r="W100" s="76">
        <v>0.11146511525152417</v>
      </c>
      <c r="Z100" s="90"/>
      <c r="AA100" s="90"/>
    </row>
    <row r="101" spans="1:27" s="35" customFormat="1">
      <c r="G101" s="72"/>
      <c r="J101" s="52"/>
      <c r="K101" s="12"/>
      <c r="M101" s="52"/>
      <c r="N101" s="53"/>
      <c r="Q101" s="54"/>
      <c r="S101" s="52"/>
      <c r="T101" s="53"/>
      <c r="V101" s="52"/>
      <c r="W101" s="50"/>
    </row>
    <row r="102" spans="1:27" s="35" customFormat="1">
      <c r="H102" s="72"/>
      <c r="K102" s="40"/>
      <c r="M102" s="40"/>
      <c r="N102" s="12"/>
      <c r="P102" s="40"/>
      <c r="S102" s="40"/>
      <c r="W102" s="40"/>
    </row>
    <row r="103" spans="1:27">
      <c r="I103" s="72"/>
    </row>
    <row r="104" spans="1:27" s="20" customFormat="1">
      <c r="A104" s="20" t="s">
        <v>101</v>
      </c>
    </row>
    <row r="105" spans="1:27" s="31" customFormat="1">
      <c r="A105" s="31" t="s">
        <v>102</v>
      </c>
      <c r="B105" s="31" t="s">
        <v>19</v>
      </c>
      <c r="C105" s="31">
        <v>81</v>
      </c>
      <c r="D105" s="31">
        <v>1677</v>
      </c>
      <c r="F105" s="31">
        <v>5.8031496062992129</v>
      </c>
      <c r="G105" s="12">
        <v>0.33336439320531819</v>
      </c>
      <c r="H105" s="2">
        <v>0.18436518430147392</v>
      </c>
      <c r="J105">
        <v>5.565166604788848E-2</v>
      </c>
      <c r="K105" s="2">
        <v>7.3535273897128075E-3</v>
      </c>
      <c r="M105" s="2">
        <v>0.25581865278645127</v>
      </c>
      <c r="N105" s="12">
        <v>0.24064083580666804</v>
      </c>
      <c r="P105" s="2">
        <v>0.40084038491377072</v>
      </c>
      <c r="Q105" s="12">
        <v>0.39117342548486345</v>
      </c>
      <c r="S105" s="2">
        <v>3.8809452846520134E-7</v>
      </c>
      <c r="T105" s="12">
        <v>1.3412317225591029E-4</v>
      </c>
      <c r="V105" s="2">
        <v>9.4458081558547236E-2</v>
      </c>
      <c r="W105">
        <v>0.21759239148977788</v>
      </c>
    </row>
    <row r="106" spans="1:27">
      <c r="M106" s="12"/>
    </row>
    <row r="107" spans="1:27">
      <c r="A107" s="35" t="s">
        <v>91</v>
      </c>
      <c r="B107" s="35" t="s">
        <v>92</v>
      </c>
      <c r="C107">
        <v>94</v>
      </c>
      <c r="D107">
        <v>2678</v>
      </c>
      <c r="F107" s="12">
        <v>3.141025641025641</v>
      </c>
      <c r="G107">
        <v>0.37592934567332625</v>
      </c>
      <c r="H107" s="52">
        <v>0.35825364492958334</v>
      </c>
      <c r="J107" s="52">
        <v>0.73684480713132761</v>
      </c>
      <c r="K107" s="12">
        <v>0.72179022426956263</v>
      </c>
      <c r="M107" s="52">
        <v>0.85577274461532327</v>
      </c>
      <c r="N107" s="12">
        <v>0.822803201976676</v>
      </c>
      <c r="P107" s="52">
        <v>0.92194737653442083</v>
      </c>
      <c r="Q107">
        <v>0.9202954452563511</v>
      </c>
      <c r="S107">
        <v>7.7885830691071398E-2</v>
      </c>
      <c r="T107" s="52">
        <v>3.6296575828529951E-2</v>
      </c>
      <c r="V107" s="52">
        <v>0.65606799293251439</v>
      </c>
      <c r="W107">
        <v>0.60457269149759474</v>
      </c>
    </row>
    <row r="109" spans="1:27">
      <c r="A109" s="35" t="s">
        <v>93</v>
      </c>
      <c r="B109" s="35" t="s">
        <v>94</v>
      </c>
      <c r="C109">
        <v>49</v>
      </c>
      <c r="D109">
        <v>1062</v>
      </c>
      <c r="F109" s="12">
        <v>5.929577464788732</v>
      </c>
      <c r="G109">
        <v>0.9203352310656624</v>
      </c>
      <c r="H109" s="12">
        <v>0.90720317979325071</v>
      </c>
      <c r="J109">
        <v>0.94472516728570188</v>
      </c>
      <c r="K109" s="12">
        <v>0.94353900684036207</v>
      </c>
      <c r="M109" s="52">
        <v>0.5556417424591471</v>
      </c>
      <c r="N109" s="12">
        <v>0.5471776019986363</v>
      </c>
      <c r="P109" s="52">
        <v>0.22223183836079224</v>
      </c>
      <c r="Q109">
        <v>0.28472455940598507</v>
      </c>
      <c r="S109" s="52">
        <v>0.45565120853726016</v>
      </c>
      <c r="T109">
        <v>0.51322146097310184</v>
      </c>
      <c r="V109" s="52">
        <v>0.13559303731481251</v>
      </c>
      <c r="W109">
        <v>0.13559303731481251</v>
      </c>
    </row>
    <row r="111" spans="1:27">
      <c r="A111" s="35" t="s">
        <v>190</v>
      </c>
      <c r="B111" s="35" t="s">
        <v>95</v>
      </c>
      <c r="C111">
        <v>50</v>
      </c>
      <c r="D111">
        <v>984</v>
      </c>
      <c r="E111" s="35"/>
      <c r="F111" s="35">
        <v>1.2803955788248982</v>
      </c>
      <c r="G111" s="35">
        <v>0.5290976817533195</v>
      </c>
      <c r="H111" s="52">
        <v>0.50670298401658709</v>
      </c>
      <c r="J111" s="35">
        <v>0.3918179721821482</v>
      </c>
      <c r="K111" s="52">
        <v>0.32696841161929324</v>
      </c>
      <c r="M111" s="35">
        <v>0.1927645307214329</v>
      </c>
      <c r="N111" s="52">
        <v>0.19857305075694009</v>
      </c>
      <c r="P111" s="35">
        <v>0.92360195242218079</v>
      </c>
      <c r="Q111" s="35">
        <v>0.91712605467737429</v>
      </c>
      <c r="S111" s="52">
        <v>0.11731947847027131</v>
      </c>
      <c r="T111" s="35">
        <v>0.14282408165787627</v>
      </c>
      <c r="V111" s="52">
        <v>0.33657437351105624</v>
      </c>
      <c r="W111" s="35">
        <v>0.40730763848855644</v>
      </c>
    </row>
    <row r="112" spans="1:27" s="77" customFormat="1">
      <c r="H112" s="52"/>
      <c r="K112" s="52"/>
      <c r="N112" s="52"/>
      <c r="S112" s="52"/>
      <c r="V112" s="52"/>
    </row>
    <row r="113" spans="1:23" s="77" customFormat="1">
      <c r="B113" s="77" t="s">
        <v>239</v>
      </c>
      <c r="C113" s="77">
        <v>35</v>
      </c>
      <c r="D113" s="77">
        <v>1113</v>
      </c>
      <c r="G113" s="79">
        <v>9.5579842156766237E-2</v>
      </c>
      <c r="H113" s="12">
        <v>0.12438996856941495</v>
      </c>
      <c r="J113">
        <v>0.94375897918069829</v>
      </c>
      <c r="K113" s="79">
        <v>0.94786262817252376</v>
      </c>
      <c r="M113">
        <v>0.2431471275207113</v>
      </c>
      <c r="N113" s="79">
        <v>0.30567979289600783</v>
      </c>
      <c r="P113">
        <v>9.4636388461072259E-3</v>
      </c>
      <c r="Q113" s="79">
        <v>9.0857625739052261E-3</v>
      </c>
      <c r="S113" s="79">
        <v>0.9405877719123118</v>
      </c>
      <c r="T113" s="12">
        <v>0.943439712378636</v>
      </c>
      <c r="V113" s="33">
        <v>0.94736879944838903</v>
      </c>
      <c r="W113" s="33">
        <v>0.9501642257116415</v>
      </c>
    </row>
    <row r="114" spans="1:23">
      <c r="G114" s="35"/>
    </row>
    <row r="115" spans="1:23">
      <c r="A115" s="35" t="s">
        <v>96</v>
      </c>
      <c r="B115" s="35" t="s">
        <v>97</v>
      </c>
      <c r="C115">
        <v>163</v>
      </c>
      <c r="D115">
        <v>1023</v>
      </c>
      <c r="F115" s="12">
        <v>4.1005586592178771</v>
      </c>
      <c r="G115" s="61">
        <v>0.57038388907354265</v>
      </c>
      <c r="H115" s="12">
        <v>0.37024180036003318</v>
      </c>
      <c r="J115">
        <v>6.4905563226161584E-4</v>
      </c>
      <c r="K115" s="61">
        <v>6.6815919085643956E-7</v>
      </c>
      <c r="M115" s="61">
        <v>0.16192820686632584</v>
      </c>
      <c r="N115" s="12">
        <v>0.13167318096977887</v>
      </c>
      <c r="P115" s="61">
        <v>0.51415848493575877</v>
      </c>
      <c r="Q115">
        <v>0.54704028084263334</v>
      </c>
      <c r="S115" s="61">
        <v>2.1235042892084633E-9</v>
      </c>
      <c r="T115">
        <v>4.3541778721187687E-5</v>
      </c>
      <c r="V115" s="33">
        <v>0.85885804246200859</v>
      </c>
      <c r="W115" s="33">
        <v>0.89537073878797013</v>
      </c>
    </row>
    <row r="116" spans="1:23">
      <c r="I116" s="35"/>
    </row>
    <row r="117" spans="1:23">
      <c r="A117" s="35" t="s">
        <v>86</v>
      </c>
      <c r="B117" s="35" t="s">
        <v>87</v>
      </c>
      <c r="C117">
        <v>37</v>
      </c>
      <c r="D117">
        <v>1050</v>
      </c>
      <c r="F117" s="12">
        <v>3.6022727272727271</v>
      </c>
      <c r="G117">
        <v>0.3839516304874796</v>
      </c>
      <c r="H117" s="61">
        <v>0.26471385372572404</v>
      </c>
      <c r="J117">
        <v>0.29254811547316667</v>
      </c>
      <c r="K117" s="61">
        <v>0.23743724506335825</v>
      </c>
      <c r="M117">
        <v>0.47703595346004701</v>
      </c>
      <c r="N117" s="61">
        <v>0.44796220609577708</v>
      </c>
      <c r="P117">
        <v>0.42662201143806266</v>
      </c>
      <c r="Q117" s="61">
        <v>0.48607787890437182</v>
      </c>
      <c r="S117" s="61">
        <v>0.57457999963742867</v>
      </c>
      <c r="T117">
        <v>0.64007550953667969</v>
      </c>
      <c r="V117">
        <v>0.59698018474667425</v>
      </c>
      <c r="W117" s="61">
        <v>0.61517634063993154</v>
      </c>
    </row>
    <row r="119" spans="1:23">
      <c r="A119" s="35" t="s">
        <v>243</v>
      </c>
      <c r="B119" s="35" t="s">
        <v>244</v>
      </c>
      <c r="C119">
        <v>58</v>
      </c>
      <c r="D119">
        <v>999</v>
      </c>
      <c r="F119" s="12">
        <v>6.2272727272727275</v>
      </c>
      <c r="G119" s="33">
        <v>0.7647317194784079</v>
      </c>
      <c r="H119" s="33">
        <v>0.6393743932602346</v>
      </c>
      <c r="J119">
        <v>0.37552594810495332</v>
      </c>
      <c r="K119" s="63">
        <v>0.20293769573010798</v>
      </c>
      <c r="M119" s="33">
        <v>0.78428148596086666</v>
      </c>
      <c r="N119" s="33">
        <v>0.77741145147251201</v>
      </c>
      <c r="P119" s="63">
        <v>0.10831377517935546</v>
      </c>
      <c r="Q119">
        <v>0.1405936301336467</v>
      </c>
      <c r="S119" s="63">
        <v>6.3072637771837824E-4</v>
      </c>
      <c r="T119" s="66">
        <v>2.4168180031503703E-2</v>
      </c>
      <c r="V119" s="63">
        <v>2.9817029408596631E-2</v>
      </c>
      <c r="W119">
        <v>0.11840269616578816</v>
      </c>
    </row>
    <row r="121" spans="1:23">
      <c r="A121" t="s">
        <v>254</v>
      </c>
      <c r="B121" t="s">
        <v>255</v>
      </c>
      <c r="C121">
        <v>33</v>
      </c>
      <c r="D121">
        <v>2920</v>
      </c>
      <c r="G121" s="87">
        <v>4.2060555937128638E-2</v>
      </c>
      <c r="H121" s="12">
        <v>3.4003693549578884E-2</v>
      </c>
      <c r="J121" s="87">
        <v>3.3206084006453994E-2</v>
      </c>
      <c r="K121" s="12">
        <v>1.5113517023638934E-2</v>
      </c>
      <c r="M121" s="87">
        <v>0.86149985977183552</v>
      </c>
      <c r="N121" s="12">
        <v>0.7937406477869422</v>
      </c>
      <c r="P121" s="87">
        <v>0.29982191473391068</v>
      </c>
      <c r="Q121">
        <v>0.2566675191478674</v>
      </c>
      <c r="S121">
        <v>0.18888621722594603</v>
      </c>
      <c r="T121" s="87">
        <v>5.9012410573912336E-2</v>
      </c>
      <c r="V121" s="87">
        <v>0.33473136186224794</v>
      </c>
      <c r="W121">
        <v>0.20512976410329389</v>
      </c>
    </row>
    <row r="122" spans="1:23">
      <c r="C122" s="73">
        <v>56</v>
      </c>
      <c r="D122" s="73">
        <v>2920</v>
      </c>
      <c r="E122" s="73"/>
      <c r="F122" s="73">
        <v>1.1084420041180507</v>
      </c>
      <c r="G122" s="74">
        <v>6.5870242069367896E-2</v>
      </c>
      <c r="H122" s="73">
        <v>5.3375270222864486E-2</v>
      </c>
      <c r="I122" s="73"/>
      <c r="J122" s="74">
        <v>3.9159600542136706E-2</v>
      </c>
      <c r="K122" s="73">
        <v>1.8331073356603188E-2</v>
      </c>
      <c r="L122" s="73"/>
      <c r="M122" s="73">
        <v>0.56170196298920572</v>
      </c>
      <c r="N122" s="74">
        <v>0.39670205085020382</v>
      </c>
      <c r="O122" s="73"/>
      <c r="P122" s="74">
        <v>0.28313866947716537</v>
      </c>
      <c r="Q122" s="73">
        <v>0.24252562063014066</v>
      </c>
      <c r="R122" s="73"/>
      <c r="S122" s="73">
        <v>0.48501254165073338</v>
      </c>
      <c r="T122" s="74">
        <v>0.33158792277737215</v>
      </c>
      <c r="U122" s="73"/>
      <c r="V122" s="74">
        <v>0.2515551324296702</v>
      </c>
      <c r="W122" s="73">
        <v>0.143152536635128</v>
      </c>
    </row>
    <row r="123" spans="1:23">
      <c r="C123" s="73">
        <v>21</v>
      </c>
      <c r="D123" s="73">
        <v>2920</v>
      </c>
      <c r="E123" s="73"/>
      <c r="F123" s="73">
        <v>1.1404382470119523</v>
      </c>
      <c r="G123" s="74">
        <v>7.134955733189988E-3</v>
      </c>
      <c r="H123" s="73">
        <v>4.3855981465307451E-3</v>
      </c>
      <c r="I123" s="73"/>
      <c r="J123" s="74">
        <v>4.7171241304938957E-3</v>
      </c>
      <c r="K123" s="73">
        <v>1.021755779748155E-3</v>
      </c>
      <c r="L123" s="73"/>
      <c r="M123" s="73">
        <v>0.73706876714354053</v>
      </c>
      <c r="N123" s="74">
        <v>0.62227315677082484</v>
      </c>
      <c r="O123" s="73"/>
      <c r="P123" s="74">
        <v>0.25892114127209709</v>
      </c>
      <c r="Q123" s="73">
        <v>0.21527167592290239</v>
      </c>
      <c r="R123" s="73"/>
      <c r="S123" s="73">
        <v>0.91585206757284221</v>
      </c>
      <c r="T123" s="74">
        <v>0.88359819095573178</v>
      </c>
      <c r="U123" s="73"/>
      <c r="V123" s="74">
        <v>0.18994754045160372</v>
      </c>
      <c r="W123" s="73">
        <v>9.7996916952223789E-2</v>
      </c>
    </row>
    <row r="131" spans="1:1">
      <c r="A131" t="s">
        <v>24</v>
      </c>
    </row>
  </sheetData>
  <mergeCells count="1">
    <mergeCell ref="G2:W2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6"/>
  <sheetViews>
    <sheetView zoomScale="125" workbookViewId="0">
      <selection activeCell="A20" sqref="A20:XFD20"/>
    </sheetView>
  </sheetViews>
  <sheetFormatPr baseColWidth="10" defaultRowHeight="13"/>
  <cols>
    <col min="1" max="16384" width="10.7109375" style="77"/>
  </cols>
  <sheetData>
    <row r="1" spans="1:11">
      <c r="A1" s="5" t="s">
        <v>237</v>
      </c>
    </row>
    <row r="2" spans="1:11">
      <c r="A2" s="77" t="s">
        <v>238</v>
      </c>
    </row>
    <row r="3" spans="1:11">
      <c r="A3" s="77" t="s">
        <v>41</v>
      </c>
      <c r="B3" s="77">
        <v>0.27918999999999999</v>
      </c>
      <c r="D3" s="77" t="s">
        <v>42</v>
      </c>
      <c r="E3" s="77">
        <f>B3+B6</f>
        <v>0.48392999999999997</v>
      </c>
    </row>
    <row r="4" spans="1:11">
      <c r="A4" s="77" t="s">
        <v>61</v>
      </c>
      <c r="B4" s="77">
        <v>0.27411000000000002</v>
      </c>
      <c r="D4" s="77" t="s">
        <v>62</v>
      </c>
      <c r="E4" s="77">
        <f>B4+B5</f>
        <v>0.51607000000000003</v>
      </c>
    </row>
    <row r="5" spans="1:11">
      <c r="A5" s="77" t="s">
        <v>63</v>
      </c>
      <c r="B5" s="77">
        <v>0.24196000000000001</v>
      </c>
    </row>
    <row r="6" spans="1:11">
      <c r="A6" s="77" t="s">
        <v>64</v>
      </c>
      <c r="B6" s="77">
        <v>0.20474000000000001</v>
      </c>
    </row>
    <row r="7" spans="1:11">
      <c r="B7" s="77">
        <f>SUM(B3:B6)</f>
        <v>1</v>
      </c>
    </row>
    <row r="8" spans="1:11">
      <c r="A8" s="77" t="s">
        <v>35</v>
      </c>
    </row>
    <row r="9" spans="1:11">
      <c r="G9" s="77" t="s">
        <v>292</v>
      </c>
    </row>
    <row r="10" spans="1:11">
      <c r="B10" s="77" t="s">
        <v>41</v>
      </c>
      <c r="C10" s="77" t="s">
        <v>61</v>
      </c>
      <c r="D10" s="77" t="s">
        <v>63</v>
      </c>
      <c r="E10" s="77" t="s">
        <v>64</v>
      </c>
    </row>
    <row r="11" spans="1:11">
      <c r="A11" s="77" t="s">
        <v>41</v>
      </c>
      <c r="B11" s="77" t="s">
        <v>293</v>
      </c>
      <c r="C11" s="77">
        <f>B3/B4</f>
        <v>1.0185327058480171</v>
      </c>
      <c r="D11" s="77">
        <f>B3/B5</f>
        <v>1.1538684080013224</v>
      </c>
      <c r="E11" s="77">
        <f>B3/B6</f>
        <v>1.3636319234150629</v>
      </c>
      <c r="H11" s="77" t="s">
        <v>293</v>
      </c>
      <c r="I11" s="77">
        <f>B3/(B3+B4)</f>
        <v>0.5045906379902404</v>
      </c>
      <c r="J11" s="77">
        <f>B3/(B3+B5)</f>
        <v>0.53571908279765901</v>
      </c>
      <c r="K11" s="77">
        <f>B3/(B3+B6)</f>
        <v>0.57692228214824459</v>
      </c>
    </row>
    <row r="12" spans="1:11">
      <c r="A12" s="77" t="s">
        <v>61</v>
      </c>
      <c r="B12" s="77">
        <f>B4/B3</f>
        <v>0.98180450589204493</v>
      </c>
      <c r="C12" s="77" t="s">
        <v>293</v>
      </c>
      <c r="D12" s="77">
        <f>B4/B5</f>
        <v>1.132873202182179</v>
      </c>
      <c r="E12" s="77">
        <f>B4/B6</f>
        <v>1.3388199667871448</v>
      </c>
      <c r="H12" s="77">
        <f>B4/(B3+B4)</f>
        <v>0.49540936200975966</v>
      </c>
      <c r="I12" s="77" t="s">
        <v>293</v>
      </c>
      <c r="J12" s="77">
        <f>B4/(B4+B5)</f>
        <v>0.53114887515259557</v>
      </c>
      <c r="K12" s="77">
        <f>B4/(B4+B6)</f>
        <v>0.57243395635376426</v>
      </c>
    </row>
    <row r="13" spans="1:11">
      <c r="A13" s="77" t="s">
        <v>63</v>
      </c>
      <c r="B13" s="77">
        <f>B5/B3</f>
        <v>0.86664995164583258</v>
      </c>
      <c r="C13" s="77">
        <f>B5/B4</f>
        <v>0.88271132027288313</v>
      </c>
      <c r="D13" s="77" t="s">
        <v>293</v>
      </c>
      <c r="E13" s="77">
        <f>B5/B6</f>
        <v>1.181791540490378</v>
      </c>
      <c r="H13" s="77">
        <f>B5/(B5+B3)</f>
        <v>0.46428091720234099</v>
      </c>
      <c r="I13" s="77">
        <f>B5/(B5+B4)</f>
        <v>0.46885112484740443</v>
      </c>
      <c r="J13" s="77" t="s">
        <v>293</v>
      </c>
      <c r="K13" s="77">
        <f>B5/(B5+B6)</f>
        <v>0.54166107006939779</v>
      </c>
    </row>
    <row r="14" spans="1:11">
      <c r="A14" s="77" t="s">
        <v>64</v>
      </c>
      <c r="B14" s="77">
        <f>B6/B3</f>
        <v>0.73333572119345247</v>
      </c>
      <c r="C14" s="77">
        <f>B6/B4</f>
        <v>0.74692641640217428</v>
      </c>
      <c r="D14" s="77">
        <f>B6/B5</f>
        <v>0.84617292114399079</v>
      </c>
      <c r="E14" s="77" t="s">
        <v>293</v>
      </c>
      <c r="H14" s="77">
        <f>B6/(B6+B3)</f>
        <v>0.42307771785175546</v>
      </c>
      <c r="I14" s="77">
        <f>B6/(B6+B4)</f>
        <v>0.42756604364623579</v>
      </c>
      <c r="J14" s="77">
        <f>B6/(B6+B5)</f>
        <v>0.45833892993060221</v>
      </c>
      <c r="K14" s="77" t="s">
        <v>293</v>
      </c>
    </row>
    <row r="16" spans="1:11">
      <c r="A16" s="77" t="s">
        <v>76</v>
      </c>
      <c r="G16" s="77" t="s">
        <v>294</v>
      </c>
    </row>
    <row r="18" spans="1:15">
      <c r="B18" s="77" t="s">
        <v>41</v>
      </c>
      <c r="C18" s="77" t="s">
        <v>61</v>
      </c>
      <c r="D18" s="77" t="s">
        <v>63</v>
      </c>
      <c r="E18" s="77" t="s">
        <v>64</v>
      </c>
      <c r="H18" s="77" t="s">
        <v>41</v>
      </c>
      <c r="I18" s="77" t="s">
        <v>61</v>
      </c>
      <c r="J18" s="77" t="s">
        <v>63</v>
      </c>
      <c r="K18" s="77" t="s">
        <v>64</v>
      </c>
      <c r="N18" s="34"/>
    </row>
    <row r="19" spans="1:15">
      <c r="A19" s="77" t="s">
        <v>41</v>
      </c>
      <c r="B19" s="7" t="s">
        <v>293</v>
      </c>
      <c r="C19" s="7">
        <v>4</v>
      </c>
      <c r="D19" s="7">
        <v>38</v>
      </c>
      <c r="E19" s="7">
        <v>4</v>
      </c>
      <c r="G19" s="77" t="s">
        <v>41</v>
      </c>
      <c r="H19" s="77" t="s">
        <v>293</v>
      </c>
      <c r="I19" s="77">
        <f>C29*I11</f>
        <v>4.5413157419121637</v>
      </c>
      <c r="J19" s="77">
        <f>D29*J11</f>
        <v>32.143144967859541</v>
      </c>
      <c r="K19" s="77">
        <f>E29*K11</f>
        <v>7.4999896679271796</v>
      </c>
      <c r="M19" s="77">
        <f>I19+H20</f>
        <v>9</v>
      </c>
      <c r="N19" s="77">
        <f>J19+H21</f>
        <v>60</v>
      </c>
      <c r="O19" s="77">
        <f>K19+H22</f>
        <v>13</v>
      </c>
    </row>
    <row r="20" spans="1:15">
      <c r="A20" s="77" t="s">
        <v>61</v>
      </c>
      <c r="B20" s="7">
        <v>5</v>
      </c>
      <c r="C20" s="7" t="s">
        <v>293</v>
      </c>
      <c r="D20" s="7">
        <v>5</v>
      </c>
      <c r="E20" s="7">
        <v>40</v>
      </c>
      <c r="G20" s="77" t="s">
        <v>61</v>
      </c>
      <c r="H20" s="77">
        <f>C29*H12</f>
        <v>4.4586842580878372</v>
      </c>
      <c r="I20" s="77" t="s">
        <v>293</v>
      </c>
      <c r="J20" s="77">
        <f>D30*J12</f>
        <v>4.7803398763733602</v>
      </c>
      <c r="K20" s="77">
        <f>E30*K12</f>
        <v>47.51201837736243</v>
      </c>
      <c r="N20" s="77">
        <f>J20+I21</f>
        <v>9</v>
      </c>
      <c r="O20" s="77">
        <f>K20+I22</f>
        <v>83</v>
      </c>
    </row>
    <row r="21" spans="1:15">
      <c r="A21" s="77" t="s">
        <v>63</v>
      </c>
      <c r="B21" s="7">
        <v>22</v>
      </c>
      <c r="C21" s="7">
        <v>4</v>
      </c>
      <c r="D21" s="7" t="s">
        <v>293</v>
      </c>
      <c r="E21" s="7">
        <v>5</v>
      </c>
      <c r="G21" s="77" t="s">
        <v>63</v>
      </c>
      <c r="H21" s="77">
        <f>D29*H13</f>
        <v>27.856855032140459</v>
      </c>
      <c r="I21" s="77">
        <f>D30*I13</f>
        <v>4.2196601236266398</v>
      </c>
      <c r="J21" s="77" t="s">
        <v>293</v>
      </c>
      <c r="K21" s="77">
        <f>E31*K13</f>
        <v>4.8749496306245801</v>
      </c>
      <c r="O21" s="77">
        <f>K21+J22</f>
        <v>9</v>
      </c>
    </row>
    <row r="22" spans="1:15">
      <c r="A22" s="77" t="s">
        <v>64</v>
      </c>
      <c r="B22" s="7">
        <v>9</v>
      </c>
      <c r="C22" s="7">
        <v>43</v>
      </c>
      <c r="D22" s="7">
        <v>4</v>
      </c>
      <c r="E22" s="7" t="s">
        <v>293</v>
      </c>
      <c r="G22" s="77" t="s">
        <v>64</v>
      </c>
      <c r="H22" s="77">
        <f>E29*H14</f>
        <v>5.5000103320728213</v>
      </c>
      <c r="I22" s="77">
        <f>E30*I14</f>
        <v>35.48798162263757</v>
      </c>
      <c r="J22" s="77">
        <f>E31*J14</f>
        <v>4.1250503693754199</v>
      </c>
      <c r="K22" s="77" t="s">
        <v>293</v>
      </c>
    </row>
    <row r="23" spans="1:15">
      <c r="B23" s="7"/>
      <c r="C23" s="7"/>
      <c r="D23" s="7"/>
      <c r="E23" s="7"/>
    </row>
    <row r="24" spans="1:15">
      <c r="B24" s="77">
        <f>SUM(B19:E22)</f>
        <v>183</v>
      </c>
      <c r="G24" s="77" t="s">
        <v>25</v>
      </c>
    </row>
    <row r="25" spans="1:15">
      <c r="H25" s="77" t="s">
        <v>41</v>
      </c>
      <c r="I25" s="77" t="s">
        <v>61</v>
      </c>
      <c r="J25" s="77" t="s">
        <v>63</v>
      </c>
      <c r="K25" s="77" t="s">
        <v>64</v>
      </c>
      <c r="L25" s="77" t="s">
        <v>26</v>
      </c>
    </row>
    <row r="26" spans="1:15">
      <c r="A26" s="77" t="s">
        <v>27</v>
      </c>
      <c r="G26" s="77" t="s">
        <v>41</v>
      </c>
      <c r="H26" s="11" t="s">
        <v>293</v>
      </c>
      <c r="I26" s="11">
        <f>((C19-I19)^2/I19)</f>
        <v>6.4523752386909841E-2</v>
      </c>
      <c r="J26" s="11">
        <f>((D19-J19)^2/J19)</f>
        <v>1.0671871374692457</v>
      </c>
      <c r="K26" s="11">
        <f>((E19-K19)^2/K19)</f>
        <v>1.6333259401652749</v>
      </c>
      <c r="M26" s="77">
        <f>CHIDIST(I26, 1)</f>
        <v>0.79948376882256689</v>
      </c>
      <c r="N26" s="77">
        <f>CHIDIST(J26, 1)</f>
        <v>0.30158190700652399</v>
      </c>
      <c r="O26" s="77">
        <f>CHIDIST(K26, 1)</f>
        <v>0.20124373366367612</v>
      </c>
    </row>
    <row r="27" spans="1:15">
      <c r="G27" s="77" t="s">
        <v>61</v>
      </c>
      <c r="H27" s="11">
        <f>((B20-H20)^2/H20)</f>
        <v>6.5719552110106522E-2</v>
      </c>
      <c r="I27" s="11" t="s">
        <v>293</v>
      </c>
      <c r="J27" s="11">
        <f>((D20-J20)^2/J20)</f>
        <v>1.0093543798035615E-2</v>
      </c>
      <c r="K27" s="11">
        <f>((E20-K20)^2/K20)</f>
        <v>1.1877083321031403</v>
      </c>
      <c r="L27" s="77">
        <f>CHIDIST(H27, 1)</f>
        <v>0.79767422292650525</v>
      </c>
      <c r="N27" s="77">
        <f>CHIDIST(J27, 1)</f>
        <v>0.91997387395900743</v>
      </c>
      <c r="O27" s="77">
        <f>CHIDIST(K27, 1)</f>
        <v>0.27579253544108362</v>
      </c>
    </row>
    <row r="28" spans="1:15">
      <c r="B28" s="77" t="s">
        <v>41</v>
      </c>
      <c r="C28" s="77" t="s">
        <v>61</v>
      </c>
      <c r="D28" s="77" t="s">
        <v>63</v>
      </c>
      <c r="E28" s="77" t="s">
        <v>64</v>
      </c>
      <c r="G28" s="77" t="s">
        <v>63</v>
      </c>
      <c r="H28" s="11">
        <f>((B21-H21)^2/H21)</f>
        <v>1.2313935233511271</v>
      </c>
      <c r="I28" s="11">
        <f>((C21-I21)^2/I21)</f>
        <v>1.1434705283846679E-2</v>
      </c>
      <c r="J28" s="11" t="s">
        <v>293</v>
      </c>
      <c r="K28" s="11">
        <f>((E21-K21)^2/K21)</f>
        <v>3.207744913443437E-3</v>
      </c>
      <c r="L28" s="77">
        <f>CHIDIST(H28, 1)</f>
        <v>0.26713637746863372</v>
      </c>
      <c r="M28" s="77">
        <f>CHIDIST(I28, 1)</f>
        <v>0.91484198916191661</v>
      </c>
      <c r="O28" s="77">
        <f>CHIDIST(K28, 1)</f>
        <v>0.95483439424808625</v>
      </c>
    </row>
    <row r="29" spans="1:15">
      <c r="A29" s="77" t="s">
        <v>41</v>
      </c>
      <c r="B29" s="77" t="s">
        <v>293</v>
      </c>
      <c r="C29" s="77">
        <f>C19+B20</f>
        <v>9</v>
      </c>
      <c r="D29" s="77">
        <f>D19+B21</f>
        <v>60</v>
      </c>
      <c r="E29" s="77">
        <f>E19+B22</f>
        <v>13</v>
      </c>
      <c r="G29" s="77" t="s">
        <v>64</v>
      </c>
      <c r="H29" s="11">
        <f>((B22-H22)^2/H22)</f>
        <v>2.2272553933512884</v>
      </c>
      <c r="I29" s="11">
        <f>((C22-I22)^2/I22)</f>
        <v>1.5901276297391413</v>
      </c>
      <c r="J29" s="11">
        <f>((D22-J22)^2/J22)</f>
        <v>3.7908858027584937E-3</v>
      </c>
      <c r="K29" s="11" t="s">
        <v>293</v>
      </c>
      <c r="L29" s="77">
        <f>CHIDIST(H29, 1)</f>
        <v>0.13559455883425872</v>
      </c>
      <c r="M29" s="77">
        <f>CHIDIST(I29, 1)</f>
        <v>0.20730801639950946</v>
      </c>
      <c r="N29" s="77">
        <f>CHIDIST(J29, 1)</f>
        <v>0.95090513295245871</v>
      </c>
    </row>
    <row r="30" spans="1:15">
      <c r="A30" s="77" t="s">
        <v>61</v>
      </c>
      <c r="C30" s="77" t="s">
        <v>293</v>
      </c>
      <c r="D30" s="77">
        <f>D20+C21</f>
        <v>9</v>
      </c>
      <c r="E30" s="77">
        <f>E20+C22</f>
        <v>83</v>
      </c>
    </row>
    <row r="31" spans="1:15">
      <c r="A31" s="77" t="s">
        <v>63</v>
      </c>
      <c r="D31" s="77" t="s">
        <v>293</v>
      </c>
      <c r="E31" s="77">
        <f>D22+E21</f>
        <v>9</v>
      </c>
    </row>
    <row r="32" spans="1:15">
      <c r="A32" s="77" t="s">
        <v>64</v>
      </c>
      <c r="E32" s="77" t="s">
        <v>293</v>
      </c>
    </row>
    <row r="33" spans="8:11">
      <c r="H33" s="77" t="s">
        <v>293</v>
      </c>
    </row>
    <row r="34" spans="8:11">
      <c r="I34" s="77" t="s">
        <v>293</v>
      </c>
    </row>
    <row r="35" spans="8:11">
      <c r="J35" s="77" t="s">
        <v>293</v>
      </c>
    </row>
    <row r="36" spans="8:11">
      <c r="K36" s="77" t="s">
        <v>293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6"/>
  <sheetViews>
    <sheetView zoomScale="125" workbookViewId="0">
      <selection activeCell="A20" sqref="A20:XFD20"/>
    </sheetView>
  </sheetViews>
  <sheetFormatPr baseColWidth="10" defaultRowHeight="13"/>
  <cols>
    <col min="1" max="16384" width="10.7109375" style="75"/>
  </cols>
  <sheetData>
    <row r="1" spans="1:11">
      <c r="A1" s="5" t="s">
        <v>118</v>
      </c>
    </row>
    <row r="2" spans="1:11">
      <c r="A2" s="75" t="s">
        <v>67</v>
      </c>
    </row>
    <row r="3" spans="1:11">
      <c r="A3" s="75" t="s">
        <v>41</v>
      </c>
      <c r="B3" s="75">
        <v>0.25494</v>
      </c>
      <c r="D3" s="75" t="s">
        <v>42</v>
      </c>
      <c r="E3" s="75">
        <f>B3+B6</f>
        <v>0.51495000000000002</v>
      </c>
    </row>
    <row r="4" spans="1:11">
      <c r="A4" s="75" t="s">
        <v>61</v>
      </c>
      <c r="B4" s="75">
        <v>0.20530000000000001</v>
      </c>
      <c r="D4" s="75" t="s">
        <v>62</v>
      </c>
      <c r="E4" s="75">
        <f>B4+B5</f>
        <v>0.48504999999999998</v>
      </c>
    </row>
    <row r="5" spans="1:11">
      <c r="A5" s="75" t="s">
        <v>63</v>
      </c>
      <c r="B5" s="75">
        <v>0.27975</v>
      </c>
    </row>
    <row r="6" spans="1:11">
      <c r="A6" s="75" t="s">
        <v>64</v>
      </c>
      <c r="B6" s="75">
        <v>0.26001000000000002</v>
      </c>
    </row>
    <row r="7" spans="1:11">
      <c r="B7" s="75">
        <f>SUM(B3:B6)</f>
        <v>1</v>
      </c>
    </row>
    <row r="8" spans="1:11">
      <c r="A8" s="75" t="s">
        <v>132</v>
      </c>
    </row>
    <row r="9" spans="1:11">
      <c r="G9" s="75" t="s">
        <v>292</v>
      </c>
    </row>
    <row r="10" spans="1:11">
      <c r="B10" s="75" t="s">
        <v>41</v>
      </c>
      <c r="C10" s="75" t="s">
        <v>61</v>
      </c>
      <c r="D10" s="75" t="s">
        <v>63</v>
      </c>
      <c r="E10" s="75" t="s">
        <v>64</v>
      </c>
    </row>
    <row r="11" spans="1:11">
      <c r="A11" s="75" t="s">
        <v>41</v>
      </c>
      <c r="B11" s="75" t="s">
        <v>293</v>
      </c>
      <c r="C11" s="75">
        <f>B3/B4</f>
        <v>1.2417924987822697</v>
      </c>
      <c r="D11" s="75">
        <f>B3/B5</f>
        <v>0.91131367292225196</v>
      </c>
      <c r="E11" s="75">
        <f>B3/B6</f>
        <v>0.98050074997115488</v>
      </c>
      <c r="H11" s="75" t="s">
        <v>293</v>
      </c>
      <c r="I11" s="75">
        <f>B3/(B3+B4)</f>
        <v>0.55392838519033549</v>
      </c>
      <c r="J11" s="75">
        <f>B3/(B3+B5)</f>
        <v>0.47679964091342647</v>
      </c>
      <c r="K11" s="75">
        <f>B3/(B3+B6)</f>
        <v>0.49507719196038447</v>
      </c>
    </row>
    <row r="12" spans="1:11">
      <c r="A12" s="75" t="s">
        <v>61</v>
      </c>
      <c r="B12" s="75">
        <f>B4/B3</f>
        <v>0.80528751863183501</v>
      </c>
      <c r="C12" s="75" t="s">
        <v>293</v>
      </c>
      <c r="D12" s="75">
        <f>B4/B5</f>
        <v>0.73386952636282399</v>
      </c>
      <c r="E12" s="75">
        <f>B4/B6</f>
        <v>0.78958501596092456</v>
      </c>
      <c r="H12" s="75">
        <f>B4/(B3+B4)</f>
        <v>0.44607161480966456</v>
      </c>
      <c r="I12" s="75" t="s">
        <v>293</v>
      </c>
      <c r="J12" s="75">
        <f>B4/(B4+B5)</f>
        <v>0.4232553345015978</v>
      </c>
      <c r="K12" s="75">
        <f>B4/(B4+B6)</f>
        <v>0.44121123552040575</v>
      </c>
    </row>
    <row r="13" spans="1:11">
      <c r="A13" s="75" t="s">
        <v>63</v>
      </c>
      <c r="B13" s="75">
        <f>B5/B3</f>
        <v>1.097317015768416</v>
      </c>
      <c r="C13" s="75">
        <f>B5/B4</f>
        <v>1.3626400389673647</v>
      </c>
      <c r="D13" s="75" t="s">
        <v>293</v>
      </c>
      <c r="E13" s="75">
        <f>B5/B6</f>
        <v>1.0759201569170416</v>
      </c>
      <c r="H13" s="75">
        <f>B5/(B5+B3)</f>
        <v>0.52320035908657347</v>
      </c>
      <c r="I13" s="75">
        <f>B5/(B5+B4)</f>
        <v>0.5767446654984022</v>
      </c>
      <c r="J13" s="75" t="s">
        <v>293</v>
      </c>
      <c r="K13" s="75">
        <f>B5/(B5+B6)</f>
        <v>0.51828590484659842</v>
      </c>
    </row>
    <row r="14" spans="1:11">
      <c r="A14" s="75" t="s">
        <v>64</v>
      </c>
      <c r="B14" s="75">
        <f>B6/B3</f>
        <v>1.0198870322428808</v>
      </c>
      <c r="C14" s="75">
        <f>B6/B4</f>
        <v>1.2664880662445201</v>
      </c>
      <c r="D14" s="75">
        <f>B6/B5</f>
        <v>0.92943699731903495</v>
      </c>
      <c r="E14" s="75" t="s">
        <v>293</v>
      </c>
      <c r="H14" s="75">
        <f>B6/(B6+B3)</f>
        <v>0.50492280803961553</v>
      </c>
      <c r="I14" s="75">
        <f>B6/(B6+B4)</f>
        <v>0.55878876447959425</v>
      </c>
      <c r="J14" s="75">
        <f>B6/(B6+B5)</f>
        <v>0.48171409515340152</v>
      </c>
      <c r="K14" s="75" t="s">
        <v>293</v>
      </c>
    </row>
    <row r="16" spans="1:11">
      <c r="A16" s="75" t="s">
        <v>68</v>
      </c>
      <c r="G16" s="75" t="s">
        <v>294</v>
      </c>
    </row>
    <row r="18" spans="1:15">
      <c r="B18" s="75" t="s">
        <v>41</v>
      </c>
      <c r="C18" s="75" t="s">
        <v>61</v>
      </c>
      <c r="D18" s="75" t="s">
        <v>63</v>
      </c>
      <c r="E18" s="75" t="s">
        <v>64</v>
      </c>
      <c r="H18" s="75" t="s">
        <v>41</v>
      </c>
      <c r="I18" s="75" t="s">
        <v>61</v>
      </c>
      <c r="J18" s="75" t="s">
        <v>63</v>
      </c>
      <c r="K18" s="75" t="s">
        <v>64</v>
      </c>
      <c r="N18" s="34"/>
    </row>
    <row r="19" spans="1:15">
      <c r="A19" s="75" t="s">
        <v>41</v>
      </c>
      <c r="B19" s="7" t="s">
        <v>293</v>
      </c>
      <c r="C19" s="7">
        <v>39</v>
      </c>
      <c r="D19" s="7">
        <v>168</v>
      </c>
      <c r="E19" s="7">
        <v>70</v>
      </c>
      <c r="G19" s="75" t="s">
        <v>41</v>
      </c>
      <c r="H19" s="75" t="s">
        <v>293</v>
      </c>
      <c r="I19" s="75">
        <f>C29*I11</f>
        <v>42.098557274465499</v>
      </c>
      <c r="J19" s="75">
        <f>D29*J11</f>
        <v>150.66868652864275</v>
      </c>
      <c r="K19" s="75">
        <f>E29*K11</f>
        <v>64.360034954849979</v>
      </c>
      <c r="M19" s="75">
        <f>I19+H20</f>
        <v>76</v>
      </c>
      <c r="N19" s="75">
        <f>J19+H21</f>
        <v>316</v>
      </c>
      <c r="O19" s="75">
        <f>K19+H22</f>
        <v>130</v>
      </c>
    </row>
    <row r="20" spans="1:15">
      <c r="A20" s="75" t="s">
        <v>61</v>
      </c>
      <c r="B20" s="7">
        <v>37</v>
      </c>
      <c r="C20" s="7" t="s">
        <v>293</v>
      </c>
      <c r="D20" s="7">
        <v>70</v>
      </c>
      <c r="E20" s="7">
        <v>258</v>
      </c>
      <c r="G20" s="75" t="s">
        <v>61</v>
      </c>
      <c r="H20" s="75">
        <f>C29*H12</f>
        <v>33.901442725534508</v>
      </c>
      <c r="I20" s="75" t="s">
        <v>293</v>
      </c>
      <c r="J20" s="75">
        <f>D30*J12</f>
        <v>71.953406865271631</v>
      </c>
      <c r="K20" s="75">
        <f>E30*K12</f>
        <v>194.13294362897852</v>
      </c>
      <c r="N20" s="75">
        <f>J20+I21</f>
        <v>170</v>
      </c>
      <c r="O20" s="75">
        <f>K20+I22</f>
        <v>440</v>
      </c>
    </row>
    <row r="21" spans="1:15">
      <c r="A21" s="75" t="s">
        <v>63</v>
      </c>
      <c r="B21" s="7">
        <v>148</v>
      </c>
      <c r="C21" s="7">
        <v>100</v>
      </c>
      <c r="D21" s="7" t="s">
        <v>293</v>
      </c>
      <c r="E21" s="7">
        <v>124</v>
      </c>
      <c r="G21" s="75" t="s">
        <v>63</v>
      </c>
      <c r="H21" s="75">
        <f>D29*H13</f>
        <v>165.33131347135722</v>
      </c>
      <c r="I21" s="75">
        <f>D30*I13</f>
        <v>98.046593134728369</v>
      </c>
      <c r="J21" s="75" t="s">
        <v>293</v>
      </c>
      <c r="K21" s="75">
        <f>E31*K13</f>
        <v>116.61432859048465</v>
      </c>
      <c r="O21" s="75">
        <f>K21+J22</f>
        <v>225</v>
      </c>
    </row>
    <row r="22" spans="1:15">
      <c r="A22" s="75" t="s">
        <v>64</v>
      </c>
      <c r="B22" s="7">
        <v>60</v>
      </c>
      <c r="C22" s="7">
        <v>182</v>
      </c>
      <c r="D22" s="7">
        <v>101</v>
      </c>
      <c r="E22" s="7" t="s">
        <v>293</v>
      </c>
      <c r="G22" s="75" t="s">
        <v>64</v>
      </c>
      <c r="H22" s="75">
        <f>E29*H14</f>
        <v>65.639965045150021</v>
      </c>
      <c r="I22" s="75">
        <f>E30*I14</f>
        <v>245.86705637102148</v>
      </c>
      <c r="J22" s="75">
        <f>E31*J14</f>
        <v>108.38567140951534</v>
      </c>
      <c r="K22" s="75" t="s">
        <v>293</v>
      </c>
    </row>
    <row r="23" spans="1:15">
      <c r="B23" s="7"/>
      <c r="C23" s="7"/>
      <c r="D23" s="7"/>
      <c r="E23" s="7"/>
    </row>
    <row r="24" spans="1:15">
      <c r="B24" s="75">
        <f>SUM(B19:E22)</f>
        <v>1357</v>
      </c>
      <c r="G24" s="75" t="s">
        <v>25</v>
      </c>
    </row>
    <row r="25" spans="1:15">
      <c r="H25" s="75" t="s">
        <v>41</v>
      </c>
      <c r="I25" s="75" t="s">
        <v>61</v>
      </c>
      <c r="J25" s="75" t="s">
        <v>63</v>
      </c>
      <c r="K25" s="75" t="s">
        <v>64</v>
      </c>
      <c r="L25" s="75" t="s">
        <v>26</v>
      </c>
    </row>
    <row r="26" spans="1:15">
      <c r="A26" s="75" t="s">
        <v>27</v>
      </c>
      <c r="G26" s="75" t="s">
        <v>41</v>
      </c>
      <c r="H26" s="11" t="s">
        <v>293</v>
      </c>
      <c r="I26" s="11">
        <f>((C19-I19)^2/I19)</f>
        <v>0.22806143024208803</v>
      </c>
      <c r="J26" s="11">
        <f>((D19-J19)^2/J19)</f>
        <v>1.9936088484142112</v>
      </c>
      <c r="K26" s="11">
        <f>((E19-K19)^2/K19)</f>
        <v>0.49423847785087366</v>
      </c>
      <c r="M26" s="75">
        <f>CHIDIST(I26, 1)</f>
        <v>0.63296498948760438</v>
      </c>
      <c r="N26" s="75">
        <f>CHIDIST(J26, 1)</f>
        <v>0.15796411291276286</v>
      </c>
      <c r="O26" s="75">
        <f>CHIDIST(K26, 1)</f>
        <v>0.48204268565062469</v>
      </c>
    </row>
    <row r="27" spans="1:15">
      <c r="G27" s="75" t="s">
        <v>61</v>
      </c>
      <c r="H27" s="11">
        <f>((B20-H20)^2/H20)</f>
        <v>0.2832049733361795</v>
      </c>
      <c r="I27" s="11" t="s">
        <v>293</v>
      </c>
      <c r="J27" s="11">
        <f>((D20-J20)^2/J20)</f>
        <v>5.3031517860373051E-2</v>
      </c>
      <c r="K27" s="11">
        <f>((E20-K20)^2/K20)</f>
        <v>21.011379177842723</v>
      </c>
      <c r="L27" s="75">
        <f>CHIDIST(H27, 1)</f>
        <v>0.59460821844544354</v>
      </c>
      <c r="N27" s="75">
        <f>CHIDIST(J27, 1)</f>
        <v>0.81786974778174071</v>
      </c>
      <c r="O27" s="75">
        <f>CHIDIST(K27, 1)</f>
        <v>4.5656364310754847E-6</v>
      </c>
    </row>
    <row r="28" spans="1:15">
      <c r="B28" s="75" t="s">
        <v>41</v>
      </c>
      <c r="C28" s="75" t="s">
        <v>61</v>
      </c>
      <c r="D28" s="75" t="s">
        <v>63</v>
      </c>
      <c r="E28" s="75" t="s">
        <v>64</v>
      </c>
      <c r="G28" s="75" t="s">
        <v>63</v>
      </c>
      <c r="H28" s="11">
        <f>((B21-H21)^2/H21)</f>
        <v>1.8168030020186496</v>
      </c>
      <c r="I28" s="11">
        <f>((C21-I21)^2/I21)</f>
        <v>3.8918214894493618E-2</v>
      </c>
      <c r="J28" s="11" t="s">
        <v>293</v>
      </c>
      <c r="K28" s="11">
        <f>((E21-K21)^2/K21)</f>
        <v>0.46776534949568332</v>
      </c>
      <c r="L28" s="75">
        <f>CHIDIST(H28, 1)</f>
        <v>0.17769438072220073</v>
      </c>
      <c r="M28" s="75">
        <f>CHIDIST(I28, 1)</f>
        <v>0.84361077668401674</v>
      </c>
      <c r="O28" s="75">
        <f>CHIDIST(K28, 1)</f>
        <v>0.49401701362255612</v>
      </c>
    </row>
    <row r="29" spans="1:15">
      <c r="A29" s="75" t="s">
        <v>41</v>
      </c>
      <c r="B29" s="75" t="s">
        <v>293</v>
      </c>
      <c r="C29" s="75">
        <f>C19+B20</f>
        <v>76</v>
      </c>
      <c r="D29" s="75">
        <f>D19+B21</f>
        <v>316</v>
      </c>
      <c r="E29" s="75">
        <f>E19+B22</f>
        <v>130</v>
      </c>
      <c r="G29" s="75" t="s">
        <v>64</v>
      </c>
      <c r="H29" s="11">
        <f>((B22-H22)^2/H22)</f>
        <v>0.48460119819738356</v>
      </c>
      <c r="I29" s="11">
        <f>((C22-I22)^2/I22)</f>
        <v>16.590270163497983</v>
      </c>
      <c r="J29" s="11">
        <f>((D22-J22)^2/J22)</f>
        <v>0.50327816822974847</v>
      </c>
      <c r="K29" s="11" t="s">
        <v>293</v>
      </c>
      <c r="L29" s="75">
        <f>CHIDIST(H29, 1)</f>
        <v>0.4863455232348185</v>
      </c>
      <c r="M29" s="75">
        <f>CHIDIST(I29, 1)</f>
        <v>4.6388398405697122E-5</v>
      </c>
      <c r="N29" s="75">
        <f>CHIDIST(J29, 1)</f>
        <v>0.47806325596504151</v>
      </c>
    </row>
    <row r="30" spans="1:15">
      <c r="A30" s="75" t="s">
        <v>61</v>
      </c>
      <c r="C30" s="75" t="s">
        <v>293</v>
      </c>
      <c r="D30" s="75">
        <f>D20+C21</f>
        <v>170</v>
      </c>
      <c r="E30" s="75">
        <f>E20+C22</f>
        <v>440</v>
      </c>
    </row>
    <row r="31" spans="1:15">
      <c r="A31" s="75" t="s">
        <v>63</v>
      </c>
      <c r="D31" s="75" t="s">
        <v>293</v>
      </c>
      <c r="E31" s="75">
        <f>D22+E21</f>
        <v>225</v>
      </c>
    </row>
    <row r="32" spans="1:15">
      <c r="A32" s="75" t="s">
        <v>64</v>
      </c>
      <c r="E32" s="75" t="s">
        <v>293</v>
      </c>
    </row>
    <row r="33" spans="8:11">
      <c r="H33" s="75" t="s">
        <v>293</v>
      </c>
    </row>
    <row r="34" spans="8:11">
      <c r="I34" s="75" t="s">
        <v>293</v>
      </c>
    </row>
    <row r="35" spans="8:11">
      <c r="J35" s="75" t="s">
        <v>293</v>
      </c>
    </row>
    <row r="36" spans="8:11">
      <c r="K36" s="75" t="s">
        <v>293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6"/>
  <sheetViews>
    <sheetView topLeftCell="A2" zoomScale="125" workbookViewId="0">
      <selection activeCell="A20" sqref="A20:XFD20"/>
    </sheetView>
  </sheetViews>
  <sheetFormatPr baseColWidth="10" defaultRowHeight="13"/>
  <cols>
    <col min="1" max="16384" width="10.7109375" style="72"/>
  </cols>
  <sheetData>
    <row r="1" spans="1:11">
      <c r="A1" s="5" t="s">
        <v>319</v>
      </c>
    </row>
    <row r="2" spans="1:11">
      <c r="A2" s="72" t="s">
        <v>320</v>
      </c>
    </row>
    <row r="3" spans="1:11">
      <c r="A3" s="72" t="s">
        <v>41</v>
      </c>
      <c r="B3" s="72">
        <v>0.28389999999999999</v>
      </c>
      <c r="D3" s="72" t="s">
        <v>42</v>
      </c>
      <c r="E3" s="72">
        <f>B3+B6</f>
        <v>0.54244000000000003</v>
      </c>
    </row>
    <row r="4" spans="1:11">
      <c r="A4" s="72" t="s">
        <v>61</v>
      </c>
      <c r="B4" s="72">
        <v>0.22634000000000001</v>
      </c>
      <c r="D4" s="72" t="s">
        <v>62</v>
      </c>
      <c r="E4" s="72">
        <f>B4+B5</f>
        <v>0.45756000000000002</v>
      </c>
    </row>
    <row r="5" spans="1:11">
      <c r="A5" s="72" t="s">
        <v>63</v>
      </c>
      <c r="B5" s="72">
        <v>0.23122000000000001</v>
      </c>
    </row>
    <row r="6" spans="1:11">
      <c r="A6" s="72" t="s">
        <v>64</v>
      </c>
      <c r="B6" s="72">
        <v>0.25853999999999999</v>
      </c>
    </row>
    <row r="7" spans="1:11">
      <c r="B7" s="72">
        <f>SUM(B3:B6)</f>
        <v>1</v>
      </c>
    </row>
    <row r="8" spans="1:11">
      <c r="A8" s="72" t="s">
        <v>35</v>
      </c>
    </row>
    <row r="9" spans="1:11">
      <c r="G9" s="72" t="s">
        <v>292</v>
      </c>
    </row>
    <row r="10" spans="1:11">
      <c r="B10" s="72" t="s">
        <v>41</v>
      </c>
      <c r="C10" s="72" t="s">
        <v>61</v>
      </c>
      <c r="D10" s="72" t="s">
        <v>63</v>
      </c>
      <c r="E10" s="72" t="s">
        <v>64</v>
      </c>
    </row>
    <row r="11" spans="1:11">
      <c r="A11" s="72" t="s">
        <v>41</v>
      </c>
      <c r="B11" s="72" t="s">
        <v>293</v>
      </c>
      <c r="C11" s="72">
        <f>B3/B4</f>
        <v>1.2543076787134397</v>
      </c>
      <c r="D11" s="72">
        <f>B3/B5</f>
        <v>1.227834962373497</v>
      </c>
      <c r="E11" s="72">
        <f>B3/B6</f>
        <v>1.0980892705190686</v>
      </c>
      <c r="H11" s="72" t="s">
        <v>293</v>
      </c>
      <c r="I11" s="72">
        <f>B3/(B3+B4)</f>
        <v>0.55640482910003131</v>
      </c>
      <c r="J11" s="72">
        <f>B3/(B3+B5)</f>
        <v>0.55113371641559239</v>
      </c>
      <c r="K11" s="72">
        <f>B3/(B3+B6)</f>
        <v>0.52337585723766678</v>
      </c>
    </row>
    <row r="12" spans="1:11">
      <c r="A12" s="72" t="s">
        <v>61</v>
      </c>
      <c r="B12" s="72">
        <f>B4/B3</f>
        <v>0.79725255371609727</v>
      </c>
      <c r="C12" s="72" t="s">
        <v>293</v>
      </c>
      <c r="D12" s="72">
        <f>B4/B5</f>
        <v>0.97889455929417868</v>
      </c>
      <c r="E12" s="72">
        <f>B4/B6</f>
        <v>0.87545447512957386</v>
      </c>
      <c r="H12" s="72">
        <f>B4/(B3+B4)</f>
        <v>0.44359517089996864</v>
      </c>
      <c r="I12" s="72" t="s">
        <v>293</v>
      </c>
      <c r="J12" s="72">
        <f>B4/(B4+B5)</f>
        <v>0.49466736602849898</v>
      </c>
      <c r="K12" s="72">
        <f>B4/(B4+B6)</f>
        <v>0.46679590826596279</v>
      </c>
    </row>
    <row r="13" spans="1:11">
      <c r="A13" s="72" t="s">
        <v>63</v>
      </c>
      <c r="B13" s="72">
        <f>B5/B3</f>
        <v>0.81444170482564293</v>
      </c>
      <c r="C13" s="72">
        <f>B5/B4</f>
        <v>1.0215604842272688</v>
      </c>
      <c r="D13" s="72" t="s">
        <v>293</v>
      </c>
      <c r="E13" s="72">
        <f>B5/B6</f>
        <v>0.89432969753229685</v>
      </c>
      <c r="H13" s="72">
        <f>B5/(B5+B3)</f>
        <v>0.4488662835844075</v>
      </c>
      <c r="I13" s="72">
        <f>B5/(B5+B4)</f>
        <v>0.50533263397150097</v>
      </c>
      <c r="J13" s="72" t="s">
        <v>293</v>
      </c>
      <c r="K13" s="72">
        <f>B5/(B5+B6)</f>
        <v>0.4721087879777851</v>
      </c>
    </row>
    <row r="14" spans="1:11">
      <c r="A14" s="72" t="s">
        <v>64</v>
      </c>
      <c r="B14" s="72">
        <f>B6/B3</f>
        <v>0.91067277210285313</v>
      </c>
      <c r="C14" s="72">
        <f>B6/B4</f>
        <v>1.1422638508438632</v>
      </c>
      <c r="D14" s="72">
        <f>B6/B5</f>
        <v>1.1181558688694748</v>
      </c>
      <c r="E14" s="72" t="s">
        <v>293</v>
      </c>
      <c r="H14" s="72">
        <f>B6/(B6+B3)</f>
        <v>0.47662414276233311</v>
      </c>
      <c r="I14" s="72">
        <f>B6/(B6+B4)</f>
        <v>0.53320409173403727</v>
      </c>
      <c r="J14" s="72">
        <f>B6/(B6+B5)</f>
        <v>0.52789121202221501</v>
      </c>
      <c r="K14" s="72" t="s">
        <v>293</v>
      </c>
    </row>
    <row r="16" spans="1:11">
      <c r="A16" s="72" t="s">
        <v>321</v>
      </c>
      <c r="G16" s="72" t="s">
        <v>294</v>
      </c>
    </row>
    <row r="18" spans="1:15">
      <c r="B18" s="72" t="s">
        <v>41</v>
      </c>
      <c r="C18" s="72" t="s">
        <v>61</v>
      </c>
      <c r="D18" s="72" t="s">
        <v>63</v>
      </c>
      <c r="E18" s="72" t="s">
        <v>64</v>
      </c>
      <c r="H18" s="72" t="s">
        <v>41</v>
      </c>
      <c r="I18" s="72" t="s">
        <v>61</v>
      </c>
      <c r="J18" s="72" t="s">
        <v>63</v>
      </c>
      <c r="K18" s="72" t="s">
        <v>64</v>
      </c>
      <c r="N18" s="34"/>
    </row>
    <row r="19" spans="1:15">
      <c r="A19" s="72" t="s">
        <v>41</v>
      </c>
      <c r="B19" s="7" t="s">
        <v>293</v>
      </c>
      <c r="C19" s="7">
        <v>2</v>
      </c>
      <c r="D19" s="7">
        <v>24</v>
      </c>
      <c r="E19" s="7">
        <v>3</v>
      </c>
      <c r="G19" s="72" t="s">
        <v>41</v>
      </c>
      <c r="H19" s="72" t="s">
        <v>293</v>
      </c>
      <c r="I19" s="72">
        <f>C29*I11</f>
        <v>2.2256193164001252</v>
      </c>
      <c r="J19" s="72">
        <f>D29*J11</f>
        <v>15.982877776052179</v>
      </c>
      <c r="K19" s="72">
        <f>E29*K11</f>
        <v>2.6168792861883339</v>
      </c>
      <c r="M19" s="72">
        <f>I19+H20</f>
        <v>4</v>
      </c>
      <c r="N19" s="72">
        <f>J19+H21</f>
        <v>28.999999999999996</v>
      </c>
      <c r="O19" s="72">
        <f>K19+H22</f>
        <v>5</v>
      </c>
    </row>
    <row r="20" spans="1:15">
      <c r="A20" s="72" t="s">
        <v>61</v>
      </c>
      <c r="B20" s="7">
        <v>2</v>
      </c>
      <c r="C20" s="7" t="s">
        <v>293</v>
      </c>
      <c r="D20" s="7">
        <v>2</v>
      </c>
      <c r="E20" s="7">
        <v>9</v>
      </c>
      <c r="G20" s="72" t="s">
        <v>61</v>
      </c>
      <c r="H20" s="72">
        <f>C29*H12</f>
        <v>1.7743806835998746</v>
      </c>
      <c r="I20" s="72" t="s">
        <v>293</v>
      </c>
      <c r="J20" s="72">
        <f>D30*J12</f>
        <v>2.9680041961709938</v>
      </c>
      <c r="K20" s="72">
        <f>E30*K12</f>
        <v>12.136693614915032</v>
      </c>
      <c r="N20" s="72">
        <f>J20+I21</f>
        <v>6</v>
      </c>
      <c r="O20" s="72">
        <f>K20+I22</f>
        <v>26</v>
      </c>
    </row>
    <row r="21" spans="1:15">
      <c r="A21" s="72" t="s">
        <v>63</v>
      </c>
      <c r="B21" s="7">
        <v>5</v>
      </c>
      <c r="C21" s="7">
        <v>4</v>
      </c>
      <c r="D21" s="7" t="s">
        <v>293</v>
      </c>
      <c r="E21" s="7">
        <v>0</v>
      </c>
      <c r="G21" s="72" t="s">
        <v>63</v>
      </c>
      <c r="H21" s="72">
        <f>D29*H13</f>
        <v>13.017122223947817</v>
      </c>
      <c r="I21" s="72">
        <f>D30*I13</f>
        <v>3.0319958038290058</v>
      </c>
      <c r="J21" s="72" t="s">
        <v>293</v>
      </c>
      <c r="K21" s="72">
        <f>E31*K13</f>
        <v>2.8326527278667104</v>
      </c>
      <c r="O21" s="72">
        <f>K21+J22</f>
        <v>6</v>
      </c>
    </row>
    <row r="22" spans="1:15">
      <c r="A22" s="72" t="s">
        <v>64</v>
      </c>
      <c r="B22" s="7">
        <v>2</v>
      </c>
      <c r="C22" s="7">
        <v>17</v>
      </c>
      <c r="D22" s="7">
        <v>6</v>
      </c>
      <c r="E22" s="7" t="s">
        <v>293</v>
      </c>
      <c r="G22" s="72" t="s">
        <v>64</v>
      </c>
      <c r="H22" s="72">
        <f>E29*H14</f>
        <v>2.3831207138116657</v>
      </c>
      <c r="I22" s="72">
        <f>E30*I14</f>
        <v>13.863306385084968</v>
      </c>
      <c r="J22" s="72">
        <f>E31*J14</f>
        <v>3.16734727213329</v>
      </c>
      <c r="K22" s="72" t="s">
        <v>293</v>
      </c>
    </row>
    <row r="23" spans="1:15">
      <c r="B23" s="7"/>
      <c r="C23" s="7"/>
      <c r="D23" s="7"/>
      <c r="E23" s="7"/>
    </row>
    <row r="24" spans="1:15">
      <c r="B24" s="72">
        <f>SUM(B19:E22)</f>
        <v>76</v>
      </c>
      <c r="G24" s="72" t="s">
        <v>25</v>
      </c>
    </row>
    <row r="25" spans="1:15">
      <c r="H25" s="72" t="s">
        <v>41</v>
      </c>
      <c r="I25" s="72" t="s">
        <v>61</v>
      </c>
      <c r="J25" s="72" t="s">
        <v>63</v>
      </c>
      <c r="K25" s="72" t="s">
        <v>64</v>
      </c>
      <c r="L25" s="72" t="s">
        <v>26</v>
      </c>
    </row>
    <row r="26" spans="1:15">
      <c r="A26" s="72" t="s">
        <v>27</v>
      </c>
      <c r="G26" s="72" t="s">
        <v>41</v>
      </c>
      <c r="H26" s="11" t="s">
        <v>293</v>
      </c>
      <c r="I26" s="11">
        <f>((C19-I19)^2/I19)</f>
        <v>2.287187011622261E-2</v>
      </c>
      <c r="J26" s="11">
        <f>((D19-J19)^2/J19)</f>
        <v>4.0214440512097811</v>
      </c>
      <c r="K26" s="11">
        <f>((E19-K19)^2/K19)</f>
        <v>5.6090275973469904E-2</v>
      </c>
      <c r="M26" s="72">
        <f>CHIDIST(I26, 1)</f>
        <v>0.87979074635622057</v>
      </c>
      <c r="N26" s="72">
        <f>CHIDIST(J26, 1)</f>
        <v>4.4925238297531866E-2</v>
      </c>
      <c r="O26" s="72">
        <f>CHIDIST(K26, 1)</f>
        <v>0.81278568433137965</v>
      </c>
    </row>
    <row r="27" spans="1:15">
      <c r="G27" s="72" t="s">
        <v>61</v>
      </c>
      <c r="H27" s="11">
        <f>((B20-H20)^2/H20)</f>
        <v>2.8688362313314529E-2</v>
      </c>
      <c r="I27" s="11" t="s">
        <v>293</v>
      </c>
      <c r="J27" s="11">
        <f>((D20-J20)^2/J20)</f>
        <v>0.31571118565583967</v>
      </c>
      <c r="K27" s="11">
        <f>((E20-K20)^2/K20)</f>
        <v>0.81066945792860501</v>
      </c>
      <c r="L27" s="72">
        <f>CHIDIST(H27, 1)</f>
        <v>0.86550059142622415</v>
      </c>
      <c r="N27" s="72">
        <f>CHIDIST(J27, 1)</f>
        <v>0.57419654022242539</v>
      </c>
      <c r="O27" s="72">
        <f>CHIDIST(K27, 1)</f>
        <v>0.36792240201179305</v>
      </c>
    </row>
    <row r="28" spans="1:15">
      <c r="B28" s="72" t="s">
        <v>41</v>
      </c>
      <c r="C28" s="72" t="s">
        <v>61</v>
      </c>
      <c r="D28" s="72" t="s">
        <v>63</v>
      </c>
      <c r="E28" s="72" t="s">
        <v>64</v>
      </c>
      <c r="G28" s="72" t="s">
        <v>63</v>
      </c>
      <c r="H28" s="11">
        <f>((B21-H21)^2/H21)</f>
        <v>4.937669605304281</v>
      </c>
      <c r="I28" s="11">
        <f>((C21-I21)^2/I21)</f>
        <v>0.30904796194681611</v>
      </c>
      <c r="J28" s="11" t="s">
        <v>293</v>
      </c>
      <c r="K28" s="11">
        <f>((E21-K21)^2/K21)</f>
        <v>2.83265272786671</v>
      </c>
      <c r="L28" s="72">
        <f>CHIDIST(H28, 1)</f>
        <v>2.6277444156081738E-2</v>
      </c>
      <c r="M28" s="72">
        <f>CHIDIST(I28, 1)</f>
        <v>0.5782649848251189</v>
      </c>
      <c r="O28" s="72">
        <f>CHIDIST(K28, 1)</f>
        <v>9.2365696935798144E-2</v>
      </c>
    </row>
    <row r="29" spans="1:15">
      <c r="A29" s="72" t="s">
        <v>41</v>
      </c>
      <c r="B29" s="72" t="s">
        <v>293</v>
      </c>
      <c r="C29" s="72">
        <f>C19+B20</f>
        <v>4</v>
      </c>
      <c r="D29" s="72">
        <f>D19+B21</f>
        <v>29</v>
      </c>
      <c r="E29" s="72">
        <f>E19+B22</f>
        <v>5</v>
      </c>
      <c r="G29" s="72" t="s">
        <v>64</v>
      </c>
      <c r="H29" s="11">
        <f>((B22-H22)^2/H22)</f>
        <v>6.1592130226920665E-2</v>
      </c>
      <c r="I29" s="11">
        <f>((C22-I22)^2/I22)</f>
        <v>0.70970420479446317</v>
      </c>
      <c r="J29" s="11">
        <f>((D22-J22)^2/J22)</f>
        <v>2.5333254573270696</v>
      </c>
      <c r="K29" s="11" t="s">
        <v>293</v>
      </c>
      <c r="L29" s="72">
        <f>CHIDIST(H29, 1)</f>
        <v>0.80399698276737086</v>
      </c>
      <c r="M29" s="72">
        <f>CHIDIST(I29, 1)</f>
        <v>0.39954202717403997</v>
      </c>
      <c r="N29" s="72">
        <f>CHIDIST(J29, 1)</f>
        <v>0.11146511525152417</v>
      </c>
    </row>
    <row r="30" spans="1:15">
      <c r="A30" s="72" t="s">
        <v>61</v>
      </c>
      <c r="C30" s="72" t="s">
        <v>293</v>
      </c>
      <c r="D30" s="72">
        <f>D20+C21</f>
        <v>6</v>
      </c>
      <c r="E30" s="72">
        <f>E20+C22</f>
        <v>26</v>
      </c>
    </row>
    <row r="31" spans="1:15">
      <c r="A31" s="72" t="s">
        <v>63</v>
      </c>
      <c r="D31" s="72" t="s">
        <v>293</v>
      </c>
      <c r="E31" s="72">
        <f>D22+E21</f>
        <v>6</v>
      </c>
    </row>
    <row r="32" spans="1:15">
      <c r="A32" s="72" t="s">
        <v>64</v>
      </c>
      <c r="E32" s="72" t="s">
        <v>293</v>
      </c>
    </row>
    <row r="33" spans="8:11">
      <c r="H33" s="72" t="s">
        <v>293</v>
      </c>
    </row>
    <row r="34" spans="8:11">
      <c r="I34" s="72" t="s">
        <v>293</v>
      </c>
    </row>
    <row r="35" spans="8:11">
      <c r="J35" s="72" t="s">
        <v>293</v>
      </c>
    </row>
    <row r="36" spans="8:11">
      <c r="K36" s="72" t="s">
        <v>293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20" sqref="A20:XFD20"/>
    </sheetView>
  </sheetViews>
  <sheetFormatPr baseColWidth="10" defaultRowHeight="13"/>
  <cols>
    <col min="1" max="16384" width="10.7109375" style="69"/>
  </cols>
  <sheetData>
    <row r="1" spans="1:11">
      <c r="A1" s="5" t="s">
        <v>75</v>
      </c>
    </row>
    <row r="2" spans="1:11">
      <c r="A2" s="69" t="s">
        <v>21</v>
      </c>
    </row>
    <row r="3" spans="1:11">
      <c r="A3" s="69" t="s">
        <v>41</v>
      </c>
      <c r="B3" s="69">
        <v>0.17507</v>
      </c>
      <c r="D3" s="69" t="s">
        <v>42</v>
      </c>
      <c r="E3" s="69">
        <f>B3+B6</f>
        <v>0.35014000000000001</v>
      </c>
    </row>
    <row r="4" spans="1:11">
      <c r="A4" s="69" t="s">
        <v>61</v>
      </c>
      <c r="B4" s="69">
        <v>0.35013</v>
      </c>
      <c r="D4" s="69" t="s">
        <v>62</v>
      </c>
      <c r="E4" s="69">
        <f>B4+B5</f>
        <v>0.64985999999999999</v>
      </c>
    </row>
    <row r="5" spans="1:11">
      <c r="A5" s="69" t="s">
        <v>63</v>
      </c>
      <c r="B5" s="69">
        <v>0.29973</v>
      </c>
    </row>
    <row r="6" spans="1:11">
      <c r="A6" s="69" t="s">
        <v>64</v>
      </c>
      <c r="B6" s="69">
        <v>0.17507</v>
      </c>
    </row>
    <row r="7" spans="1:11">
      <c r="B7" s="69">
        <f>SUM(B3:B6)</f>
        <v>1</v>
      </c>
    </row>
    <row r="8" spans="1:11">
      <c r="A8" s="69" t="s">
        <v>22</v>
      </c>
    </row>
    <row r="9" spans="1:11">
      <c r="G9" s="69" t="s">
        <v>292</v>
      </c>
    </row>
    <row r="10" spans="1:11">
      <c r="B10" s="69" t="s">
        <v>41</v>
      </c>
      <c r="C10" s="69" t="s">
        <v>61</v>
      </c>
      <c r="D10" s="69" t="s">
        <v>63</v>
      </c>
      <c r="E10" s="69" t="s">
        <v>64</v>
      </c>
    </row>
    <row r="11" spans="1:11">
      <c r="A11" s="69" t="s">
        <v>41</v>
      </c>
      <c r="B11" s="69" t="s">
        <v>293</v>
      </c>
      <c r="C11" s="69">
        <f>B3/B4</f>
        <v>0.5000142804101334</v>
      </c>
      <c r="D11" s="69">
        <f>B3/B5</f>
        <v>0.58409234978146995</v>
      </c>
      <c r="E11" s="69">
        <f>B3/B6</f>
        <v>1</v>
      </c>
      <c r="H11" s="69" t="s">
        <v>293</v>
      </c>
      <c r="I11" s="69">
        <f>B3/(B3+B4)</f>
        <v>0.33333968012185833</v>
      </c>
      <c r="J11" s="69">
        <f>B3/(B3+B5)</f>
        <v>0.36872367312552656</v>
      </c>
      <c r="K11" s="69">
        <f>B3/(B3+B6)</f>
        <v>0.5</v>
      </c>
    </row>
    <row r="12" spans="1:11">
      <c r="A12" s="69" t="s">
        <v>61</v>
      </c>
      <c r="B12" s="69">
        <f>B4/B3</f>
        <v>1.9999428799908607</v>
      </c>
      <c r="C12" s="69" t="s">
        <v>293</v>
      </c>
      <c r="D12" s="69">
        <f>B4/B5</f>
        <v>1.1681513362025824</v>
      </c>
      <c r="E12" s="69">
        <f>B4/B6</f>
        <v>1.9999428799908607</v>
      </c>
      <c r="H12" s="69">
        <f>B4/(B3+B4)</f>
        <v>0.66666031987814167</v>
      </c>
      <c r="I12" s="69" t="s">
        <v>293</v>
      </c>
      <c r="J12" s="69">
        <f>B4/(B4+B5)</f>
        <v>0.53877758286400146</v>
      </c>
      <c r="K12" s="69">
        <f>B4/(B4+B6)</f>
        <v>0.66666031987814167</v>
      </c>
    </row>
    <row r="13" spans="1:11">
      <c r="A13" s="69" t="s">
        <v>63</v>
      </c>
      <c r="B13" s="69">
        <f>B5/B3</f>
        <v>1.7120580339292855</v>
      </c>
      <c r="C13" s="69">
        <f>B5/B4</f>
        <v>0.85605346585553932</v>
      </c>
      <c r="D13" s="69" t="s">
        <v>293</v>
      </c>
      <c r="E13" s="69">
        <f>B5/B6</f>
        <v>1.7120580339292855</v>
      </c>
      <c r="H13" s="69">
        <f>B5/(B5+B3)</f>
        <v>0.63127632687447344</v>
      </c>
      <c r="I13" s="69">
        <f>B5/(B5+B4)</f>
        <v>0.46122241713599854</v>
      </c>
      <c r="J13" s="69" t="s">
        <v>293</v>
      </c>
      <c r="K13" s="69">
        <f>B5/(B5+B6)</f>
        <v>0.63127632687447344</v>
      </c>
    </row>
    <row r="14" spans="1:11">
      <c r="A14" s="69" t="s">
        <v>64</v>
      </c>
      <c r="B14" s="69">
        <f>B6/B3</f>
        <v>1</v>
      </c>
      <c r="C14" s="69">
        <f>B6/B4</f>
        <v>0.5000142804101334</v>
      </c>
      <c r="D14" s="69">
        <f>B6/B5</f>
        <v>0.58409234978146995</v>
      </c>
      <c r="E14" s="69" t="s">
        <v>293</v>
      </c>
      <c r="H14" s="69">
        <f>B6/(B6+B3)</f>
        <v>0.5</v>
      </c>
      <c r="I14" s="69">
        <f>B6/(B6+B4)</f>
        <v>0.33333968012185833</v>
      </c>
      <c r="J14" s="69">
        <f>B6/(B6+B5)</f>
        <v>0.36872367312552656</v>
      </c>
      <c r="K14" s="69" t="s">
        <v>293</v>
      </c>
    </row>
    <row r="16" spans="1:11">
      <c r="A16" s="69" t="s">
        <v>23</v>
      </c>
      <c r="G16" s="69" t="s">
        <v>294</v>
      </c>
    </row>
    <row r="18" spans="1:15">
      <c r="B18" s="69" t="s">
        <v>41</v>
      </c>
      <c r="C18" s="69" t="s">
        <v>61</v>
      </c>
      <c r="D18" s="69" t="s">
        <v>63</v>
      </c>
      <c r="E18" s="69" t="s">
        <v>64</v>
      </c>
      <c r="H18" s="69" t="s">
        <v>41</v>
      </c>
      <c r="I18" s="69" t="s">
        <v>61</v>
      </c>
      <c r="J18" s="69" t="s">
        <v>63</v>
      </c>
      <c r="K18" s="69" t="s">
        <v>64</v>
      </c>
      <c r="N18" s="34"/>
    </row>
    <row r="19" spans="1:15">
      <c r="A19" s="69" t="s">
        <v>41</v>
      </c>
      <c r="B19" s="7" t="s">
        <v>293</v>
      </c>
      <c r="C19" s="7">
        <v>28</v>
      </c>
      <c r="D19" s="7">
        <v>59</v>
      </c>
      <c r="E19" s="7">
        <v>6</v>
      </c>
      <c r="G19" s="69" t="s">
        <v>41</v>
      </c>
      <c r="H19" s="69" t="s">
        <v>293</v>
      </c>
      <c r="I19" s="69">
        <f>C29*I11</f>
        <v>20.667060167555217</v>
      </c>
      <c r="J19" s="69">
        <f>D29*J11</f>
        <v>71.16366891322663</v>
      </c>
      <c r="K19" s="69">
        <f>E29*K11</f>
        <v>7</v>
      </c>
      <c r="M19" s="69">
        <f>I19+H20</f>
        <v>62</v>
      </c>
      <c r="N19" s="69">
        <f>J19+H21</f>
        <v>193</v>
      </c>
      <c r="O19" s="69">
        <f>K19+H22</f>
        <v>14</v>
      </c>
    </row>
    <row r="20" spans="1:15">
      <c r="A20" s="69" t="s">
        <v>61</v>
      </c>
      <c r="B20" s="7">
        <v>34</v>
      </c>
      <c r="C20" s="7" t="s">
        <v>134</v>
      </c>
      <c r="D20" s="7">
        <v>10</v>
      </c>
      <c r="E20" s="7">
        <v>141</v>
      </c>
      <c r="G20" s="69" t="s">
        <v>61</v>
      </c>
      <c r="H20" s="69">
        <f>C29*H12</f>
        <v>41.332939832444787</v>
      </c>
      <c r="I20" s="69" t="s">
        <v>293</v>
      </c>
      <c r="J20" s="69">
        <f>D30*J12</f>
        <v>12.930661988736034</v>
      </c>
      <c r="K20" s="69">
        <f>E30*K12</f>
        <v>137.99868621477532</v>
      </c>
      <c r="N20" s="69">
        <f>J20+I21</f>
        <v>24</v>
      </c>
      <c r="O20" s="69">
        <f>K20+I22</f>
        <v>207</v>
      </c>
    </row>
    <row r="21" spans="1:15">
      <c r="A21" s="69" t="s">
        <v>63</v>
      </c>
      <c r="B21" s="7">
        <v>134</v>
      </c>
      <c r="C21" s="7">
        <v>14</v>
      </c>
      <c r="D21" s="7" t="s">
        <v>293</v>
      </c>
      <c r="E21" s="7">
        <v>30</v>
      </c>
      <c r="G21" s="69" t="s">
        <v>63</v>
      </c>
      <c r="H21" s="69">
        <f>D29*H13</f>
        <v>121.83633108677337</v>
      </c>
      <c r="I21" s="69">
        <f>D30*I13</f>
        <v>11.069338011263966</v>
      </c>
      <c r="J21" s="69" t="s">
        <v>293</v>
      </c>
      <c r="K21" s="69">
        <f>E31*K13</f>
        <v>32.82636899747262</v>
      </c>
      <c r="O21" s="69">
        <f>K21+J22</f>
        <v>52</v>
      </c>
    </row>
    <row r="22" spans="1:15">
      <c r="A22" s="69" t="s">
        <v>64</v>
      </c>
      <c r="B22" s="7">
        <v>8</v>
      </c>
      <c r="C22" s="7">
        <v>66</v>
      </c>
      <c r="D22" s="7">
        <v>22</v>
      </c>
      <c r="E22" s="7" t="s">
        <v>293</v>
      </c>
      <c r="G22" s="69" t="s">
        <v>64</v>
      </c>
      <c r="H22" s="69">
        <f>E29*H14</f>
        <v>7</v>
      </c>
      <c r="I22" s="69">
        <f>E30*I14</f>
        <v>69.001313785224667</v>
      </c>
      <c r="J22" s="69">
        <f>E31*J14</f>
        <v>19.17363100252738</v>
      </c>
      <c r="K22" s="69" t="s">
        <v>293</v>
      </c>
    </row>
    <row r="23" spans="1:15">
      <c r="B23" s="7"/>
      <c r="C23" s="7"/>
      <c r="D23" s="7"/>
      <c r="E23" s="7"/>
    </row>
    <row r="24" spans="1:15">
      <c r="B24" s="69">
        <f>SUM(B19:E22)</f>
        <v>552</v>
      </c>
      <c r="G24" s="69" t="s">
        <v>25</v>
      </c>
    </row>
    <row r="25" spans="1:15">
      <c r="H25" s="69" t="s">
        <v>41</v>
      </c>
      <c r="I25" s="69" t="s">
        <v>61</v>
      </c>
      <c r="J25" s="69" t="s">
        <v>63</v>
      </c>
      <c r="K25" s="69" t="s">
        <v>64</v>
      </c>
      <c r="L25" s="69" t="s">
        <v>26</v>
      </c>
    </row>
    <row r="26" spans="1:15">
      <c r="A26" s="69" t="s">
        <v>27</v>
      </c>
      <c r="G26" s="69" t="s">
        <v>41</v>
      </c>
      <c r="H26" s="11" t="s">
        <v>293</v>
      </c>
      <c r="I26" s="11">
        <f>((C19-I19)^2/I19)</f>
        <v>2.6018217467944891</v>
      </c>
      <c r="J26" s="11">
        <f>((D19-J19)^2/J19)</f>
        <v>2.0790783231118191</v>
      </c>
      <c r="K26" s="11">
        <f>((E19-K19)^2/K19)</f>
        <v>0.14285714285714285</v>
      </c>
      <c r="M26" s="69">
        <f>CHIDIST(I26, 1)</f>
        <v>0.10674098130239296</v>
      </c>
      <c r="N26" s="69">
        <f>CHIDIST(J26, 1)</f>
        <v>0.14933038688529773</v>
      </c>
      <c r="O26" s="69">
        <f>CHIDIST(K26, 1)</f>
        <v>0.70545698614821295</v>
      </c>
    </row>
    <row r="27" spans="1:15">
      <c r="G27" s="69" t="s">
        <v>61</v>
      </c>
      <c r="H27" s="11">
        <f>((B20-H20)^2/H20)</f>
        <v>1.3009480284788839</v>
      </c>
      <c r="I27" s="11" t="s">
        <v>293</v>
      </c>
      <c r="J27" s="11">
        <f>((D20-J20)^2/J20)</f>
        <v>0.66421809646744889</v>
      </c>
      <c r="K27" s="11">
        <f>((E20-K20)^2/K20)</f>
        <v>6.5275146339873219E-2</v>
      </c>
      <c r="L27" s="69">
        <f>CHIDIST(H27, 1)</f>
        <v>0.2540402805520352</v>
      </c>
      <c r="N27" s="69">
        <f>CHIDIST(J27, 1)</f>
        <v>0.41507473497851932</v>
      </c>
      <c r="O27" s="69">
        <f>CHIDIST(K27, 1)</f>
        <v>0.79834465684339417</v>
      </c>
    </row>
    <row r="28" spans="1:15">
      <c r="B28" s="69" t="s">
        <v>41</v>
      </c>
      <c r="C28" s="69" t="s">
        <v>61</v>
      </c>
      <c r="D28" s="69" t="s">
        <v>63</v>
      </c>
      <c r="E28" s="69" t="s">
        <v>64</v>
      </c>
      <c r="G28" s="69" t="s">
        <v>63</v>
      </c>
      <c r="H28" s="11">
        <f>((B21-H21)^2/H21)</f>
        <v>1.2143737431261008</v>
      </c>
      <c r="I28" s="11">
        <f>((C21-I21)^2/I21)</f>
        <v>0.77590725691838602</v>
      </c>
      <c r="J28" s="11" t="s">
        <v>293</v>
      </c>
      <c r="K28" s="11">
        <f>((E21-K21)^2/K21)</f>
        <v>0.24335197445960072</v>
      </c>
      <c r="L28" s="69">
        <f>CHIDIST(H28, 1)</f>
        <v>0.27046783634220922</v>
      </c>
      <c r="M28" s="69">
        <f>CHIDIST(I28, 1)</f>
        <v>0.3783957780424031</v>
      </c>
      <c r="O28" s="69">
        <f>CHIDIST(K28, 1)</f>
        <v>0.62179555600852043</v>
      </c>
    </row>
    <row r="29" spans="1:15">
      <c r="A29" s="69" t="s">
        <v>41</v>
      </c>
      <c r="B29" s="69" t="s">
        <v>293</v>
      </c>
      <c r="C29" s="69">
        <f>C19+B20</f>
        <v>62</v>
      </c>
      <c r="D29" s="69">
        <f>D19+B21</f>
        <v>193</v>
      </c>
      <c r="E29" s="69">
        <f>E19+B22</f>
        <v>14</v>
      </c>
      <c r="G29" s="69" t="s">
        <v>64</v>
      </c>
      <c r="H29" s="11">
        <f>((B22-H22)^2/H22)</f>
        <v>0.14285714285714285</v>
      </c>
      <c r="I29" s="11">
        <f>((C22-I22)^2/I22)</f>
        <v>0.13054656416278973</v>
      </c>
      <c r="J29" s="11">
        <f>((D22-J22)^2/J22)</f>
        <v>0.41663270294611371</v>
      </c>
      <c r="K29" s="11" t="s">
        <v>293</v>
      </c>
      <c r="L29" s="69">
        <f>CHIDIST(H29, 1)</f>
        <v>0.70545698614821295</v>
      </c>
      <c r="M29" s="69">
        <f>CHIDIST(I29, 1)</f>
        <v>0.71786601530865746</v>
      </c>
      <c r="N29" s="69">
        <f>CHIDIST(J29, 1)</f>
        <v>0.51862206068296723</v>
      </c>
    </row>
    <row r="30" spans="1:15">
      <c r="A30" s="69" t="s">
        <v>61</v>
      </c>
      <c r="C30" s="69" t="s">
        <v>293</v>
      </c>
      <c r="D30" s="69">
        <f>D20+C21</f>
        <v>24</v>
      </c>
      <c r="E30" s="69">
        <f>E20+C22</f>
        <v>207</v>
      </c>
    </row>
    <row r="31" spans="1:15">
      <c r="A31" s="69" t="s">
        <v>63</v>
      </c>
      <c r="D31" s="69" t="s">
        <v>293</v>
      </c>
      <c r="E31" s="69">
        <f>D22+E21</f>
        <v>52</v>
      </c>
    </row>
    <row r="32" spans="1:15">
      <c r="A32" s="69" t="s">
        <v>64</v>
      </c>
      <c r="E32" s="69" t="s">
        <v>293</v>
      </c>
    </row>
    <row r="33" spans="1:11">
      <c r="H33" s="69" t="s">
        <v>293</v>
      </c>
    </row>
    <row r="34" spans="1:11">
      <c r="I34" s="69" t="s">
        <v>293</v>
      </c>
    </row>
    <row r="35" spans="1:11">
      <c r="A35" s="4" t="s">
        <v>279</v>
      </c>
      <c r="J35" s="69" t="s">
        <v>293</v>
      </c>
    </row>
    <row r="36" spans="1:11">
      <c r="A36" s="69" t="s">
        <v>188</v>
      </c>
      <c r="K36" s="69" t="s">
        <v>293</v>
      </c>
    </row>
    <row r="37" spans="1:11">
      <c r="A37" s="69" t="s">
        <v>280</v>
      </c>
      <c r="C37" s="69">
        <f>D19+E20+B21+C22</f>
        <v>400</v>
      </c>
    </row>
    <row r="38" spans="1:11">
      <c r="A38" s="69" t="s">
        <v>281</v>
      </c>
      <c r="C38" s="69">
        <f>C19+E19+B20+D20+C21+E21+B22+D22</f>
        <v>152</v>
      </c>
    </row>
    <row r="39" spans="1:11">
      <c r="A39" s="69" t="s">
        <v>187</v>
      </c>
      <c r="C39" s="69">
        <f>C37/C38</f>
        <v>2.6315789473684212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186</v>
      </c>
    </row>
    <row r="2" spans="1:11">
      <c r="A2" t="s">
        <v>81</v>
      </c>
    </row>
    <row r="3" spans="1:11">
      <c r="A3" t="s">
        <v>41</v>
      </c>
      <c r="B3">
        <v>0.25494</v>
      </c>
      <c r="D3" t="s">
        <v>42</v>
      </c>
      <c r="E3">
        <f>B3+B6</f>
        <v>0.51495000000000002</v>
      </c>
    </row>
    <row r="4" spans="1:11">
      <c r="A4" t="s">
        <v>61</v>
      </c>
      <c r="B4">
        <v>0.20530000000000001</v>
      </c>
      <c r="D4" t="s">
        <v>62</v>
      </c>
      <c r="E4">
        <f>B4+B5</f>
        <v>0.48504999999999998</v>
      </c>
    </row>
    <row r="5" spans="1:11">
      <c r="A5" t="s">
        <v>63</v>
      </c>
      <c r="B5">
        <v>0.27975</v>
      </c>
    </row>
    <row r="6" spans="1:11">
      <c r="A6" t="s">
        <v>64</v>
      </c>
      <c r="B6">
        <v>0.26001000000000002</v>
      </c>
    </row>
    <row r="8" spans="1:11">
      <c r="A8" t="s">
        <v>328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1.2417924987822697</v>
      </c>
      <c r="D11">
        <f>B3/B5</f>
        <v>0.91131367292225196</v>
      </c>
      <c r="E11">
        <f>B3/B6</f>
        <v>0.98050074997115488</v>
      </c>
      <c r="H11" t="s">
        <v>293</v>
      </c>
      <c r="I11">
        <f>B3/(B3+B4)</f>
        <v>0.55392838519033549</v>
      </c>
      <c r="J11">
        <f>B3/(B3+B5)</f>
        <v>0.47679964091342647</v>
      </c>
      <c r="K11">
        <f>B3/(B3+B6)</f>
        <v>0.49507719196038447</v>
      </c>
    </row>
    <row r="12" spans="1:11">
      <c r="A12" t="s">
        <v>61</v>
      </c>
      <c r="B12">
        <f>B4/B3</f>
        <v>0.80528751863183501</v>
      </c>
      <c r="C12" t="s">
        <v>293</v>
      </c>
      <c r="D12">
        <f>B4/B5</f>
        <v>0.73386952636282399</v>
      </c>
      <c r="E12">
        <f>B4/B6</f>
        <v>0.78958501596092456</v>
      </c>
      <c r="H12">
        <f>B4/(B3+B4)</f>
        <v>0.44607161480966456</v>
      </c>
      <c r="I12" t="s">
        <v>293</v>
      </c>
      <c r="J12">
        <f>B4/(B4+B5)</f>
        <v>0.4232553345015978</v>
      </c>
      <c r="K12">
        <f>B4/(B4+B6)</f>
        <v>0.44121123552040575</v>
      </c>
    </row>
    <row r="13" spans="1:11">
      <c r="A13" t="s">
        <v>63</v>
      </c>
      <c r="B13">
        <f>B5/B3</f>
        <v>1.097317015768416</v>
      </c>
      <c r="C13">
        <f>B5/B4</f>
        <v>1.3626400389673647</v>
      </c>
      <c r="D13" t="s">
        <v>293</v>
      </c>
      <c r="E13">
        <f>B5/B6</f>
        <v>1.0759201569170416</v>
      </c>
      <c r="H13">
        <f>B5/(B5+B3)</f>
        <v>0.52320035908657347</v>
      </c>
      <c r="I13">
        <f>B5/(B5+B4)</f>
        <v>0.5767446654984022</v>
      </c>
      <c r="J13" t="s">
        <v>293</v>
      </c>
      <c r="K13">
        <f>B5/(B5+B6)</f>
        <v>0.51828590484659842</v>
      </c>
    </row>
    <row r="14" spans="1:11">
      <c r="A14" t="s">
        <v>64</v>
      </c>
      <c r="B14">
        <f>B6/B3</f>
        <v>1.0198870322428808</v>
      </c>
      <c r="C14">
        <f>B6/B4</f>
        <v>1.2664880662445201</v>
      </c>
      <c r="D14">
        <f>B6/B5</f>
        <v>0.92943699731903495</v>
      </c>
      <c r="E14" t="s">
        <v>293</v>
      </c>
      <c r="H14">
        <f>B6/(B6+B3)</f>
        <v>0.50492280803961553</v>
      </c>
      <c r="I14">
        <f>B6/(B6+B4)</f>
        <v>0.55878876447959425</v>
      </c>
      <c r="J14">
        <f>B6/(B6+B5)</f>
        <v>0.48171409515340152</v>
      </c>
      <c r="K14" t="s">
        <v>293</v>
      </c>
    </row>
    <row r="16" spans="1:11">
      <c r="A16" t="s">
        <v>329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39</v>
      </c>
      <c r="D19" s="7">
        <v>172</v>
      </c>
      <c r="E19" s="7">
        <v>72</v>
      </c>
      <c r="G19" t="s">
        <v>41</v>
      </c>
      <c r="H19" t="s">
        <v>293</v>
      </c>
      <c r="I19">
        <f>C29*I11</f>
        <v>41.54462888927516</v>
      </c>
      <c r="J19">
        <f>D29*J11</f>
        <v>154.00628401503675</v>
      </c>
      <c r="K19">
        <f>E29*K11</f>
        <v>65.845266530731138</v>
      </c>
      <c r="M19">
        <f>I19+H20</f>
        <v>75</v>
      </c>
      <c r="N19">
        <f>J19+H21</f>
        <v>323</v>
      </c>
      <c r="O19">
        <f>K19+H22</f>
        <v>133</v>
      </c>
    </row>
    <row r="20" spans="1:15">
      <c r="A20" t="s">
        <v>61</v>
      </c>
      <c r="B20" s="7">
        <v>36</v>
      </c>
      <c r="C20" s="7" t="s">
        <v>293</v>
      </c>
      <c r="D20" s="7">
        <v>76</v>
      </c>
      <c r="E20" s="7">
        <v>261</v>
      </c>
      <c r="G20" t="s">
        <v>61</v>
      </c>
      <c r="H20">
        <f>C29*H12</f>
        <v>33.45537111072484</v>
      </c>
      <c r="I20" t="s">
        <v>293</v>
      </c>
      <c r="J20">
        <f>D30*J12</f>
        <v>74.492938872281215</v>
      </c>
      <c r="K20">
        <f>E30*K12</f>
        <v>195.89778857106015</v>
      </c>
      <c r="N20">
        <f>J20+I21</f>
        <v>176</v>
      </c>
      <c r="O20">
        <f>K20+I22</f>
        <v>444</v>
      </c>
    </row>
    <row r="21" spans="1:15">
      <c r="A21" t="s">
        <v>63</v>
      </c>
      <c r="B21" s="7">
        <v>151</v>
      </c>
      <c r="C21" s="7">
        <v>100</v>
      </c>
      <c r="D21" s="7" t="s">
        <v>293</v>
      </c>
      <c r="E21" s="7">
        <v>126</v>
      </c>
      <c r="G21" t="s">
        <v>63</v>
      </c>
      <c r="H21">
        <f>D29*H13</f>
        <v>168.99371598496325</v>
      </c>
      <c r="I21">
        <f>D30*I13</f>
        <v>101.50706112771879</v>
      </c>
      <c r="J21" t="s">
        <v>293</v>
      </c>
      <c r="K21">
        <f>E31*K13</f>
        <v>118.16918630502444</v>
      </c>
      <c r="O21">
        <f>K21+J22</f>
        <v>228</v>
      </c>
    </row>
    <row r="22" spans="1:15">
      <c r="A22" t="s">
        <v>64</v>
      </c>
      <c r="B22" s="7">
        <v>61</v>
      </c>
      <c r="C22" s="7">
        <v>183</v>
      </c>
      <c r="D22" s="7">
        <v>102</v>
      </c>
      <c r="E22" s="7" t="s">
        <v>293</v>
      </c>
      <c r="G22" t="s">
        <v>64</v>
      </c>
      <c r="H22">
        <f>E29*H14</f>
        <v>67.154733469268862</v>
      </c>
      <c r="I22">
        <f>E30*I14</f>
        <v>248.10221142893985</v>
      </c>
      <c r="J22">
        <f>E31*J14</f>
        <v>109.83081369497555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1379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0.15585976712877325</v>
      </c>
      <c r="J26" s="11">
        <f>((D19-J19)^2/J19)</f>
        <v>2.1023415831259809</v>
      </c>
      <c r="K26" s="11">
        <f>((E19-K19)^2/K19)</f>
        <v>0.57529942657394695</v>
      </c>
      <c r="M26">
        <f>CHIDIST(I26, 1)</f>
        <v>0.69299729324781478</v>
      </c>
      <c r="N26">
        <f>CHIDIST(J26, 1)</f>
        <v>0.14707381334575065</v>
      </c>
      <c r="O26">
        <f>CHIDIST(K26, 1)</f>
        <v>0.44816072141403973</v>
      </c>
    </row>
    <row r="27" spans="1:15">
      <c r="G27" t="s">
        <v>61</v>
      </c>
      <c r="H27" s="11">
        <f>((B20-H20)^2/H20)</f>
        <v>0.19354548968246202</v>
      </c>
      <c r="I27" s="11" t="s">
        <v>293</v>
      </c>
      <c r="J27" s="11">
        <f>((D20-J20)^2/J20)</f>
        <v>3.0489242028362784E-2</v>
      </c>
      <c r="K27" s="11">
        <f>((E20-K20)^2/K20)</f>
        <v>21.635251545481243</v>
      </c>
      <c r="L27">
        <f>CHIDIST(H27, 1)</f>
        <v>0.65998197507375922</v>
      </c>
      <c r="N27">
        <f>CHIDIST(J27, 1)</f>
        <v>0.86138476312872303</v>
      </c>
      <c r="O27">
        <f>CHIDIST(K27, 1)</f>
        <v>3.2973562529060509E-6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1.9158926298557197</v>
      </c>
      <c r="I28" s="11">
        <f>((C21-I21)^2/I21)</f>
        <v>2.2375125606516107E-2</v>
      </c>
      <c r="J28" s="11" t="s">
        <v>293</v>
      </c>
      <c r="K28" s="11">
        <f>((E21-K21)^2/K21)</f>
        <v>0.51893090781830542</v>
      </c>
      <c r="L28">
        <f>CHIDIST(H28, 1)</f>
        <v>0.16631024597617741</v>
      </c>
      <c r="M28">
        <f>CHIDIST(I28, 1)</f>
        <v>0.88109348494305384</v>
      </c>
      <c r="O28">
        <f>CHIDIST(K28, 1)</f>
        <v>0.47129808519469041</v>
      </c>
    </row>
    <row r="29" spans="1:15">
      <c r="A29" t="s">
        <v>41</v>
      </c>
      <c r="B29" t="s">
        <v>293</v>
      </c>
      <c r="C29">
        <f>C19+B20</f>
        <v>75</v>
      </c>
      <c r="D29">
        <f>D19+B21</f>
        <v>323</v>
      </c>
      <c r="E29">
        <f>E19+B22</f>
        <v>133</v>
      </c>
      <c r="G29" t="s">
        <v>64</v>
      </c>
      <c r="H29" s="11">
        <f>((B22-H22)^2/H22)</f>
        <v>0.5640815192137304</v>
      </c>
      <c r="I29" s="11">
        <f>((C22-I22)^2/I22)</f>
        <v>17.082870436857426</v>
      </c>
      <c r="J29" s="11">
        <f>((D22-J22)^2/J22)</f>
        <v>0.55832822376897195</v>
      </c>
      <c r="K29" s="11" t="s">
        <v>293</v>
      </c>
      <c r="L29">
        <f>CHIDIST(H29, 1)</f>
        <v>0.45262039928520825</v>
      </c>
      <c r="M29">
        <f>CHIDIST(I29, 1)</f>
        <v>3.5783605060661411E-5</v>
      </c>
      <c r="N29">
        <f>CHIDIST(J29, 1)</f>
        <v>0.45493461580927985</v>
      </c>
    </row>
    <row r="30" spans="1:15">
      <c r="A30" t="s">
        <v>61</v>
      </c>
      <c r="C30" t="s">
        <v>293</v>
      </c>
      <c r="D30">
        <f>D20+C21</f>
        <v>176</v>
      </c>
      <c r="E30">
        <f>E20+C22</f>
        <v>444</v>
      </c>
    </row>
    <row r="31" spans="1:15">
      <c r="A31" t="s">
        <v>63</v>
      </c>
      <c r="D31" t="s">
        <v>293</v>
      </c>
      <c r="E31">
        <f>D22+E21</f>
        <v>228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4" t="s">
        <v>279</v>
      </c>
      <c r="B35" s="69"/>
      <c r="C35" s="69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69" t="s">
        <v>280</v>
      </c>
      <c r="B37" s="69"/>
      <c r="C37" s="69">
        <f>D19+E20+B21+C22</f>
        <v>767</v>
      </c>
    </row>
    <row r="38" spans="1:11">
      <c r="A38" s="69" t="s">
        <v>281</v>
      </c>
      <c r="B38" s="69"/>
      <c r="C38" s="69">
        <f>C19+E19+B20+D20+C21+E21+B22+D22</f>
        <v>612</v>
      </c>
    </row>
    <row r="39" spans="1:11">
      <c r="A39" s="69" t="s">
        <v>187</v>
      </c>
      <c r="B39" s="69"/>
      <c r="C39" s="69">
        <f>C37/C38</f>
        <v>1.2532679738562091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20" sqref="A20:XFD20"/>
    </sheetView>
  </sheetViews>
  <sheetFormatPr baseColWidth="10" defaultRowHeight="13"/>
  <sheetData>
    <row r="1" spans="1:16">
      <c r="A1" s="5" t="s">
        <v>249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69" t="s">
        <v>268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0.27361999999999997</v>
      </c>
      <c r="C3" s="35"/>
      <c r="D3" s="35" t="s">
        <v>42</v>
      </c>
      <c r="E3" s="35">
        <f>B3+B6</f>
        <v>0.50261999999999996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0.26837</v>
      </c>
      <c r="C4" s="35"/>
      <c r="D4" s="35" t="s">
        <v>62</v>
      </c>
      <c r="E4" s="35">
        <f>B4+B5</f>
        <v>0.49736999999999998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0.22900000000000001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0.22900000000000001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0.99998999999999993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345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1.0195625442486118</v>
      </c>
      <c r="D11" s="35">
        <f>B3/B5</f>
        <v>1.1948471615720522</v>
      </c>
      <c r="E11" s="35">
        <f>B3/B6</f>
        <v>1.1948471615720522</v>
      </c>
      <c r="F11" s="35"/>
      <c r="G11" s="35"/>
      <c r="H11" s="35" t="s">
        <v>293</v>
      </c>
      <c r="I11" s="35">
        <f>B3/(B3+B4)</f>
        <v>0.50484326279082636</v>
      </c>
      <c r="J11" s="35">
        <f>B3/(B3+B5)</f>
        <v>0.54438740997174806</v>
      </c>
      <c r="K11" s="35">
        <f>B3/(B3+B6)</f>
        <v>0.54438740997174806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0.98081280608142685</v>
      </c>
      <c r="C12" s="35" t="s">
        <v>293</v>
      </c>
      <c r="D12" s="35">
        <f>B4/B5</f>
        <v>1.1719213973799125</v>
      </c>
      <c r="E12" s="35">
        <f>B4/B6</f>
        <v>1.1719213973799125</v>
      </c>
      <c r="F12" s="35"/>
      <c r="G12" s="35"/>
      <c r="H12" s="35">
        <f>B4/(B3+B4)</f>
        <v>0.49515673720917364</v>
      </c>
      <c r="I12" s="35" t="s">
        <v>293</v>
      </c>
      <c r="J12" s="35">
        <f>B4/(B4+B5)</f>
        <v>0.53957818123328716</v>
      </c>
      <c r="K12" s="35">
        <f>B4/(B4+B6)</f>
        <v>0.53957818123328716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0.83692712521014556</v>
      </c>
      <c r="C13" s="35">
        <f>B5/B4</f>
        <v>0.85329954912993256</v>
      </c>
      <c r="D13" s="35" t="s">
        <v>293</v>
      </c>
      <c r="E13" s="35">
        <f>B5/B6</f>
        <v>1</v>
      </c>
      <c r="F13" s="35"/>
      <c r="G13" s="35"/>
      <c r="H13" s="35">
        <f>B5/(B5+B3)</f>
        <v>0.455612590028252</v>
      </c>
      <c r="I13" s="35">
        <f>B5/(B5+B4)</f>
        <v>0.46042181876671295</v>
      </c>
      <c r="J13" s="35" t="s">
        <v>293</v>
      </c>
      <c r="K13" s="35">
        <f>B5/(B5+B6)</f>
        <v>0.5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0.83692712521014556</v>
      </c>
      <c r="C14" s="35">
        <f>B6/B4</f>
        <v>0.85329954912993256</v>
      </c>
      <c r="D14" s="35">
        <f>B6/B5</f>
        <v>1</v>
      </c>
      <c r="E14" s="35" t="s">
        <v>293</v>
      </c>
      <c r="F14" s="35"/>
      <c r="G14" s="35"/>
      <c r="H14" s="35">
        <f>B6/(B6+B3)</f>
        <v>0.455612590028252</v>
      </c>
      <c r="I14" s="35">
        <f>B6/(B6+B4)</f>
        <v>0.46042181876671295</v>
      </c>
      <c r="J14" s="35">
        <f>B6/(B6+B5)</f>
        <v>0.5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346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90</v>
      </c>
      <c r="D19" s="7">
        <v>312</v>
      </c>
      <c r="E19" s="7">
        <v>29</v>
      </c>
      <c r="F19" s="35"/>
      <c r="G19" s="35" t="s">
        <v>41</v>
      </c>
      <c r="H19" s="35" t="s">
        <v>293</v>
      </c>
      <c r="I19" s="35">
        <f>C29*I11</f>
        <v>83.803981623277181</v>
      </c>
      <c r="J19" s="35">
        <f>D29*J11</f>
        <v>293.42481397477218</v>
      </c>
      <c r="K19" s="35">
        <f>E29*K11</f>
        <v>22.864271218813418</v>
      </c>
      <c r="L19" s="35"/>
      <c r="M19" s="35">
        <f>I19+H20</f>
        <v>166</v>
      </c>
      <c r="N19" s="35">
        <f>J19+H21</f>
        <v>539</v>
      </c>
      <c r="O19" s="35">
        <f>K19+H22</f>
        <v>42</v>
      </c>
      <c r="P19" s="35"/>
    </row>
    <row r="20" spans="1:16">
      <c r="A20" s="35" t="s">
        <v>61</v>
      </c>
      <c r="B20" s="7">
        <v>76</v>
      </c>
      <c r="C20" s="7" t="s">
        <v>293</v>
      </c>
      <c r="D20" s="7">
        <v>9</v>
      </c>
      <c r="E20" s="7">
        <v>271</v>
      </c>
      <c r="F20" s="35"/>
      <c r="G20" s="35" t="s">
        <v>61</v>
      </c>
      <c r="H20" s="35">
        <f>C29*H12</f>
        <v>82.196018376722819</v>
      </c>
      <c r="I20" s="35" t="s">
        <v>293</v>
      </c>
      <c r="J20" s="35">
        <f>D30*J12</f>
        <v>10.791563624665743</v>
      </c>
      <c r="K20" s="35">
        <f>E30*K12</f>
        <v>364.75485051370214</v>
      </c>
      <c r="L20" s="35"/>
      <c r="M20" s="35"/>
      <c r="N20" s="35">
        <f>J20+I21</f>
        <v>20</v>
      </c>
      <c r="O20" s="35">
        <f>K20+I22</f>
        <v>676.00000000000011</v>
      </c>
      <c r="P20" s="35"/>
    </row>
    <row r="21" spans="1:16">
      <c r="A21" s="35" t="s">
        <v>63</v>
      </c>
      <c r="B21" s="7">
        <v>227</v>
      </c>
      <c r="C21" s="7">
        <v>11</v>
      </c>
      <c r="D21" s="35" t="s">
        <v>166</v>
      </c>
      <c r="E21" s="7">
        <v>39</v>
      </c>
      <c r="F21" s="35"/>
      <c r="G21" s="35" t="s">
        <v>63</v>
      </c>
      <c r="H21" s="35">
        <f>D29*H13</f>
        <v>245.57518602522782</v>
      </c>
      <c r="I21" s="35">
        <f>D30*I13</f>
        <v>9.2084363753342586</v>
      </c>
      <c r="J21" s="35" t="s">
        <v>293</v>
      </c>
      <c r="K21" s="35">
        <f>E31*K13</f>
        <v>30</v>
      </c>
      <c r="L21" s="35"/>
      <c r="M21" s="35"/>
      <c r="N21" s="35"/>
      <c r="O21" s="35">
        <f>K21+J22</f>
        <v>60</v>
      </c>
      <c r="P21" s="35"/>
    </row>
    <row r="22" spans="1:16">
      <c r="A22" s="35" t="s">
        <v>64</v>
      </c>
      <c r="B22" s="7">
        <v>13</v>
      </c>
      <c r="C22" s="7">
        <v>405</v>
      </c>
      <c r="D22" s="7">
        <v>21</v>
      </c>
      <c r="E22" s="7" t="s">
        <v>293</v>
      </c>
      <c r="F22" s="35"/>
      <c r="G22" s="35" t="s">
        <v>64</v>
      </c>
      <c r="H22" s="35">
        <f>E29*H14</f>
        <v>19.135728781186582</v>
      </c>
      <c r="I22" s="35">
        <f>E30*I14</f>
        <v>311.24514948629798</v>
      </c>
      <c r="J22" s="35">
        <f>E31*J14</f>
        <v>30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1503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0.45810047423836947</v>
      </c>
      <c r="J26" s="11">
        <f>((D19-J19)^2/J19)</f>
        <v>1.175897604561434</v>
      </c>
      <c r="K26" s="11">
        <f>((E19-K19)^2/K19)</f>
        <v>1.6465500831403781</v>
      </c>
      <c r="L26" s="35"/>
      <c r="M26" s="35">
        <f>CHIDIST(I26, 1)</f>
        <v>0.49851306054221545</v>
      </c>
      <c r="N26" s="35">
        <f>CHIDIST(J26, 1)</f>
        <v>0.27819293645825532</v>
      </c>
      <c r="O26" s="35">
        <f>CHIDIST(K26, 1)</f>
        <v>0.1994292210985722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0.46706208503596769</v>
      </c>
      <c r="I27" s="11" t="s">
        <v>293</v>
      </c>
      <c r="J27" s="11">
        <f>((D20-J20)^2/J20)</f>
        <v>0.29742679864196908</v>
      </c>
      <c r="K27" s="11">
        <f>((E20-K20)^2/K20)</f>
        <v>24.098300495434906</v>
      </c>
      <c r="L27" s="35">
        <f>CHIDIST(H27, 1)</f>
        <v>0.49434186180200934</v>
      </c>
      <c r="M27" s="35"/>
      <c r="N27" s="35">
        <f>CHIDIST(J27, 1)</f>
        <v>0.58550010393663032</v>
      </c>
      <c r="O27" s="35">
        <f>CHIDIST(K27, 1)</f>
        <v>9.1541052194952182E-7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1.4050179151096049</v>
      </c>
      <c r="I28" s="11">
        <f>((C21-I21)^2/I21)</f>
        <v>0.34856082948272959</v>
      </c>
      <c r="J28" s="11" t="s">
        <v>293</v>
      </c>
      <c r="K28" s="11">
        <f>((E21-K21)^2/K21)</f>
        <v>2.7</v>
      </c>
      <c r="L28" s="35">
        <f>CHIDIST(H28, 1)</f>
        <v>0.23588536871995899</v>
      </c>
      <c r="M28" s="35">
        <f>CHIDIST(I28, 1)</f>
        <v>0.55492894246368007</v>
      </c>
      <c r="N28" s="35"/>
      <c r="O28" s="35">
        <f>CHIDIST(K28, 1)</f>
        <v>0.1003482795038224</v>
      </c>
      <c r="P28" s="35"/>
    </row>
    <row r="29" spans="1:16">
      <c r="A29" s="35" t="s">
        <v>41</v>
      </c>
      <c r="B29" s="35" t="s">
        <v>293</v>
      </c>
      <c r="C29" s="35">
        <f>C19+B20</f>
        <v>166</v>
      </c>
      <c r="D29" s="35">
        <f>D19+B21</f>
        <v>539</v>
      </c>
      <c r="E29" s="35">
        <f>E19+B22</f>
        <v>42</v>
      </c>
      <c r="F29" s="35"/>
      <c r="G29" s="35" t="s">
        <v>64</v>
      </c>
      <c r="H29" s="11">
        <f>((B22-H22)^2/H22)</f>
        <v>1.9673756932265076</v>
      </c>
      <c r="I29" s="11">
        <f>((C22-I22)^2/I22)</f>
        <v>28.241313991091054</v>
      </c>
      <c r="J29" s="11">
        <f>((D22-J22)^2/J22)</f>
        <v>2.7</v>
      </c>
      <c r="K29" s="11" t="s">
        <v>293</v>
      </c>
      <c r="L29" s="35">
        <f>CHIDIST(H29, 1)</f>
        <v>0.16072675969477451</v>
      </c>
      <c r="M29" s="35">
        <f>CHIDIST(I29, 1)</f>
        <v>1.070941316182643E-7</v>
      </c>
      <c r="N29" s="35">
        <f>CHIDIST(J29, 1)</f>
        <v>0.1003482795038224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20</v>
      </c>
      <c r="E30" s="35">
        <f>E20+C22</f>
        <v>676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60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1215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288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4.21875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20" sqref="A20:XFD20"/>
    </sheetView>
  </sheetViews>
  <sheetFormatPr baseColWidth="10" defaultRowHeight="13"/>
  <sheetData>
    <row r="1" spans="1:11">
      <c r="A1" s="5" t="s">
        <v>82</v>
      </c>
    </row>
    <row r="2" spans="1:11">
      <c r="A2" t="s">
        <v>299</v>
      </c>
    </row>
    <row r="3" spans="1:11">
      <c r="A3" t="s">
        <v>41</v>
      </c>
      <c r="B3">
        <v>0.25679000000000002</v>
      </c>
      <c r="D3" t="s">
        <v>42</v>
      </c>
      <c r="E3">
        <f>B3+B6</f>
        <v>0.44033</v>
      </c>
    </row>
    <row r="4" spans="1:11">
      <c r="A4" t="s">
        <v>61</v>
      </c>
      <c r="B4">
        <v>0.25596999999999998</v>
      </c>
      <c r="D4" t="s">
        <v>62</v>
      </c>
      <c r="E4">
        <f>B4+B5</f>
        <v>0.55967</v>
      </c>
    </row>
    <row r="5" spans="1:11">
      <c r="A5" t="s">
        <v>63</v>
      </c>
      <c r="B5">
        <v>0.30370000000000003</v>
      </c>
    </row>
    <row r="6" spans="1:11">
      <c r="A6" t="s">
        <v>64</v>
      </c>
      <c r="B6">
        <v>0.18354000000000001</v>
      </c>
    </row>
    <row r="8" spans="1:11">
      <c r="A8" t="s">
        <v>184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1.0032035004102045</v>
      </c>
      <c r="D11">
        <f>B3/B5</f>
        <v>0.84553836022390516</v>
      </c>
      <c r="E11">
        <f>B3/B6</f>
        <v>1.3990955649994552</v>
      </c>
      <c r="H11" t="s">
        <v>293</v>
      </c>
      <c r="I11">
        <f>B3/(B3+B4)</f>
        <v>0.50079959435213361</v>
      </c>
      <c r="J11">
        <f>B3/(B3+B5)</f>
        <v>0.45815268782672303</v>
      </c>
      <c r="K11">
        <f>B3/(B3+B6)</f>
        <v>0.58317625417300667</v>
      </c>
    </row>
    <row r="12" spans="1:11">
      <c r="A12" t="s">
        <v>61</v>
      </c>
      <c r="B12">
        <f>B4/B3</f>
        <v>0.99680672923400426</v>
      </c>
      <c r="C12" t="s">
        <v>293</v>
      </c>
      <c r="D12">
        <f>B4/B5</f>
        <v>0.84283832729667418</v>
      </c>
      <c r="E12">
        <f>B4/B6</f>
        <v>1.3946278740329081</v>
      </c>
      <c r="H12">
        <f>B4/(B3+B4)</f>
        <v>0.49920040564786639</v>
      </c>
      <c r="I12" t="s">
        <v>293</v>
      </c>
      <c r="J12">
        <f>B4/(B4+B5)</f>
        <v>0.45735880072185392</v>
      </c>
      <c r="K12">
        <f>B4/(B4+B6)</f>
        <v>0.58239858023708224</v>
      </c>
    </row>
    <row r="13" spans="1:11">
      <c r="A13" t="s">
        <v>63</v>
      </c>
      <c r="B13">
        <f>B5/B3</f>
        <v>1.1826784532107948</v>
      </c>
      <c r="C13">
        <f>B5/B4</f>
        <v>1.1864671641207956</v>
      </c>
      <c r="D13" t="s">
        <v>293</v>
      </c>
      <c r="E13">
        <f>B5/B6</f>
        <v>1.6546801787076386</v>
      </c>
      <c r="H13">
        <f>B5/(B5+B3)</f>
        <v>0.54184731217327697</v>
      </c>
      <c r="I13">
        <f>B5/(B5+B4)</f>
        <v>0.54264119927814614</v>
      </c>
      <c r="J13" t="s">
        <v>293</v>
      </c>
      <c r="K13">
        <f>B5/(B5+B6)</f>
        <v>0.62330678926196537</v>
      </c>
    </row>
    <row r="14" spans="1:11">
      <c r="A14" t="s">
        <v>64</v>
      </c>
      <c r="B14">
        <f>B6/B3</f>
        <v>0.71474745901320147</v>
      </c>
      <c r="C14">
        <f>B6/B4</f>
        <v>0.71703715279134284</v>
      </c>
      <c r="D14">
        <f>B6/B5</f>
        <v>0.60434639446822525</v>
      </c>
      <c r="E14" t="s">
        <v>293</v>
      </c>
      <c r="H14">
        <f>B6/(B6+B3)</f>
        <v>0.41682374582699339</v>
      </c>
      <c r="I14">
        <f>B6/(B6+B4)</f>
        <v>0.41760141976291787</v>
      </c>
      <c r="J14">
        <f>B6/(B6+B5)</f>
        <v>0.37669321073803463</v>
      </c>
      <c r="K14" t="s">
        <v>293</v>
      </c>
    </row>
    <row r="16" spans="1:11">
      <c r="A16" t="s">
        <v>203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30</v>
      </c>
      <c r="D19" s="7">
        <v>112</v>
      </c>
      <c r="E19" s="7">
        <v>8</v>
      </c>
      <c r="G19" t="s">
        <v>41</v>
      </c>
      <c r="H19" t="s">
        <v>293</v>
      </c>
      <c r="I19">
        <f>C29*I11</f>
        <v>34.55517201029722</v>
      </c>
      <c r="J19">
        <f>D29*J11</f>
        <v>96.212064443611837</v>
      </c>
      <c r="K19">
        <f>E29*K11</f>
        <v>10.497172575114121</v>
      </c>
      <c r="M19">
        <f>I19+H20</f>
        <v>69</v>
      </c>
      <c r="N19">
        <f>J19+H21</f>
        <v>210</v>
      </c>
      <c r="O19">
        <f>K19+H22</f>
        <v>18</v>
      </c>
    </row>
    <row r="20" spans="1:15">
      <c r="A20" t="s">
        <v>61</v>
      </c>
      <c r="B20" s="7">
        <v>39</v>
      </c>
      <c r="C20" s="7" t="s">
        <v>293</v>
      </c>
      <c r="D20" s="7">
        <v>13</v>
      </c>
      <c r="E20" s="7">
        <v>108</v>
      </c>
      <c r="G20" t="s">
        <v>61</v>
      </c>
      <c r="H20">
        <f>C29*H12</f>
        <v>34.44482798970278</v>
      </c>
      <c r="I20" t="s">
        <v>293</v>
      </c>
      <c r="J20">
        <f>D30*J12</f>
        <v>10.51925241660264</v>
      </c>
      <c r="K20">
        <f>E30*K12</f>
        <v>110.07333166480855</v>
      </c>
      <c r="N20">
        <f>J20+I21</f>
        <v>23</v>
      </c>
      <c r="O20">
        <f>K20+I22</f>
        <v>189.00000000000003</v>
      </c>
    </row>
    <row r="21" spans="1:15">
      <c r="A21" t="s">
        <v>63</v>
      </c>
      <c r="B21" s="7">
        <v>98</v>
      </c>
      <c r="C21" s="7">
        <v>10</v>
      </c>
      <c r="D21" s="7" t="s">
        <v>293</v>
      </c>
      <c r="E21" s="7">
        <v>11</v>
      </c>
      <c r="G21" t="s">
        <v>63</v>
      </c>
      <c r="H21">
        <f>D29*H13</f>
        <v>113.78793555638816</v>
      </c>
      <c r="I21">
        <f>D30*I13</f>
        <v>12.480747583397362</v>
      </c>
      <c r="J21" t="s">
        <v>293</v>
      </c>
      <c r="K21">
        <f>E31*K13</f>
        <v>17.45259009933503</v>
      </c>
      <c r="O21">
        <f>K21+J22</f>
        <v>28</v>
      </c>
    </row>
    <row r="22" spans="1:15">
      <c r="A22" t="s">
        <v>64</v>
      </c>
      <c r="B22" s="7">
        <v>10</v>
      </c>
      <c r="C22" s="7">
        <v>81</v>
      </c>
      <c r="D22" s="7">
        <v>17</v>
      </c>
      <c r="E22" s="7" t="s">
        <v>293</v>
      </c>
      <c r="G22" t="s">
        <v>64</v>
      </c>
      <c r="H22">
        <f>E29*H14</f>
        <v>7.5028274248858811</v>
      </c>
      <c r="I22">
        <f>E30*I14</f>
        <v>78.926668335191479</v>
      </c>
      <c r="J22">
        <f>E31*J14</f>
        <v>10.54740990066497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537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0.60047717421901325</v>
      </c>
      <c r="J26" s="11">
        <f>((D19-J19)^2/J19)</f>
        <v>2.590724048736651</v>
      </c>
      <c r="K26" s="11">
        <f>((E19-K19)^2/K19)</f>
        <v>0.5940524293832804</v>
      </c>
      <c r="M26">
        <f>CHIDIST(I26, 1)</f>
        <v>0.43839602702873337</v>
      </c>
      <c r="N26">
        <f>CHIDIST(J26, 1)</f>
        <v>0.10749121424684865</v>
      </c>
      <c r="O26">
        <f>CHIDIST(K26, 1)</f>
        <v>0.44085634013696262</v>
      </c>
    </row>
    <row r="27" spans="1:15">
      <c r="G27" t="s">
        <v>61</v>
      </c>
      <c r="H27" s="11">
        <f>((B20-H20)^2/H20)</f>
        <v>0.60240080309294242</v>
      </c>
      <c r="I27" s="11" t="s">
        <v>293</v>
      </c>
      <c r="J27" s="11">
        <f>((D20-J20)^2/J20)</f>
        <v>0.58503288340326831</v>
      </c>
      <c r="K27" s="11">
        <f>((E20-K20)^2/K20)</f>
        <v>3.9053094217117487E-2</v>
      </c>
      <c r="L27">
        <f>CHIDIST(H27, 1)</f>
        <v>0.43766348108690367</v>
      </c>
      <c r="N27">
        <f>CHIDIST(J27, 1)</f>
        <v>0.44434633090519293</v>
      </c>
      <c r="O27">
        <f>CHIDIST(K27, 1)</f>
        <v>0.84334351446725853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2.1905565639614242</v>
      </c>
      <c r="I28" s="11">
        <f>((C21-I21)^2/I21)</f>
        <v>0.49308813686116154</v>
      </c>
      <c r="J28" s="11" t="s">
        <v>293</v>
      </c>
      <c r="K28" s="11">
        <f>((E21-K21)^2/K21)</f>
        <v>2.3856584468584319</v>
      </c>
      <c r="L28">
        <f>CHIDIST(H28, 1)</f>
        <v>0.13885917363697708</v>
      </c>
      <c r="M28">
        <f>CHIDIST(I28, 1)</f>
        <v>0.4825529834465061</v>
      </c>
      <c r="O28">
        <f>CHIDIST(K28, 1)</f>
        <v>0.12245332030845661</v>
      </c>
    </row>
    <row r="29" spans="1:15">
      <c r="A29" t="s">
        <v>41</v>
      </c>
      <c r="B29" t="s">
        <v>293</v>
      </c>
      <c r="C29">
        <f>C19+B20</f>
        <v>69</v>
      </c>
      <c r="D29">
        <f>D19+B21</f>
        <v>210</v>
      </c>
      <c r="E29">
        <f>E19+B22</f>
        <v>18</v>
      </c>
      <c r="G29" t="s">
        <v>64</v>
      </c>
      <c r="H29" s="11">
        <f>((B22-H22)^2/H22)</f>
        <v>0.83113611932729858</v>
      </c>
      <c r="I29" s="11">
        <f>((C22-I22)^2/I22)</f>
        <v>5.4464533762423925E-2</v>
      </c>
      <c r="J29" s="11">
        <f>((D22-J22)^2/J22)</f>
        <v>3.9475017451830974</v>
      </c>
      <c r="K29" s="11" t="s">
        <v>293</v>
      </c>
      <c r="L29">
        <f>CHIDIST(H29, 1)</f>
        <v>0.36194421724288217</v>
      </c>
      <c r="M29">
        <f>CHIDIST(I29, 1)</f>
        <v>0.81546915451104107</v>
      </c>
      <c r="N29">
        <f>CHIDIST(J29, 1)</f>
        <v>4.6941014975302897E-2</v>
      </c>
    </row>
    <row r="30" spans="1:15">
      <c r="A30" t="s">
        <v>61</v>
      </c>
      <c r="C30" t="s">
        <v>293</v>
      </c>
      <c r="D30">
        <f>D20+C21</f>
        <v>23</v>
      </c>
      <c r="E30">
        <f>E20+C22</f>
        <v>189</v>
      </c>
    </row>
    <row r="31" spans="1:15">
      <c r="A31" t="s">
        <v>63</v>
      </c>
      <c r="D31" t="s">
        <v>293</v>
      </c>
      <c r="E31">
        <f>D22+E21</f>
        <v>28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4" t="s">
        <v>279</v>
      </c>
      <c r="B35" s="69"/>
      <c r="C35" s="69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69" t="s">
        <v>280</v>
      </c>
      <c r="B37" s="69"/>
      <c r="C37" s="69">
        <f>D19+E20+B21+C22</f>
        <v>399</v>
      </c>
    </row>
    <row r="38" spans="1:11">
      <c r="A38" s="69" t="s">
        <v>281</v>
      </c>
      <c r="B38" s="69"/>
      <c r="C38" s="69">
        <f>C19+E19+B20+D20+C21+E21+B22+D22</f>
        <v>138</v>
      </c>
    </row>
    <row r="39" spans="1:11">
      <c r="A39" s="69" t="s">
        <v>187</v>
      </c>
      <c r="B39" s="69"/>
      <c r="C39" s="69">
        <f>C37/C38</f>
        <v>2.8913043478260869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20" sqref="A20:XFD20"/>
    </sheetView>
  </sheetViews>
  <sheetFormatPr baseColWidth="10" defaultRowHeight="13"/>
  <sheetData>
    <row r="1" spans="1:11">
      <c r="A1" s="5" t="s">
        <v>108</v>
      </c>
    </row>
    <row r="2" spans="1:11">
      <c r="A2" s="69" t="s">
        <v>12</v>
      </c>
    </row>
    <row r="3" spans="1:11">
      <c r="A3" t="s">
        <v>41</v>
      </c>
      <c r="B3">
        <v>0.27689999999999998</v>
      </c>
      <c r="D3" t="s">
        <v>42</v>
      </c>
      <c r="E3">
        <f>B3+B6</f>
        <v>0.58024999999999993</v>
      </c>
    </row>
    <row r="4" spans="1:11">
      <c r="A4" t="s">
        <v>61</v>
      </c>
      <c r="B4">
        <v>0.18165999999999999</v>
      </c>
      <c r="D4" t="s">
        <v>62</v>
      </c>
      <c r="E4">
        <f>B4+B5</f>
        <v>0.41976000000000002</v>
      </c>
    </row>
    <row r="5" spans="1:11">
      <c r="A5" t="s">
        <v>63</v>
      </c>
      <c r="B5">
        <v>0.23810000000000001</v>
      </c>
    </row>
    <row r="6" spans="1:11">
      <c r="A6" t="s">
        <v>64</v>
      </c>
      <c r="B6">
        <v>0.30335000000000001</v>
      </c>
    </row>
    <row r="7" spans="1:11">
      <c r="B7">
        <f>SUM(B3:B6)</f>
        <v>1.0000100000000001</v>
      </c>
    </row>
    <row r="8" spans="1:11">
      <c r="A8" s="69" t="s">
        <v>266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1.5242761202245954</v>
      </c>
      <c r="D11">
        <f>B3/B5</f>
        <v>1.1629567408651826</v>
      </c>
      <c r="E11">
        <f>B3/B6</f>
        <v>0.91280698862699838</v>
      </c>
      <c r="H11" t="s">
        <v>293</v>
      </c>
      <c r="I11">
        <f>B3/(B3+B4)</f>
        <v>0.60384682484298668</v>
      </c>
      <c r="J11">
        <f>B3/(B3+B5)</f>
        <v>0.53766990291262129</v>
      </c>
      <c r="K11">
        <f>B3/(B3+B6)</f>
        <v>0.47720809995691515</v>
      </c>
    </row>
    <row r="12" spans="1:11">
      <c r="A12" t="s">
        <v>61</v>
      </c>
      <c r="B12">
        <f>B4/B3</f>
        <v>0.65604911520404474</v>
      </c>
      <c r="C12" t="s">
        <v>293</v>
      </c>
      <c r="D12">
        <f>B4/B5</f>
        <v>0.76295674086518261</v>
      </c>
      <c r="E12">
        <f>B4/B6</f>
        <v>0.59884621724081089</v>
      </c>
      <c r="H12">
        <f>B4/(B3+B4)</f>
        <v>0.39615317515701326</v>
      </c>
      <c r="I12" t="s">
        <v>293</v>
      </c>
      <c r="J12">
        <f>B4/(B4+B5)</f>
        <v>0.43277110729940915</v>
      </c>
      <c r="K12">
        <f>B4/(B4+B6)</f>
        <v>0.37454897837157997</v>
      </c>
    </row>
    <row r="13" spans="1:11">
      <c r="A13" t="s">
        <v>63</v>
      </c>
      <c r="B13">
        <f>B5/B3</f>
        <v>0.85987721198988809</v>
      </c>
      <c r="C13">
        <f>B5/B4</f>
        <v>1.3106903005614887</v>
      </c>
      <c r="D13" t="s">
        <v>293</v>
      </c>
      <c r="E13">
        <f>B5/B6</f>
        <v>0.78490192846546891</v>
      </c>
      <c r="H13">
        <f>B5/(B5+B3)</f>
        <v>0.46233009708737866</v>
      </c>
      <c r="I13">
        <f>B5/(B5+B4)</f>
        <v>0.56722889270059085</v>
      </c>
      <c r="J13" t="s">
        <v>293</v>
      </c>
      <c r="K13">
        <f>B5/(B5+B6)</f>
        <v>0.43974512882075911</v>
      </c>
    </row>
    <row r="14" spans="1:11">
      <c r="A14" t="s">
        <v>64</v>
      </c>
      <c r="B14">
        <f>B6/B3</f>
        <v>1.0955218490429759</v>
      </c>
      <c r="C14">
        <f>B6/B4</f>
        <v>1.6698777936805023</v>
      </c>
      <c r="D14">
        <f>B6/B5</f>
        <v>1.2740445191096179</v>
      </c>
      <c r="E14" t="s">
        <v>293</v>
      </c>
      <c r="H14">
        <f>B6/(B6+B3)</f>
        <v>0.52279190004308496</v>
      </c>
      <c r="I14">
        <f>B6/(B6+B4)</f>
        <v>0.62545102162842003</v>
      </c>
      <c r="J14">
        <f>B6/(B6+B5)</f>
        <v>0.560254871179241</v>
      </c>
      <c r="K14" t="s">
        <v>293</v>
      </c>
    </row>
    <row r="16" spans="1:11">
      <c r="A16" t="s">
        <v>44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2</v>
      </c>
      <c r="D19" s="7">
        <v>23</v>
      </c>
      <c r="E19" s="7">
        <v>4</v>
      </c>
      <c r="G19" t="s">
        <v>41</v>
      </c>
      <c r="H19" t="s">
        <v>293</v>
      </c>
      <c r="I19">
        <f>C29*I11</f>
        <v>2.4153872993719467</v>
      </c>
      <c r="J19">
        <f>D29*J11</f>
        <v>18.818446601941744</v>
      </c>
      <c r="K19">
        <f>E29*K11</f>
        <v>3.340456699698406</v>
      </c>
      <c r="M19">
        <f>I19+H20</f>
        <v>4</v>
      </c>
      <c r="N19">
        <f>J19+H21</f>
        <v>35</v>
      </c>
      <c r="O19">
        <f>K19+H22</f>
        <v>7</v>
      </c>
    </row>
    <row r="20" spans="1:15">
      <c r="A20" t="s">
        <v>61</v>
      </c>
      <c r="B20" s="7">
        <v>2</v>
      </c>
      <c r="C20" s="7" t="s">
        <v>293</v>
      </c>
      <c r="D20" s="7">
        <v>2</v>
      </c>
      <c r="E20" s="7">
        <v>6</v>
      </c>
      <c r="G20" t="s">
        <v>61</v>
      </c>
      <c r="H20">
        <f>C29*H12</f>
        <v>1.584612700628053</v>
      </c>
      <c r="I20" t="s">
        <v>293</v>
      </c>
      <c r="J20">
        <f>D30*J12</f>
        <v>2.1638555364970458</v>
      </c>
      <c r="K20">
        <f>E30*K12</f>
        <v>10.861920372775819</v>
      </c>
      <c r="N20">
        <f>J20+I21</f>
        <v>5</v>
      </c>
      <c r="O20">
        <f>K20+I22</f>
        <v>29</v>
      </c>
    </row>
    <row r="21" spans="1:15">
      <c r="A21" t="s">
        <v>63</v>
      </c>
      <c r="B21" s="7">
        <v>12</v>
      </c>
      <c r="C21" s="7">
        <v>3</v>
      </c>
      <c r="D21" s="7" t="s">
        <v>293</v>
      </c>
      <c r="E21" s="7">
        <v>1</v>
      </c>
      <c r="G21" t="s">
        <v>63</v>
      </c>
      <c r="H21">
        <f>D29*H13</f>
        <v>16.181553398058252</v>
      </c>
      <c r="I21">
        <f>D30*I13</f>
        <v>2.8361444635029542</v>
      </c>
      <c r="J21" t="s">
        <v>293</v>
      </c>
      <c r="K21">
        <f>E31*K13</f>
        <v>2.1987256441037957</v>
      </c>
      <c r="O21">
        <f>K21+J22</f>
        <v>5.0000000000000009</v>
      </c>
    </row>
    <row r="22" spans="1:15">
      <c r="A22" t="s">
        <v>64</v>
      </c>
      <c r="B22" s="7">
        <v>3</v>
      </c>
      <c r="C22" s="7">
        <v>23</v>
      </c>
      <c r="D22" s="7">
        <v>4</v>
      </c>
      <c r="E22" s="7" t="s">
        <v>293</v>
      </c>
      <c r="G22" t="s">
        <v>64</v>
      </c>
      <c r="H22">
        <f>E29*H14</f>
        <v>3.6595433003015945</v>
      </c>
      <c r="I22">
        <f>E30*I14</f>
        <v>18.13807962722418</v>
      </c>
      <c r="J22">
        <f>E31*J14</f>
        <v>2.8012743558962052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85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7.1436414575991675E-2</v>
      </c>
      <c r="J26" s="11">
        <f>((D19-J19)^2/J19)</f>
        <v>0.92916217744605711</v>
      </c>
      <c r="K26" s="11">
        <f>((E19-K19)^2/K19)</f>
        <v>0.1302209260823505</v>
      </c>
      <c r="M26">
        <f>CHIDIST(I26, 1)</f>
        <v>0.78925672975612338</v>
      </c>
      <c r="N26">
        <f>CHIDIST(J26, 1)</f>
        <v>0.33508073564478336</v>
      </c>
      <c r="O26">
        <f>CHIDIST(K26, 1)</f>
        <v>0.71820308610782591</v>
      </c>
    </row>
    <row r="27" spans="1:15">
      <c r="G27" t="s">
        <v>61</v>
      </c>
      <c r="H27" s="11">
        <f>((B20-H20)^2/H20)</f>
        <v>0.10888882085264844</v>
      </c>
      <c r="I27" s="11" t="s">
        <v>293</v>
      </c>
      <c r="J27" s="11">
        <f>((D20-J20)^2/J20)</f>
        <v>1.2407776946236702E-2</v>
      </c>
      <c r="K27" s="11">
        <f>((E20-K20)^2/K20)</f>
        <v>2.1762514269998903</v>
      </c>
      <c r="L27">
        <f>CHIDIST(H27, 1)</f>
        <v>0.74141276132281664</v>
      </c>
      <c r="N27">
        <f>CHIDIST(J27, 1)</f>
        <v>0.91130692994167417</v>
      </c>
      <c r="O27">
        <f>CHIDIST(K27, 1)</f>
        <v>0.14015551111527749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1.0805754176178612</v>
      </c>
      <c r="I28" s="11">
        <f>((C21-I21)^2/I21)</f>
        <v>9.4665970602829021E-3</v>
      </c>
      <c r="J28" s="11" t="s">
        <v>293</v>
      </c>
      <c r="K28" s="11">
        <f>((E21-K21)^2/K21)</f>
        <v>0.65353454792571919</v>
      </c>
      <c r="L28">
        <f>CHIDIST(H28, 1)</f>
        <v>0.29856914794645184</v>
      </c>
      <c r="M28">
        <f>CHIDIST(I28, 1)</f>
        <v>0.9224909837828893</v>
      </c>
      <c r="O28">
        <f>CHIDIST(K28, 1)</f>
        <v>0.4188518143573341</v>
      </c>
    </row>
    <row r="29" spans="1:15">
      <c r="A29" t="s">
        <v>41</v>
      </c>
      <c r="B29" t="s">
        <v>293</v>
      </c>
      <c r="C29">
        <f>C19+B20</f>
        <v>4</v>
      </c>
      <c r="D29">
        <f>D19+B21</f>
        <v>35</v>
      </c>
      <c r="E29">
        <f>E19+B22</f>
        <v>7</v>
      </c>
      <c r="G29" t="s">
        <v>64</v>
      </c>
      <c r="H29" s="11">
        <f>((B22-H22)^2/H22)</f>
        <v>0.11886657139344949</v>
      </c>
      <c r="I29" s="11">
        <f>((C22-I22)^2/I22)</f>
        <v>1.3032399348238022</v>
      </c>
      <c r="J29" s="11">
        <f>((D22-J22)^2/J22)</f>
        <v>0.5129605269857046</v>
      </c>
      <c r="K29" s="11" t="s">
        <v>293</v>
      </c>
      <c r="L29">
        <f>CHIDIST(H29, 1)</f>
        <v>0.73026705070036813</v>
      </c>
      <c r="M29">
        <f>CHIDIST(I29, 1)</f>
        <v>0.25362240974543226</v>
      </c>
      <c r="N29">
        <f>CHIDIST(J29, 1)</f>
        <v>0.47386006957448135</v>
      </c>
    </row>
    <row r="30" spans="1:15">
      <c r="A30" t="s">
        <v>61</v>
      </c>
      <c r="C30" t="s">
        <v>293</v>
      </c>
      <c r="D30">
        <f>D20+C21</f>
        <v>5</v>
      </c>
      <c r="E30">
        <f>E20+C22</f>
        <v>29</v>
      </c>
    </row>
    <row r="31" spans="1:15">
      <c r="A31" t="s">
        <v>63</v>
      </c>
      <c r="D31" t="s">
        <v>293</v>
      </c>
      <c r="E31">
        <f>D22+E21</f>
        <v>5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64</v>
      </c>
    </row>
    <row r="38" spans="1:11">
      <c r="A38" s="102" t="s">
        <v>281</v>
      </c>
      <c r="B38" s="102"/>
      <c r="C38" s="69">
        <f>C19+E19+B20+D20+C21+E21+B22+D22</f>
        <v>21</v>
      </c>
    </row>
    <row r="39" spans="1:11">
      <c r="A39" s="69" t="s">
        <v>187</v>
      </c>
      <c r="B39" s="69"/>
      <c r="C39" s="69">
        <f>C37/C38</f>
        <v>3.0476190476190474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291</v>
      </c>
    </row>
    <row r="2" spans="1:11">
      <c r="A2" s="69" t="s">
        <v>6</v>
      </c>
    </row>
    <row r="3" spans="1:11">
      <c r="A3" t="s">
        <v>41</v>
      </c>
      <c r="B3">
        <v>0.23182</v>
      </c>
      <c r="D3" t="s">
        <v>42</v>
      </c>
      <c r="E3">
        <f>B3+B6</f>
        <v>0.58787999999999996</v>
      </c>
    </row>
    <row r="4" spans="1:11">
      <c r="A4" t="s">
        <v>61</v>
      </c>
      <c r="B4">
        <v>0.18636</v>
      </c>
      <c r="D4" t="s">
        <v>62</v>
      </c>
      <c r="E4">
        <f>B4+B5</f>
        <v>0.41211999999999999</v>
      </c>
    </row>
    <row r="5" spans="1:11">
      <c r="A5" t="s">
        <v>63</v>
      </c>
      <c r="B5">
        <v>0.22575999999999999</v>
      </c>
    </row>
    <row r="6" spans="1:11">
      <c r="A6" t="s">
        <v>64</v>
      </c>
      <c r="B6">
        <v>0.35605999999999999</v>
      </c>
    </row>
    <row r="7" spans="1:11">
      <c r="B7">
        <f>SUM(B3:B6)</f>
        <v>1</v>
      </c>
    </row>
    <row r="8" spans="1:11">
      <c r="A8" s="69" t="s">
        <v>7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1.2439364670530157</v>
      </c>
      <c r="D11">
        <f>B3/B5</f>
        <v>1.0268426647767541</v>
      </c>
      <c r="E11">
        <f>B3/B6</f>
        <v>0.65107004437454363</v>
      </c>
      <c r="H11" t="s">
        <v>293</v>
      </c>
      <c r="I11">
        <f>B3/(B3+B4)</f>
        <v>0.55435458415036587</v>
      </c>
      <c r="J11">
        <f>B3/(B3+B5)</f>
        <v>0.50662179291052933</v>
      </c>
      <c r="K11">
        <f>B3/(B3+B6)</f>
        <v>0.39433217663468739</v>
      </c>
    </row>
    <row r="12" spans="1:11">
      <c r="A12" t="s">
        <v>61</v>
      </c>
      <c r="B12">
        <f>B4/B3</f>
        <v>0.80389957725821759</v>
      </c>
      <c r="C12" t="s">
        <v>293</v>
      </c>
      <c r="D12">
        <f>B4/B5</f>
        <v>0.82547838412473429</v>
      </c>
      <c r="E12">
        <f>B4/B6</f>
        <v>0.52339493343818455</v>
      </c>
      <c r="H12">
        <f>B4/(B3+B4)</f>
        <v>0.44564541584963413</v>
      </c>
      <c r="I12" t="s">
        <v>293</v>
      </c>
      <c r="J12">
        <f>B4/(B4+B5)</f>
        <v>0.45219838881879065</v>
      </c>
      <c r="K12">
        <f>B4/(B4+B6)</f>
        <v>0.34357140223443089</v>
      </c>
    </row>
    <row r="13" spans="1:11">
      <c r="A13" t="s">
        <v>63</v>
      </c>
      <c r="B13">
        <f>B5/B3</f>
        <v>0.97385902855663875</v>
      </c>
      <c r="C13">
        <f>B5/B4</f>
        <v>1.2114187593904271</v>
      </c>
      <c r="D13" t="s">
        <v>293</v>
      </c>
      <c r="E13">
        <f>B5/B6</f>
        <v>0.63405044093692076</v>
      </c>
      <c r="H13">
        <f>B5/(B5+B3)</f>
        <v>0.49337820708947067</v>
      </c>
      <c r="I13">
        <f>B5/(B5+B4)</f>
        <v>0.54780161118120929</v>
      </c>
      <c r="J13" t="s">
        <v>293</v>
      </c>
      <c r="K13">
        <f>B5/(B5+B6)</f>
        <v>0.38802378742566429</v>
      </c>
    </row>
    <row r="14" spans="1:11">
      <c r="A14" t="s">
        <v>64</v>
      </c>
      <c r="B14">
        <f>B6/B3</f>
        <v>1.5359330515054783</v>
      </c>
      <c r="C14">
        <f>B6/B4</f>
        <v>1.9106031337196823</v>
      </c>
      <c r="D14">
        <f>B6/B5</f>
        <v>1.577161587526577</v>
      </c>
      <c r="E14" t="s">
        <v>293</v>
      </c>
      <c r="H14">
        <f>B6/(B6+B3)</f>
        <v>0.60566782336531266</v>
      </c>
      <c r="I14">
        <f>B6/(B6+B4)</f>
        <v>0.65642859776556906</v>
      </c>
      <c r="J14">
        <f>B6/(B6+B5)</f>
        <v>0.61197621257433565</v>
      </c>
      <c r="K14" t="s">
        <v>293</v>
      </c>
    </row>
    <row r="16" spans="1:11">
      <c r="A16" t="s">
        <v>107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12</v>
      </c>
      <c r="D19" s="7">
        <v>74</v>
      </c>
      <c r="E19" s="7">
        <v>13</v>
      </c>
      <c r="G19" t="s">
        <v>41</v>
      </c>
      <c r="H19" t="s">
        <v>293</v>
      </c>
      <c r="I19">
        <f>C29*I11</f>
        <v>8.8696733464058539</v>
      </c>
      <c r="J19">
        <f>D29*J11</f>
        <v>54.208531841426641</v>
      </c>
      <c r="K19">
        <f>E29*K11</f>
        <v>9.0696400625978093</v>
      </c>
      <c r="M19">
        <f>I19+H20</f>
        <v>16</v>
      </c>
      <c r="N19">
        <f>J19+H21</f>
        <v>107</v>
      </c>
      <c r="O19">
        <f>K19+H22</f>
        <v>23</v>
      </c>
    </row>
    <row r="20" spans="1:15">
      <c r="A20" t="s">
        <v>61</v>
      </c>
      <c r="B20" s="7">
        <v>4</v>
      </c>
      <c r="C20" s="7" t="s">
        <v>293</v>
      </c>
      <c r="D20" s="7">
        <v>2</v>
      </c>
      <c r="E20" s="7">
        <v>43</v>
      </c>
      <c r="G20" t="s">
        <v>61</v>
      </c>
      <c r="H20">
        <f>C29*H12</f>
        <v>7.1303266535941461</v>
      </c>
      <c r="I20" t="s">
        <v>293</v>
      </c>
      <c r="J20">
        <f>D30*J12</f>
        <v>3.6175871105503252</v>
      </c>
      <c r="K20">
        <f>E30*K12</f>
        <v>43.633568083772722</v>
      </c>
      <c r="N20">
        <f>J20+I21</f>
        <v>8</v>
      </c>
      <c r="O20">
        <f>K20+I22</f>
        <v>127</v>
      </c>
    </row>
    <row r="21" spans="1:15">
      <c r="A21" t="s">
        <v>63</v>
      </c>
      <c r="B21" s="7">
        <v>33</v>
      </c>
      <c r="C21" s="7">
        <v>6</v>
      </c>
      <c r="D21" s="7" t="s">
        <v>293</v>
      </c>
      <c r="E21" s="7">
        <v>5</v>
      </c>
      <c r="G21" t="s">
        <v>63</v>
      </c>
      <c r="H21">
        <f>D29*H13</f>
        <v>52.791468158573359</v>
      </c>
      <c r="I21">
        <f>D30*I13</f>
        <v>4.3824128894496743</v>
      </c>
      <c r="J21" t="s">
        <v>293</v>
      </c>
      <c r="K21">
        <f>E31*K13</f>
        <v>7.3724519610876218</v>
      </c>
      <c r="O21">
        <f>K21+J22</f>
        <v>19</v>
      </c>
    </row>
    <row r="22" spans="1:15">
      <c r="A22" t="s">
        <v>64</v>
      </c>
      <c r="B22" s="7">
        <v>10</v>
      </c>
      <c r="C22" s="7">
        <v>84</v>
      </c>
      <c r="D22" s="7">
        <v>14</v>
      </c>
      <c r="E22" s="7" t="s">
        <v>293</v>
      </c>
      <c r="G22" t="s">
        <v>64</v>
      </c>
      <c r="H22">
        <f>E29*H14</f>
        <v>13.930359937402191</v>
      </c>
      <c r="I22">
        <f>E30*I14</f>
        <v>83.36643191622727</v>
      </c>
      <c r="J22">
        <f>E31*J14</f>
        <v>11.627548038912378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300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1.1047695417298122</v>
      </c>
      <c r="J26" s="11">
        <f>((D19-J19)^2/J19)</f>
        <v>7.2258406299888174</v>
      </c>
      <c r="K26" s="11">
        <f>((E19-K19)^2/K19)</f>
        <v>1.7032350932250198</v>
      </c>
      <c r="M26">
        <f>CHIDIST(I26, 1)</f>
        <v>0.29322200263475973</v>
      </c>
      <c r="N26">
        <f>CHIDIST(J26, 1)</f>
        <v>7.1861515659329715E-3</v>
      </c>
      <c r="O26">
        <f>CHIDIST(K26, 1)</f>
        <v>0.19186553711941029</v>
      </c>
    </row>
    <row r="27" spans="1:15">
      <c r="G27" t="s">
        <v>61</v>
      </c>
      <c r="H27" s="11">
        <f>((B20-H20)^2/H20)</f>
        <v>1.3742631206471618</v>
      </c>
      <c r="I27" s="11" t="s">
        <v>293</v>
      </c>
      <c r="J27" s="11">
        <f>((D20-J20)^2/J20)</f>
        <v>0.72329649024553877</v>
      </c>
      <c r="K27" s="11">
        <f>((E20-K20)^2/K20)</f>
        <v>9.1995345419556198E-3</v>
      </c>
      <c r="L27">
        <f>CHIDIST(H27, 1)</f>
        <v>0.24108090338182317</v>
      </c>
      <c r="N27">
        <f>CHIDIST(J27, 1)</f>
        <v>0.3950647259455291</v>
      </c>
      <c r="O27">
        <f>CHIDIST(K27, 1)</f>
        <v>0.92358871338332404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7.4198014477498573</v>
      </c>
      <c r="I28" s="11">
        <f>((C21-I21)^2/I21)</f>
        <v>0.59706561801097935</v>
      </c>
      <c r="J28" s="11" t="s">
        <v>293</v>
      </c>
      <c r="K28" s="11">
        <f>((E21-K21)^2/K21)</f>
        <v>0.76345404993838073</v>
      </c>
      <c r="L28">
        <f>CHIDIST(H28, 1)</f>
        <v>6.4509935548013961E-3</v>
      </c>
      <c r="M28">
        <f>CHIDIST(I28, 1)</f>
        <v>0.43969982739238223</v>
      </c>
      <c r="O28">
        <f>CHIDIST(K28, 1)</f>
        <v>0.38224974518654786</v>
      </c>
    </row>
    <row r="29" spans="1:15">
      <c r="A29" t="s">
        <v>41</v>
      </c>
      <c r="B29" t="s">
        <v>293</v>
      </c>
      <c r="C29">
        <f>C19+B20</f>
        <v>16</v>
      </c>
      <c r="D29">
        <f>D19+B21</f>
        <v>107</v>
      </c>
      <c r="E29">
        <f>E19+B22</f>
        <v>23</v>
      </c>
      <c r="G29" t="s">
        <v>64</v>
      </c>
      <c r="H29" s="11">
        <f>((B22-H22)^2/H22)</f>
        <v>1.1089253477262935</v>
      </c>
      <c r="I29" s="11">
        <f>((C22-I22)^2/I22)</f>
        <v>4.8149897692492507E-3</v>
      </c>
      <c r="J29" s="11">
        <f>((D22-J22)^2/J22)</f>
        <v>0.48406837699850824</v>
      </c>
      <c r="K29" s="11" t="s">
        <v>293</v>
      </c>
      <c r="L29">
        <f>CHIDIST(H29, 1)</f>
        <v>0.29231590221294579</v>
      </c>
      <c r="M29">
        <f>CHIDIST(I29, 1)</f>
        <v>0.9446790872405646</v>
      </c>
      <c r="N29">
        <f>CHIDIST(J29, 1)</f>
        <v>0.48658526669518543</v>
      </c>
    </row>
    <row r="30" spans="1:15">
      <c r="A30" t="s">
        <v>61</v>
      </c>
      <c r="C30" t="s">
        <v>293</v>
      </c>
      <c r="D30">
        <f>D20+C21</f>
        <v>8</v>
      </c>
      <c r="E30">
        <f>E20+C22</f>
        <v>127</v>
      </c>
    </row>
    <row r="31" spans="1:15">
      <c r="A31" t="s">
        <v>63</v>
      </c>
      <c r="D31" t="s">
        <v>293</v>
      </c>
      <c r="E31">
        <f>D22+E21</f>
        <v>19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234</v>
      </c>
    </row>
    <row r="38" spans="1:11">
      <c r="A38" s="102" t="s">
        <v>281</v>
      </c>
      <c r="B38" s="102"/>
      <c r="C38" s="69">
        <f>C19+E19+B20+D20+C21+E21+B22+D22</f>
        <v>66</v>
      </c>
    </row>
    <row r="39" spans="1:11">
      <c r="A39" s="69" t="s">
        <v>187</v>
      </c>
      <c r="B39" s="69"/>
      <c r="C39" s="69">
        <f>C37/C38</f>
        <v>3.5454545454545454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36</v>
      </c>
    </row>
    <row r="2" spans="1:11">
      <c r="A2" s="69" t="s">
        <v>269</v>
      </c>
    </row>
    <row r="3" spans="1:11">
      <c r="A3" t="s">
        <v>41</v>
      </c>
      <c r="B3">
        <v>0.26056000000000001</v>
      </c>
      <c r="D3" t="s">
        <v>42</v>
      </c>
      <c r="E3">
        <f>B3+B6</f>
        <v>0.49506</v>
      </c>
    </row>
    <row r="4" spans="1:11">
      <c r="A4" t="s">
        <v>61</v>
      </c>
      <c r="B4">
        <v>0.24978</v>
      </c>
      <c r="D4" t="s">
        <v>62</v>
      </c>
      <c r="E4">
        <f>B4+B5</f>
        <v>0.50495000000000001</v>
      </c>
    </row>
    <row r="5" spans="1:11">
      <c r="A5" t="s">
        <v>63</v>
      </c>
      <c r="B5">
        <v>0.25517000000000001</v>
      </c>
    </row>
    <row r="6" spans="1:11">
      <c r="A6" t="s">
        <v>64</v>
      </c>
      <c r="B6">
        <v>0.23449999999999999</v>
      </c>
    </row>
    <row r="7" spans="1:11">
      <c r="B7">
        <f>SUM(B3:B6)</f>
        <v>1.0000100000000001</v>
      </c>
    </row>
    <row r="8" spans="1:11">
      <c r="A8" s="69" t="s">
        <v>270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1.0431579790215391</v>
      </c>
      <c r="D11">
        <f>B3/B5</f>
        <v>1.0211231727867696</v>
      </c>
      <c r="E11">
        <f>B3/B6</f>
        <v>1.111130063965885</v>
      </c>
      <c r="H11" t="s">
        <v>293</v>
      </c>
      <c r="I11">
        <f>B3/(B3+B4)</f>
        <v>0.51056158639338478</v>
      </c>
      <c r="J11">
        <f>B3/(B3+B5)</f>
        <v>0.50522560254396676</v>
      </c>
      <c r="K11">
        <f>B3/(B3+B6)</f>
        <v>0.52632004201510929</v>
      </c>
    </row>
    <row r="12" spans="1:11">
      <c r="A12" t="s">
        <v>61</v>
      </c>
      <c r="B12">
        <f>B4/B3</f>
        <v>0.95862757138470978</v>
      </c>
      <c r="C12" t="s">
        <v>293</v>
      </c>
      <c r="D12">
        <f>B4/B5</f>
        <v>0.97887682721323033</v>
      </c>
      <c r="E12">
        <f>B4/B6</f>
        <v>1.0651599147121535</v>
      </c>
      <c r="H12">
        <f>B4/(B3+B4)</f>
        <v>0.48943841360661516</v>
      </c>
      <c r="I12" t="s">
        <v>293</v>
      </c>
      <c r="J12">
        <f>B4/(B4+B5)</f>
        <v>0.49466283790474302</v>
      </c>
      <c r="K12">
        <f>B4/(B4+B6)</f>
        <v>0.51577599735690094</v>
      </c>
    </row>
    <row r="13" spans="1:11">
      <c r="A13" t="s">
        <v>63</v>
      </c>
      <c r="B13">
        <f>B5/B3</f>
        <v>0.97931378569235494</v>
      </c>
      <c r="C13">
        <f>B5/B4</f>
        <v>1.0215789895107694</v>
      </c>
      <c r="D13" t="s">
        <v>293</v>
      </c>
      <c r="E13">
        <f>B5/B6</f>
        <v>1.0881449893390194</v>
      </c>
      <c r="H13">
        <f>B5/(B5+B3)</f>
        <v>0.49477439745603319</v>
      </c>
      <c r="I13">
        <f>B5/(B5+B4)</f>
        <v>0.50533716209525692</v>
      </c>
      <c r="J13" t="s">
        <v>293</v>
      </c>
      <c r="K13">
        <f>B5/(B5+B6)</f>
        <v>0.52110605101394825</v>
      </c>
    </row>
    <row r="14" spans="1:11">
      <c r="A14" t="s">
        <v>64</v>
      </c>
      <c r="B14">
        <f>B6/B3</f>
        <v>0.89998464844949333</v>
      </c>
      <c r="C14">
        <f>B6/B4</f>
        <v>0.93882616702698374</v>
      </c>
      <c r="D14">
        <f>B6/B5</f>
        <v>0.91899517968413202</v>
      </c>
      <c r="E14" t="s">
        <v>293</v>
      </c>
      <c r="H14">
        <f>B6/(B6+B3)</f>
        <v>0.47367995798489071</v>
      </c>
      <c r="I14">
        <f>B6/(B6+B4)</f>
        <v>0.48422400264309901</v>
      </c>
      <c r="J14">
        <f>B6/(B6+B5)</f>
        <v>0.47889394898605181</v>
      </c>
      <c r="K14" t="s">
        <v>293</v>
      </c>
    </row>
    <row r="16" spans="1:11">
      <c r="A16" t="s">
        <v>100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16</v>
      </c>
      <c r="D19" s="7">
        <v>90</v>
      </c>
      <c r="E19" s="7">
        <v>13</v>
      </c>
      <c r="G19" t="s">
        <v>41</v>
      </c>
      <c r="H19" t="s">
        <v>293</v>
      </c>
      <c r="I19">
        <f>C29*I11</f>
        <v>15.827409178194928</v>
      </c>
      <c r="J19">
        <f>D29*J11</f>
        <v>93.466736470633847</v>
      </c>
      <c r="K19">
        <f>E29*K11</f>
        <v>13.158001050377733</v>
      </c>
      <c r="M19">
        <f>I19+H20</f>
        <v>31</v>
      </c>
      <c r="N19">
        <f>J19+H21</f>
        <v>185</v>
      </c>
      <c r="O19">
        <f>K19+H22</f>
        <v>25</v>
      </c>
    </row>
    <row r="20" spans="1:15">
      <c r="A20" t="s">
        <v>37</v>
      </c>
      <c r="B20" s="7">
        <v>15</v>
      </c>
      <c r="C20" s="7" t="s">
        <v>293</v>
      </c>
      <c r="D20" s="7">
        <v>8</v>
      </c>
      <c r="E20" s="7">
        <v>124</v>
      </c>
      <c r="G20" t="s">
        <v>61</v>
      </c>
      <c r="H20">
        <f>C29*H12</f>
        <v>15.17259082180507</v>
      </c>
      <c r="I20" t="s">
        <v>293</v>
      </c>
      <c r="J20">
        <f>D30*J12</f>
        <v>5.9359540548569161</v>
      </c>
      <c r="K20">
        <f>E30*K12</f>
        <v>126.88089534979763</v>
      </c>
      <c r="N20">
        <f>J20+I21</f>
        <v>12</v>
      </c>
      <c r="O20">
        <f>K20+I22</f>
        <v>246</v>
      </c>
    </row>
    <row r="21" spans="1:15">
      <c r="A21" t="s">
        <v>63</v>
      </c>
      <c r="B21" s="7">
        <v>95</v>
      </c>
      <c r="C21" s="7">
        <v>4</v>
      </c>
      <c r="D21" s="7" t="s">
        <v>293</v>
      </c>
      <c r="E21" s="7">
        <v>10</v>
      </c>
      <c r="G21" t="s">
        <v>63</v>
      </c>
      <c r="H21">
        <f>D29*H13</f>
        <v>91.533263529366138</v>
      </c>
      <c r="I21">
        <f>D30*I13</f>
        <v>6.064045945143083</v>
      </c>
      <c r="J21" t="s">
        <v>293</v>
      </c>
      <c r="K21">
        <f>E31*K13</f>
        <v>11.464333122306861</v>
      </c>
      <c r="O21">
        <f>K21+J22</f>
        <v>22</v>
      </c>
    </row>
    <row r="22" spans="1:15">
      <c r="A22" t="s">
        <v>64</v>
      </c>
      <c r="B22" s="7">
        <v>12</v>
      </c>
      <c r="C22" s="7">
        <v>122</v>
      </c>
      <c r="D22" s="7">
        <v>12</v>
      </c>
      <c r="E22" s="7" t="s">
        <v>293</v>
      </c>
      <c r="G22" t="s">
        <v>64</v>
      </c>
      <c r="H22">
        <f>E29*H14</f>
        <v>11.841998949622267</v>
      </c>
      <c r="I22">
        <f>E30*I14</f>
        <v>119.11910465020236</v>
      </c>
      <c r="J22">
        <f>E31*J14</f>
        <v>10.53566687769314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521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1.8820257589844632E-3</v>
      </c>
      <c r="J26" s="11">
        <f>((D19-J19)^2/J19)</f>
        <v>0.12858330365047915</v>
      </c>
      <c r="K26" s="11">
        <f>((E19-K19)^2/K19)</f>
        <v>1.8972738963073854E-3</v>
      </c>
      <c r="M26">
        <f>CHIDIST(I26, 1)</f>
        <v>0.965396770385756</v>
      </c>
      <c r="N26">
        <f>CHIDIST(J26, 1)</f>
        <v>0.71990546490524432</v>
      </c>
      <c r="O26">
        <f>CHIDIST(K26, 1)</f>
        <v>0.96525696408433825</v>
      </c>
    </row>
    <row r="27" spans="1:15">
      <c r="G27" t="s">
        <v>61</v>
      </c>
      <c r="H27" s="11">
        <f>((B20-H20)^2/H20)</f>
        <v>1.9632501872086702E-3</v>
      </c>
      <c r="I27" s="11" t="s">
        <v>293</v>
      </c>
      <c r="J27" s="11">
        <f>((D20-J20)^2/J20)</f>
        <v>0.71770866558102075</v>
      </c>
      <c r="K27" s="11">
        <f>((E20-K20)^2/K20)</f>
        <v>6.5412196167157835E-2</v>
      </c>
      <c r="L27">
        <f>CHIDIST(H27, 1)</f>
        <v>0.96465843321614686</v>
      </c>
      <c r="N27">
        <f>CHIDIST(J27, 1)</f>
        <v>0.39689653943899472</v>
      </c>
      <c r="O27">
        <f>CHIDIST(K27, 1)</f>
        <v>0.79813764382548491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0.13129939099098292</v>
      </c>
      <c r="I28" s="11">
        <f>((C21-I21)^2/I21)</f>
        <v>0.7025483814273904</v>
      </c>
      <c r="J28" s="11" t="s">
        <v>293</v>
      </c>
      <c r="K28" s="11">
        <f>((E21-K21)^2/K21)</f>
        <v>0.1870384845074608</v>
      </c>
      <c r="L28">
        <f>CHIDIST(H28, 1)</f>
        <v>0.71708857206531218</v>
      </c>
      <c r="M28">
        <f>CHIDIST(I28, 1)</f>
        <v>0.40192872467425955</v>
      </c>
      <c r="O28">
        <f>CHIDIST(K28, 1)</f>
        <v>0.6653929766595561</v>
      </c>
    </row>
    <row r="29" spans="1:15">
      <c r="A29" t="s">
        <v>41</v>
      </c>
      <c r="B29" t="s">
        <v>293</v>
      </c>
      <c r="C29">
        <f>C19+B20</f>
        <v>31</v>
      </c>
      <c r="D29">
        <f>D19+B21</f>
        <v>185</v>
      </c>
      <c r="E29">
        <f>E19+B22</f>
        <v>25</v>
      </c>
      <c r="G29" t="s">
        <v>64</v>
      </c>
      <c r="H29" s="11">
        <f>((B22-H22)^2/H22)</f>
        <v>2.1081180657648289E-3</v>
      </c>
      <c r="I29" s="11">
        <f>((C22-I22)^2/I22)</f>
        <v>6.9674449290545185E-2</v>
      </c>
      <c r="J29" s="11">
        <f>((D22-J22)^2/J22)</f>
        <v>0.20352498973035676</v>
      </c>
      <c r="K29" s="11" t="s">
        <v>293</v>
      </c>
      <c r="L29">
        <f>CHIDIST(H29, 1)</f>
        <v>0.96337859879750487</v>
      </c>
      <c r="M29">
        <f>CHIDIST(I29, 1)</f>
        <v>0.79181137232260468</v>
      </c>
      <c r="N29">
        <f>CHIDIST(J29, 1)</f>
        <v>0.65189049526534359</v>
      </c>
    </row>
    <row r="30" spans="1:15">
      <c r="A30" t="s">
        <v>61</v>
      </c>
      <c r="C30" t="s">
        <v>293</v>
      </c>
      <c r="D30">
        <f>D20+C21</f>
        <v>12</v>
      </c>
      <c r="E30">
        <f>E20+C22</f>
        <v>246</v>
      </c>
    </row>
    <row r="31" spans="1:15">
      <c r="A31" t="s">
        <v>63</v>
      </c>
      <c r="D31" t="s">
        <v>293</v>
      </c>
      <c r="E31">
        <f>D22+E21</f>
        <v>22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431</v>
      </c>
    </row>
    <row r="38" spans="1:11">
      <c r="A38" s="102" t="s">
        <v>281</v>
      </c>
      <c r="B38" s="102"/>
      <c r="C38" s="69">
        <f>C19+E19+B20+D20+C21+E21+B22+D22</f>
        <v>90</v>
      </c>
    </row>
    <row r="39" spans="1:11">
      <c r="A39" s="69" t="s">
        <v>187</v>
      </c>
      <c r="B39" s="69"/>
      <c r="C39" s="69">
        <f>C37/C38</f>
        <v>4.7888888888888888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4"/>
  <sheetViews>
    <sheetView zoomScale="125" workbookViewId="0">
      <selection activeCell="J39" sqref="J39"/>
    </sheetView>
  </sheetViews>
  <sheetFormatPr baseColWidth="10" defaultRowHeight="13"/>
  <sheetData>
    <row r="1" spans="1:11">
      <c r="A1" s="5" t="s">
        <v>2</v>
      </c>
    </row>
    <row r="2" spans="1:11">
      <c r="A2" s="94" t="s">
        <v>3</v>
      </c>
    </row>
    <row r="3" spans="1:11">
      <c r="A3" t="s">
        <v>41</v>
      </c>
      <c r="B3" s="94">
        <v>0.26850000000000002</v>
      </c>
      <c r="D3" t="s">
        <v>42</v>
      </c>
      <c r="E3">
        <f>B3+B6</f>
        <v>0.48068</v>
      </c>
    </row>
    <row r="4" spans="1:11">
      <c r="A4" t="s">
        <v>61</v>
      </c>
      <c r="B4" s="94">
        <v>0.28617999999999999</v>
      </c>
      <c r="D4" t="s">
        <v>62</v>
      </c>
      <c r="E4">
        <f>B4+B5</f>
        <v>0.51932</v>
      </c>
    </row>
    <row r="5" spans="1:11">
      <c r="A5" t="s">
        <v>63</v>
      </c>
      <c r="B5" s="94">
        <v>0.23313999999999999</v>
      </c>
    </row>
    <row r="6" spans="1:11">
      <c r="A6" t="s">
        <v>64</v>
      </c>
      <c r="B6" s="94">
        <v>0.21218000000000001</v>
      </c>
    </row>
    <row r="7" spans="1:11">
      <c r="B7">
        <f>SUM(B3:B6)</f>
        <v>1</v>
      </c>
    </row>
    <row r="8" spans="1:11">
      <c r="A8" t="s">
        <v>8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0.93822070025857862</v>
      </c>
      <c r="D11">
        <f>B3/B5</f>
        <v>1.1516685253495755</v>
      </c>
      <c r="E11">
        <f>B3/B6</f>
        <v>1.2654350080120653</v>
      </c>
      <c r="H11" t="s">
        <v>293</v>
      </c>
      <c r="I11">
        <f>B3/(B3+B4)</f>
        <v>0.48406288310377155</v>
      </c>
      <c r="J11">
        <f>B3/(B3+B5)</f>
        <v>0.53524439837333548</v>
      </c>
      <c r="K11">
        <f>B3/(B3+B6)</f>
        <v>0.55858367312973289</v>
      </c>
    </row>
    <row r="12" spans="1:11">
      <c r="A12" t="s">
        <v>61</v>
      </c>
      <c r="B12">
        <f>B4/B3</f>
        <v>1.0658472998137802</v>
      </c>
      <c r="C12" t="s">
        <v>293</v>
      </c>
      <c r="D12">
        <f>B4/B5</f>
        <v>1.227502788024363</v>
      </c>
      <c r="E12">
        <f>B4/B6</f>
        <v>1.3487604863794891</v>
      </c>
      <c r="H12">
        <f>B4/(B3+B4)</f>
        <v>0.51593711689622834</v>
      </c>
      <c r="I12" t="s">
        <v>293</v>
      </c>
      <c r="J12">
        <f>B4/(B4+B5)</f>
        <v>0.55106677963490713</v>
      </c>
      <c r="K12">
        <f>B4/(B4+B6)</f>
        <v>0.57424351874147195</v>
      </c>
    </row>
    <row r="13" spans="1:11">
      <c r="A13" t="s">
        <v>63</v>
      </c>
      <c r="B13">
        <f>B5/B3</f>
        <v>0.86830540037243942</v>
      </c>
      <c r="C13">
        <f>B5/B4</f>
        <v>0.81466210077573553</v>
      </c>
      <c r="D13" t="s">
        <v>293</v>
      </c>
      <c r="E13">
        <f>B5/B6</f>
        <v>1.0987840512772173</v>
      </c>
      <c r="H13">
        <f>B5/(B5+B3)</f>
        <v>0.46475560162666452</v>
      </c>
      <c r="I13">
        <f>B5/(B5+B4)</f>
        <v>0.44893322036509281</v>
      </c>
      <c r="J13" t="s">
        <v>293</v>
      </c>
      <c r="K13">
        <f>B5/(B5+B6)</f>
        <v>0.52353363873169856</v>
      </c>
    </row>
    <row r="14" spans="1:11">
      <c r="A14" t="s">
        <v>64</v>
      </c>
      <c r="B14">
        <f>B6/B3</f>
        <v>0.79024208566108001</v>
      </c>
      <c r="C14">
        <f>B6/B4</f>
        <v>0.74142148298273813</v>
      </c>
      <c r="D14">
        <f>B6/B5</f>
        <v>0.910096937462469</v>
      </c>
      <c r="E14" t="s">
        <v>293</v>
      </c>
      <c r="H14">
        <f>B6/(B6+B3)</f>
        <v>0.44141632687026716</v>
      </c>
      <c r="I14">
        <f>B6/(B6+B4)</f>
        <v>0.42575648125852794</v>
      </c>
      <c r="J14">
        <f>B6/(B6+B5)</f>
        <v>0.4764663612683015</v>
      </c>
      <c r="K14" t="s">
        <v>293</v>
      </c>
    </row>
    <row r="16" spans="1:11">
      <c r="A16" t="s">
        <v>259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74</v>
      </c>
      <c r="D19" s="7">
        <v>203</v>
      </c>
      <c r="E19" s="7">
        <v>19</v>
      </c>
      <c r="G19" t="s">
        <v>41</v>
      </c>
      <c r="H19" t="s">
        <v>293</v>
      </c>
      <c r="I19">
        <f>C29*I11</f>
        <v>68.736929400735562</v>
      </c>
      <c r="J19">
        <f>D29*J11</f>
        <v>195.36420540626744</v>
      </c>
      <c r="K19">
        <f>E29*K11</f>
        <v>20.109012232670384</v>
      </c>
      <c r="M19">
        <f>I19+H20</f>
        <v>142</v>
      </c>
      <c r="N19">
        <f>J19+H21</f>
        <v>365</v>
      </c>
      <c r="O19">
        <f>K19+H22</f>
        <v>36</v>
      </c>
    </row>
    <row r="20" spans="1:15">
      <c r="A20" t="s">
        <v>61</v>
      </c>
      <c r="B20" s="7">
        <v>68</v>
      </c>
      <c r="C20" s="7" t="s">
        <v>293</v>
      </c>
      <c r="D20" s="7">
        <v>7</v>
      </c>
      <c r="E20" s="7">
        <v>263</v>
      </c>
      <c r="G20" t="s">
        <v>61</v>
      </c>
      <c r="H20">
        <f>C29*H12</f>
        <v>73.263070599264424</v>
      </c>
      <c r="I20" t="s">
        <v>293</v>
      </c>
      <c r="J20">
        <f>D30*J12</f>
        <v>7.7149349148886994</v>
      </c>
      <c r="K20">
        <f>E30*K12</f>
        <v>268.74596677100885</v>
      </c>
      <c r="N20">
        <f>J20+I21</f>
        <v>14</v>
      </c>
      <c r="O20">
        <f>K20+I22</f>
        <v>467.99999999999994</v>
      </c>
    </row>
    <row r="21" spans="1:15">
      <c r="A21" t="s">
        <v>63</v>
      </c>
      <c r="B21" s="7">
        <v>162</v>
      </c>
      <c r="C21" s="7">
        <v>7</v>
      </c>
      <c r="D21" s="7" t="s">
        <v>4</v>
      </c>
      <c r="E21" s="7">
        <v>40</v>
      </c>
      <c r="G21" t="s">
        <v>63</v>
      </c>
      <c r="H21">
        <f>D29*H13</f>
        <v>169.63579459373256</v>
      </c>
      <c r="I21">
        <f>D30*I13</f>
        <v>6.2850650851112997</v>
      </c>
      <c r="J21" t="s">
        <v>293</v>
      </c>
      <c r="K21">
        <f>E31*K13</f>
        <v>41.882691098535886</v>
      </c>
      <c r="O21">
        <f>K21+J22</f>
        <v>80</v>
      </c>
    </row>
    <row r="22" spans="1:15">
      <c r="A22" t="s">
        <v>64</v>
      </c>
      <c r="B22" s="7">
        <v>17</v>
      </c>
      <c r="C22" s="7">
        <v>205</v>
      </c>
      <c r="D22" s="7">
        <v>40</v>
      </c>
      <c r="E22" s="7" t="s">
        <v>293</v>
      </c>
      <c r="G22" t="s">
        <v>64</v>
      </c>
      <c r="H22">
        <f>E29*H14</f>
        <v>15.890987767329618</v>
      </c>
      <c r="I22">
        <f>E30*I14</f>
        <v>199.25403322899109</v>
      </c>
      <c r="J22">
        <f>E31*J14</f>
        <v>38.117308901464121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1105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0.4029844273571131</v>
      </c>
      <c r="J26" s="11">
        <f>((D19-J19)^2/J19)</f>
        <v>0.2984444307821234</v>
      </c>
      <c r="K26" s="11">
        <f>((E19-K19)^2/K19)</f>
        <v>6.1162036105103311E-2</v>
      </c>
      <c r="M26">
        <f>CHIDIST(I26, 1)</f>
        <v>0.52555198574579287</v>
      </c>
      <c r="N26">
        <f>CHIDIST(J26, 1)</f>
        <v>0.58485927230763624</v>
      </c>
      <c r="O26">
        <f>CHIDIST(K26, 1)</f>
        <v>0.80466863317071879</v>
      </c>
    </row>
    <row r="27" spans="1:15">
      <c r="G27" t="s">
        <v>61</v>
      </c>
      <c r="H27" s="11">
        <f>((B20-H20)^2/H20)</f>
        <v>0.37808833162829097</v>
      </c>
      <c r="I27" s="11" t="s">
        <v>293</v>
      </c>
      <c r="J27" s="11">
        <f>((D20-J20)^2/J20)</f>
        <v>6.6252267603774825E-2</v>
      </c>
      <c r="K27" s="8">
        <f>((E20-K20)^2/K20)</f>
        <v>0.12285257535295423</v>
      </c>
      <c r="L27">
        <f>CHIDIST(H27, 1)</f>
        <v>0.53862810893191337</v>
      </c>
      <c r="N27">
        <f>CHIDIST(J27, 1)</f>
        <v>0.79687374003348044</v>
      </c>
      <c r="O27">
        <f>CHIDIST(K27, 1)</f>
        <v>0.72596100184079537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0.34370905749764147</v>
      </c>
      <c r="I28" s="11">
        <f>((C21-I21)^2/I21)</f>
        <v>8.1324843196569963E-2</v>
      </c>
      <c r="J28" s="11" t="s">
        <v>293</v>
      </c>
      <c r="K28" s="11">
        <f>((E21-K21)^2/K21)</f>
        <v>8.4629847785262557E-2</v>
      </c>
      <c r="L28">
        <f>CHIDIST(H28, 1)</f>
        <v>0.557696068012835</v>
      </c>
      <c r="M28">
        <f>CHIDIST(I28, 1)</f>
        <v>0.77550998862227782</v>
      </c>
      <c r="O28">
        <f>CHIDIST(K28, 1)</f>
        <v>0.77111854981897565</v>
      </c>
    </row>
    <row r="29" spans="1:15">
      <c r="A29" t="s">
        <v>41</v>
      </c>
      <c r="B29" t="s">
        <v>293</v>
      </c>
      <c r="C29">
        <f>C19+B20</f>
        <v>142</v>
      </c>
      <c r="D29">
        <f>D19+B21</f>
        <v>365</v>
      </c>
      <c r="E29">
        <f>E19+B22</f>
        <v>36</v>
      </c>
      <c r="G29" t="s">
        <v>64</v>
      </c>
      <c r="H29" s="11">
        <f>((B22-H22)^2/H22)</f>
        <v>7.7396581648695395E-2</v>
      </c>
      <c r="I29" s="9">
        <f>((C22-I22)^2/I22)</f>
        <v>0.16569869928602662</v>
      </c>
      <c r="J29" s="11">
        <f>((D22-J22)^2/J22)</f>
        <v>9.2989927008464326E-2</v>
      </c>
      <c r="K29" s="11" t="s">
        <v>293</v>
      </c>
      <c r="L29">
        <f>CHIDIST(H29, 1)</f>
        <v>0.78085698402927239</v>
      </c>
      <c r="M29">
        <f>CHIDIST(I29, 1)</f>
        <v>0.68396314908616163</v>
      </c>
      <c r="N29">
        <f>CHIDIST(J29, 1)</f>
        <v>0.76040994780765325</v>
      </c>
    </row>
    <row r="30" spans="1:15">
      <c r="A30" t="s">
        <v>61</v>
      </c>
      <c r="C30" t="s">
        <v>293</v>
      </c>
      <c r="D30">
        <f>D20+C21</f>
        <v>14</v>
      </c>
      <c r="E30">
        <f>E20+C22</f>
        <v>468</v>
      </c>
    </row>
    <row r="31" spans="1:15">
      <c r="A31" t="s">
        <v>63</v>
      </c>
      <c r="D31" t="s">
        <v>293</v>
      </c>
      <c r="E31">
        <f>D22+E21</f>
        <v>80</v>
      </c>
      <c r="G31" s="95" t="s">
        <v>340</v>
      </c>
    </row>
    <row r="32" spans="1:15">
      <c r="A32" t="s">
        <v>64</v>
      </c>
      <c r="E32" t="s">
        <v>293</v>
      </c>
      <c r="H32" s="95" t="s">
        <v>41</v>
      </c>
      <c r="I32" s="95" t="s">
        <v>61</v>
      </c>
      <c r="J32" s="95" t="s">
        <v>63</v>
      </c>
      <c r="K32" s="95" t="s">
        <v>64</v>
      </c>
    </row>
    <row r="33" spans="1:11">
      <c r="G33" s="95" t="s">
        <v>41</v>
      </c>
      <c r="H33" t="s">
        <v>293</v>
      </c>
      <c r="I33">
        <f>(C$19-I$19)/I$19</f>
        <v>7.6568311170561495E-2</v>
      </c>
      <c r="J33" s="95">
        <f>(D$19-J$19)/J$19</f>
        <v>3.9084921303027972E-2</v>
      </c>
      <c r="K33" s="95">
        <f>(E$19-K$19)/K$19</f>
        <v>-5.5150010345541095E-2</v>
      </c>
    </row>
    <row r="34" spans="1:11">
      <c r="G34" s="95" t="s">
        <v>61</v>
      </c>
      <c r="H34">
        <f>(B$20-H$20)/H$20</f>
        <v>-7.183797452406078E-2</v>
      </c>
      <c r="I34" s="95" t="s">
        <v>341</v>
      </c>
      <c r="J34" s="95">
        <f t="shared" ref="J34:K34" si="0">(D$20-J$20)/J$20</f>
        <v>-9.2668949612132082E-2</v>
      </c>
      <c r="K34" s="95">
        <f t="shared" si="0"/>
        <v>-2.1380662340896951E-2</v>
      </c>
    </row>
    <row r="35" spans="1:11">
      <c r="A35" s="101" t="s">
        <v>279</v>
      </c>
      <c r="B35" s="101"/>
      <c r="C35" s="101"/>
      <c r="G35" s="95" t="s">
        <v>63</v>
      </c>
      <c r="H35">
        <f>(B$21-H$21)/H$21</f>
        <v>-4.5012873680462431E-2</v>
      </c>
      <c r="I35" s="95">
        <f t="shared" ref="I35:K35" si="1">(C$21-I$21)/I$21</f>
        <v>0.11375139401218147</v>
      </c>
      <c r="J35" s="95" t="s">
        <v>341</v>
      </c>
      <c r="K35" s="95">
        <f t="shared" si="1"/>
        <v>-4.4951531268765596E-2</v>
      </c>
    </row>
    <row r="36" spans="1:11">
      <c r="A36" s="35" t="s">
        <v>188</v>
      </c>
      <c r="B36" s="35"/>
      <c r="C36" s="35"/>
      <c r="G36" s="95" t="s">
        <v>64</v>
      </c>
      <c r="H36">
        <f>(B$22-H$22)/H$22</f>
        <v>6.9788753783475169E-2</v>
      </c>
      <c r="I36" s="95">
        <f t="shared" ref="I36:J36" si="2">(C$22-I$22)/I$22</f>
        <v>2.8837392538024077E-2</v>
      </c>
      <c r="J36" s="95">
        <f t="shared" si="2"/>
        <v>4.9392025638608589E-2</v>
      </c>
      <c r="K36" t="s">
        <v>293</v>
      </c>
    </row>
    <row r="37" spans="1:11">
      <c r="A37" s="102" t="s">
        <v>280</v>
      </c>
      <c r="B37" s="102"/>
      <c r="C37" s="35">
        <f>D19+E20+B21+C22</f>
        <v>833</v>
      </c>
    </row>
    <row r="38" spans="1:11">
      <c r="A38" s="102" t="s">
        <v>281</v>
      </c>
      <c r="B38" s="102"/>
      <c r="C38" s="35">
        <f>C19+E19+B20+D20+C21+E21+B22+D22</f>
        <v>272</v>
      </c>
      <c r="G38" s="95"/>
    </row>
    <row r="39" spans="1:11">
      <c r="A39" s="35" t="s">
        <v>187</v>
      </c>
      <c r="B39" s="35"/>
      <c r="C39" s="35">
        <f>C37/C38</f>
        <v>3.0625</v>
      </c>
    </row>
    <row r="40" spans="1:11">
      <c r="H40" s="95"/>
      <c r="I40" s="95"/>
      <c r="J40" s="95"/>
      <c r="K40" s="95"/>
    </row>
    <row r="41" spans="1:11">
      <c r="G41" s="95"/>
    </row>
    <row r="42" spans="1:11">
      <c r="G42" s="95"/>
    </row>
    <row r="43" spans="1:11">
      <c r="G43" s="95"/>
    </row>
    <row r="44" spans="1:11">
      <c r="G44" s="95"/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316</v>
      </c>
    </row>
    <row r="2" spans="1:11">
      <c r="A2" s="69" t="s">
        <v>212</v>
      </c>
    </row>
    <row r="3" spans="1:11">
      <c r="A3" t="s">
        <v>41</v>
      </c>
      <c r="B3">
        <v>0.35749999999999998</v>
      </c>
      <c r="D3" t="s">
        <v>42</v>
      </c>
      <c r="E3">
        <f>B3+B6</f>
        <v>0.52554000000000001</v>
      </c>
    </row>
    <row r="4" spans="1:11">
      <c r="A4" t="s">
        <v>61</v>
      </c>
      <c r="B4">
        <v>0.24052999999999999</v>
      </c>
      <c r="D4" t="s">
        <v>62</v>
      </c>
      <c r="E4">
        <f>B4+B5</f>
        <v>0.47447</v>
      </c>
    </row>
    <row r="5" spans="1:11">
      <c r="A5" t="s">
        <v>63</v>
      </c>
      <c r="B5">
        <v>0.23394000000000001</v>
      </c>
    </row>
    <row r="6" spans="1:11">
      <c r="A6" t="s">
        <v>64</v>
      </c>
      <c r="B6">
        <v>0.16803999999999999</v>
      </c>
    </row>
    <row r="7" spans="1:11">
      <c r="B7">
        <f>SUM(B3:B6)</f>
        <v>1.0000100000000001</v>
      </c>
    </row>
    <row r="8" spans="1:11">
      <c r="A8" s="69" t="s">
        <v>18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1.4863010851037293</v>
      </c>
      <c r="D11">
        <f>B3/B5</f>
        <v>1.5281696161408906</v>
      </c>
      <c r="E11">
        <f>B3/B6</f>
        <v>2.1274696500833135</v>
      </c>
      <c r="H11" t="s">
        <v>293</v>
      </c>
      <c r="I11">
        <f>B3/(B3+B4)</f>
        <v>0.59779609718575999</v>
      </c>
      <c r="J11">
        <f>B3/(B3+B5)</f>
        <v>0.60445691870688489</v>
      </c>
      <c r="K11">
        <f>B3/(B3+B6)</f>
        <v>0.68025269246869879</v>
      </c>
    </row>
    <row r="12" spans="1:11">
      <c r="A12" t="s">
        <v>61</v>
      </c>
      <c r="B12">
        <f>B4/B3</f>
        <v>0.67281118881118884</v>
      </c>
      <c r="C12" t="s">
        <v>293</v>
      </c>
      <c r="D12">
        <f>B4/B5</f>
        <v>1.0281696161408909</v>
      </c>
      <c r="E12">
        <f>B4/B6</f>
        <v>1.4313853844322781</v>
      </c>
      <c r="H12">
        <f>B4/(B3+B4)</f>
        <v>0.40220390281424012</v>
      </c>
      <c r="I12" t="s">
        <v>293</v>
      </c>
      <c r="J12">
        <f>B4/(B4+B5)</f>
        <v>0.50694459080658416</v>
      </c>
      <c r="K12">
        <f>B4/(B4+B6)</f>
        <v>0.58871184864282744</v>
      </c>
    </row>
    <row r="13" spans="1:11">
      <c r="A13" t="s">
        <v>63</v>
      </c>
      <c r="B13">
        <f>B5/B3</f>
        <v>0.65437762237762243</v>
      </c>
      <c r="C13">
        <f>B5/B4</f>
        <v>0.97260217020745854</v>
      </c>
      <c r="D13" t="s">
        <v>293</v>
      </c>
      <c r="E13">
        <f>B5/B6</f>
        <v>1.3921685313020711</v>
      </c>
      <c r="H13">
        <f>B5/(B5+B3)</f>
        <v>0.39554308129311516</v>
      </c>
      <c r="I13">
        <f>B5/(B5+B4)</f>
        <v>0.49305540919341584</v>
      </c>
      <c r="J13" t="s">
        <v>293</v>
      </c>
      <c r="K13">
        <f>B5/(B5+B6)</f>
        <v>0.58196925220160212</v>
      </c>
    </row>
    <row r="14" spans="1:11">
      <c r="A14" t="s">
        <v>64</v>
      </c>
      <c r="B14">
        <f>B6/B3</f>
        <v>0.47004195804195803</v>
      </c>
      <c r="C14">
        <f>B6/B4</f>
        <v>0.69862387228204381</v>
      </c>
      <c r="D14">
        <f>B6/B5</f>
        <v>0.7183038385910917</v>
      </c>
      <c r="E14" t="s">
        <v>293</v>
      </c>
      <c r="H14">
        <f>B6/(B6+B3)</f>
        <v>0.31974730753130115</v>
      </c>
      <c r="I14">
        <f>B6/(B6+B4)</f>
        <v>0.41128815135717256</v>
      </c>
      <c r="J14">
        <f>B6/(B6+B5)</f>
        <v>0.41803074779839794</v>
      </c>
      <c r="K14" t="s">
        <v>293</v>
      </c>
    </row>
    <row r="16" spans="1:11">
      <c r="A16" t="s">
        <v>100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92</v>
      </c>
      <c r="D19" s="7">
        <v>113</v>
      </c>
      <c r="E19" s="7">
        <v>34</v>
      </c>
      <c r="G19" t="s">
        <v>41</v>
      </c>
      <c r="H19" t="s">
        <v>293</v>
      </c>
      <c r="I19">
        <f>C29*I11</f>
        <v>67.550958981990874</v>
      </c>
      <c r="J19">
        <f>D29*J11</f>
        <v>116.0557283917219</v>
      </c>
      <c r="K19">
        <f>E29*K11</f>
        <v>31.971876546028842</v>
      </c>
      <c r="M19">
        <f>I19+H20</f>
        <v>113</v>
      </c>
      <c r="N19">
        <f>J19+H21</f>
        <v>192</v>
      </c>
      <c r="O19">
        <f>K19+H22</f>
        <v>47</v>
      </c>
    </row>
    <row r="20" spans="1:15">
      <c r="A20" t="s">
        <v>61</v>
      </c>
      <c r="B20" s="7">
        <v>21</v>
      </c>
      <c r="C20" s="7" t="s">
        <v>293</v>
      </c>
      <c r="D20" s="7">
        <v>22</v>
      </c>
      <c r="E20" s="7">
        <v>104</v>
      </c>
      <c r="G20" t="s">
        <v>61</v>
      </c>
      <c r="H20">
        <f>C29*H12</f>
        <v>45.449041018009133</v>
      </c>
      <c r="I20" t="s">
        <v>293</v>
      </c>
      <c r="J20">
        <f>D30*J12</f>
        <v>23.826395767909457</v>
      </c>
      <c r="K20">
        <f>E30*K12</f>
        <v>113.03267493942286</v>
      </c>
      <c r="N20">
        <f>J20+I21</f>
        <v>47</v>
      </c>
      <c r="O20">
        <f>K20+I22</f>
        <v>192</v>
      </c>
    </row>
    <row r="21" spans="1:15">
      <c r="A21" t="s">
        <v>63</v>
      </c>
      <c r="B21" s="7">
        <v>79</v>
      </c>
      <c r="C21" s="7">
        <v>25</v>
      </c>
      <c r="D21" s="7" t="s">
        <v>293</v>
      </c>
      <c r="E21" s="7">
        <v>15</v>
      </c>
      <c r="G21" t="s">
        <v>63</v>
      </c>
      <c r="H21">
        <f>D29*H13</f>
        <v>75.944271608278115</v>
      </c>
      <c r="I21">
        <f>D30*I13</f>
        <v>23.173604232090543</v>
      </c>
      <c r="J21" t="s">
        <v>293</v>
      </c>
      <c r="K21">
        <f>E31*K13</f>
        <v>16.295139061644861</v>
      </c>
      <c r="O21">
        <f>K21+J22</f>
        <v>28.000000000000004</v>
      </c>
    </row>
    <row r="22" spans="1:15">
      <c r="A22" t="s">
        <v>64</v>
      </c>
      <c r="B22" s="7">
        <v>13</v>
      </c>
      <c r="C22" s="7">
        <v>88</v>
      </c>
      <c r="D22" s="7">
        <v>13</v>
      </c>
      <c r="E22" s="7" t="s">
        <v>293</v>
      </c>
      <c r="G22" t="s">
        <v>64</v>
      </c>
      <c r="H22">
        <f>E29*H14</f>
        <v>15.028123453971155</v>
      </c>
      <c r="I22">
        <f>E30*I14</f>
        <v>78.967325060577139</v>
      </c>
      <c r="J22">
        <f>E31*J14</f>
        <v>11.704860938355143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619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8.8489581156006185</v>
      </c>
      <c r="J26" s="11">
        <f>((D19-J19)^2/J19)</f>
        <v>8.0456829950337358E-2</v>
      </c>
      <c r="K26" s="11">
        <f>((E19-K19)^2/K19)</f>
        <v>0.12865321616721942</v>
      </c>
      <c r="M26">
        <f>CHIDIST(I26, 1)</f>
        <v>2.9325625117086413E-3</v>
      </c>
      <c r="N26">
        <f>CHIDIST(J26, 1)</f>
        <v>0.77667928117041474</v>
      </c>
      <c r="O26">
        <f>CHIDIST(K26, 1)</f>
        <v>0.71983253853882878</v>
      </c>
    </row>
    <row r="27" spans="1:15">
      <c r="G27" t="s">
        <v>61</v>
      </c>
      <c r="H27" s="11">
        <f>((B20-H20)^2/H20)</f>
        <v>13.152216049254658</v>
      </c>
      <c r="I27" s="11" t="s">
        <v>293</v>
      </c>
      <c r="J27" s="11">
        <f>((D20-J20)^2/J20)</f>
        <v>0.14000109515222128</v>
      </c>
      <c r="K27" s="11">
        <f>((E20-K20)^2/K20)</f>
        <v>0.72181974464466636</v>
      </c>
      <c r="L27">
        <f>CHIDIST(H27, 1)</f>
        <v>2.8717939976015779E-4</v>
      </c>
      <c r="N27">
        <f>CHIDIST(J27, 1)</f>
        <v>0.70827992359828262</v>
      </c>
      <c r="O27">
        <f>CHIDIST(K27, 1)</f>
        <v>0.39554764899648387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0.1229516829411188</v>
      </c>
      <c r="I28" s="11">
        <f>((C21-I21)^2/I21)</f>
        <v>0.14394487226196367</v>
      </c>
      <c r="J28" s="11" t="s">
        <v>293</v>
      </c>
      <c r="K28" s="11">
        <f>((E21-K21)^2/K21)</f>
        <v>0.10293776460898835</v>
      </c>
      <c r="L28">
        <f>CHIDIST(H28, 1)</f>
        <v>0.72585494238157078</v>
      </c>
      <c r="M28">
        <f>CHIDIST(I28, 1)</f>
        <v>0.70439034935398248</v>
      </c>
      <c r="O28">
        <f>CHIDIST(K28, 1)</f>
        <v>0.74833228414662034</v>
      </c>
    </row>
    <row r="29" spans="1:15">
      <c r="A29" t="s">
        <v>41</v>
      </c>
      <c r="B29" t="s">
        <v>293</v>
      </c>
      <c r="C29">
        <f>C19+B20</f>
        <v>113</v>
      </c>
      <c r="D29">
        <f>D19+B21</f>
        <v>192</v>
      </c>
      <c r="E29">
        <f>E19+B22</f>
        <v>47</v>
      </c>
      <c r="G29" t="s">
        <v>64</v>
      </c>
      <c r="H29" s="11">
        <f>((B22-H22)^2/H22)</f>
        <v>0.27370581278136613</v>
      </c>
      <c r="I29" s="11">
        <f>((C22-I22)^2/I22)</f>
        <v>1.0332022326790145</v>
      </c>
      <c r="J29" s="11">
        <f>((D22-J22)^2/J22)</f>
        <v>0.14330671657121286</v>
      </c>
      <c r="K29" s="11" t="s">
        <v>293</v>
      </c>
      <c r="L29">
        <f>CHIDIST(H29, 1)</f>
        <v>0.60085664649776516</v>
      </c>
      <c r="M29">
        <f>CHIDIST(I29, 1)</f>
        <v>0.30940797585289176</v>
      </c>
      <c r="N29">
        <f>CHIDIST(J29, 1)</f>
        <v>0.70501556932266707</v>
      </c>
    </row>
    <row r="30" spans="1:15">
      <c r="A30" t="s">
        <v>61</v>
      </c>
      <c r="C30" t="s">
        <v>293</v>
      </c>
      <c r="D30">
        <f>D20+C21</f>
        <v>47</v>
      </c>
      <c r="E30">
        <f>E20+C22</f>
        <v>192</v>
      </c>
    </row>
    <row r="31" spans="1:15">
      <c r="A31" t="s">
        <v>63</v>
      </c>
      <c r="D31" t="s">
        <v>293</v>
      </c>
      <c r="E31">
        <f>D22+E21</f>
        <v>28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384</v>
      </c>
    </row>
    <row r="38" spans="1:11">
      <c r="A38" s="102" t="s">
        <v>281</v>
      </c>
      <c r="B38" s="102"/>
      <c r="C38" s="69">
        <f>C19+E19+B20+D20+C21+E21+B22+D22</f>
        <v>235</v>
      </c>
    </row>
    <row r="39" spans="1:11">
      <c r="A39" s="69" t="s">
        <v>187</v>
      </c>
      <c r="B39" s="69"/>
      <c r="C39" s="69">
        <f>C37/C38</f>
        <v>1.6340425531914893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L27" sqref="L27"/>
    </sheetView>
  </sheetViews>
  <sheetFormatPr baseColWidth="10" defaultRowHeight="13"/>
  <sheetData>
    <row r="1" spans="1:11">
      <c r="A1" s="5" t="s">
        <v>336</v>
      </c>
    </row>
    <row r="2" spans="1:11">
      <c r="A2" s="69" t="s">
        <v>217</v>
      </c>
    </row>
    <row r="3" spans="1:11">
      <c r="A3" t="s">
        <v>41</v>
      </c>
      <c r="B3">
        <v>0.33861999999999998</v>
      </c>
      <c r="D3" t="s">
        <v>42</v>
      </c>
      <c r="E3">
        <f>B3+B6</f>
        <v>0.61355999999999999</v>
      </c>
    </row>
    <row r="4" spans="1:11">
      <c r="A4" t="s">
        <v>61</v>
      </c>
      <c r="B4">
        <v>0.18281</v>
      </c>
      <c r="D4" t="s">
        <v>62</v>
      </c>
      <c r="E4">
        <f>B4+B5</f>
        <v>0.38644999999999996</v>
      </c>
    </row>
    <row r="5" spans="1:11">
      <c r="A5" t="s">
        <v>63</v>
      </c>
      <c r="B5">
        <v>0.20363999999999999</v>
      </c>
    </row>
    <row r="6" spans="1:11">
      <c r="A6" t="s">
        <v>64</v>
      </c>
      <c r="B6">
        <v>0.27494000000000002</v>
      </c>
    </row>
    <row r="7" spans="1:11">
      <c r="B7">
        <f>SUM(B3:B6)</f>
        <v>1.0000099999999998</v>
      </c>
    </row>
    <row r="8" spans="1:11">
      <c r="A8" s="69" t="s">
        <v>218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1.8523056725562057</v>
      </c>
      <c r="D11">
        <f>B3/B5</f>
        <v>1.6628363779218227</v>
      </c>
      <c r="E11">
        <f>B3/B6</f>
        <v>1.231614170364443</v>
      </c>
      <c r="H11" t="s">
        <v>293</v>
      </c>
      <c r="I11">
        <f>B3/(B3+B4)</f>
        <v>0.64940643998235625</v>
      </c>
      <c r="J11">
        <f>B3/(B3+B5)</f>
        <v>0.62446059086047279</v>
      </c>
      <c r="K11">
        <f>B3/(B3+B6)</f>
        <v>0.55189386531064599</v>
      </c>
    </row>
    <row r="12" spans="1:11">
      <c r="A12" t="s">
        <v>61</v>
      </c>
      <c r="B12">
        <f>B4/B3</f>
        <v>0.53986769830488457</v>
      </c>
      <c r="C12" t="s">
        <v>293</v>
      </c>
      <c r="D12">
        <f>B4/B5</f>
        <v>0.89771164800628567</v>
      </c>
      <c r="E12">
        <f>B4/B6</f>
        <v>0.66490870735433183</v>
      </c>
      <c r="H12">
        <f>B4/(B3+B4)</f>
        <v>0.3505935600176438</v>
      </c>
      <c r="I12" t="s">
        <v>293</v>
      </c>
      <c r="J12">
        <f>B4/(B4+B5)</f>
        <v>0.47304955362918882</v>
      </c>
      <c r="K12">
        <f>B4/(B4+B6)</f>
        <v>0.39936646641179685</v>
      </c>
    </row>
    <row r="13" spans="1:11">
      <c r="A13" t="s">
        <v>63</v>
      </c>
      <c r="B13">
        <f>B5/B3</f>
        <v>0.60138208020790263</v>
      </c>
      <c r="C13">
        <f>B5/B4</f>
        <v>1.1139434385427491</v>
      </c>
      <c r="D13" t="s">
        <v>293</v>
      </c>
      <c r="E13">
        <f>B5/B6</f>
        <v>0.74067069178729894</v>
      </c>
      <c r="H13">
        <f>B5/(B5+B3)</f>
        <v>0.37553940913952716</v>
      </c>
      <c r="I13">
        <f>B5/(B5+B4)</f>
        <v>0.52695044637081123</v>
      </c>
      <c r="J13" t="s">
        <v>293</v>
      </c>
      <c r="K13">
        <f>B5/(B5+B6)</f>
        <v>0.4255087968573697</v>
      </c>
    </row>
    <row r="14" spans="1:11">
      <c r="A14" t="s">
        <v>64</v>
      </c>
      <c r="B14">
        <f>B6/B3</f>
        <v>0.81194259051444106</v>
      </c>
      <c r="C14">
        <f>B6/B4</f>
        <v>1.5039658661998798</v>
      </c>
      <c r="D14">
        <f>B6/B5</f>
        <v>1.3501276762914949</v>
      </c>
      <c r="E14" t="s">
        <v>293</v>
      </c>
      <c r="H14">
        <f>B6/(B6+B3)</f>
        <v>0.44810613468935395</v>
      </c>
      <c r="I14">
        <f>B6/(B6+B4)</f>
        <v>0.60063353358820326</v>
      </c>
      <c r="J14">
        <f>B6/(B6+B5)</f>
        <v>0.57449120314263036</v>
      </c>
      <c r="K14" t="s">
        <v>293</v>
      </c>
    </row>
    <row r="16" spans="1:11">
      <c r="A16" t="s">
        <v>60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352</v>
      </c>
      <c r="D19" s="7">
        <v>1059</v>
      </c>
      <c r="E19" s="7">
        <v>420</v>
      </c>
      <c r="G19" t="s">
        <v>41</v>
      </c>
      <c r="H19" t="s">
        <v>293</v>
      </c>
      <c r="I19">
        <f>C29*I11</f>
        <v>355.22532267034887</v>
      </c>
      <c r="J19">
        <f>D29*J11</f>
        <v>1090.932652233246</v>
      </c>
      <c r="K19">
        <f>E29*K11</f>
        <v>431.58100267292514</v>
      </c>
      <c r="M19">
        <f>I19+H20</f>
        <v>547</v>
      </c>
      <c r="N19">
        <f>J19+H21</f>
        <v>1747</v>
      </c>
      <c r="O19">
        <f>K19+H22</f>
        <v>782</v>
      </c>
    </row>
    <row r="20" spans="1:15">
      <c r="A20" t="s">
        <v>61</v>
      </c>
      <c r="B20" s="7">
        <v>195</v>
      </c>
      <c r="C20" s="7" t="s">
        <v>293</v>
      </c>
      <c r="D20" s="7">
        <v>85</v>
      </c>
      <c r="E20" s="7">
        <v>998</v>
      </c>
      <c r="G20" t="s">
        <v>61</v>
      </c>
      <c r="H20">
        <f>C29*H12</f>
        <v>191.77467732965115</v>
      </c>
      <c r="I20" t="s">
        <v>293</v>
      </c>
      <c r="J20">
        <f>D30*J12</f>
        <v>78.526225902445347</v>
      </c>
      <c r="K20">
        <f>E30*K12</f>
        <v>869.42079737848178</v>
      </c>
      <c r="N20">
        <f>J20+I21</f>
        <v>166</v>
      </c>
      <c r="O20">
        <f>K20+I22</f>
        <v>2177.0000000000005</v>
      </c>
    </row>
    <row r="21" spans="1:15">
      <c r="A21" t="s">
        <v>63</v>
      </c>
      <c r="B21" s="7">
        <v>688</v>
      </c>
      <c r="C21" s="7">
        <v>81</v>
      </c>
      <c r="D21" s="7" t="s">
        <v>293</v>
      </c>
      <c r="E21" s="7">
        <v>147</v>
      </c>
      <c r="G21" t="s">
        <v>63</v>
      </c>
      <c r="H21">
        <f>D29*H13</f>
        <v>656.06734776675398</v>
      </c>
      <c r="I21">
        <f>D30*I13</f>
        <v>87.473774097554667</v>
      </c>
      <c r="J21" t="s">
        <v>293</v>
      </c>
      <c r="K21">
        <f>E31*K13</f>
        <v>121.27000710435037</v>
      </c>
      <c r="O21">
        <f>K21+J22</f>
        <v>285</v>
      </c>
    </row>
    <row r="22" spans="1:15">
      <c r="A22" t="s">
        <v>64</v>
      </c>
      <c r="B22" s="7">
        <v>362</v>
      </c>
      <c r="C22" s="7">
        <v>1179</v>
      </c>
      <c r="D22" s="7">
        <v>138</v>
      </c>
      <c r="E22" s="7" t="s">
        <v>293</v>
      </c>
      <c r="G22" t="s">
        <v>64</v>
      </c>
      <c r="H22">
        <f>E29*H14</f>
        <v>350.41899732707481</v>
      </c>
      <c r="I22">
        <f>E30*I14</f>
        <v>1307.5792026215186</v>
      </c>
      <c r="J22">
        <f>E31*J14</f>
        <v>163.72999289564964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5704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2.9284810693296658E-2</v>
      </c>
      <c r="J26" s="11">
        <f>((D19-J19)^2/J19)</f>
        <v>0.93469956789909781</v>
      </c>
      <c r="K26" s="11">
        <f>((E19-K19)^2/K19)</f>
        <v>0.31076349996791242</v>
      </c>
      <c r="M26">
        <f>CHIDIST(I26, 1)</f>
        <v>0.86412307784162312</v>
      </c>
      <c r="N26">
        <f>CHIDIST(J26, 1)</f>
        <v>0.33364472407248336</v>
      </c>
      <c r="O26">
        <f>CHIDIST(K26, 1)</f>
        <v>0.57721205139782228</v>
      </c>
    </row>
    <row r="27" spans="1:15">
      <c r="G27" t="s">
        <v>61</v>
      </c>
      <c r="H27" s="11">
        <f>((B20-H20)^2/H20)</f>
        <v>5.4244420966927089E-2</v>
      </c>
      <c r="I27" s="11" t="s">
        <v>293</v>
      </c>
      <c r="J27" s="11">
        <f>((D20-J20)^2/J20)</f>
        <v>0.53370387516439233</v>
      </c>
      <c r="K27" s="9">
        <f>((E20-K20)^2/K20)</f>
        <v>19.015661227147245</v>
      </c>
      <c r="L27">
        <f>CHIDIST(H27, 1)</f>
        <v>0.81583570600931266</v>
      </c>
      <c r="N27">
        <f>CHIDIST(J27, 1)</f>
        <v>0.4650538253080837</v>
      </c>
      <c r="O27">
        <f>CHIDIST(K27, 1)</f>
        <v>1.2964995822351056E-5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1.5542524439304286</v>
      </c>
      <c r="I28" s="11">
        <f>((C21-I21)^2/I21)</f>
        <v>0.47911218532116973</v>
      </c>
      <c r="J28" s="11" t="s">
        <v>293</v>
      </c>
      <c r="K28" s="11">
        <f>((E21-K21)^2/K21)</f>
        <v>5.4591613393781282</v>
      </c>
      <c r="L28">
        <f>CHIDIST(H28, 1)</f>
        <v>0.21250885818261331</v>
      </c>
      <c r="M28">
        <f>CHIDIST(I28, 1)</f>
        <v>0.48882473692090267</v>
      </c>
      <c r="O28">
        <f>CHIDIST(K28, 1)</f>
        <v>1.9465989283045684E-2</v>
      </c>
    </row>
    <row r="29" spans="1:15">
      <c r="A29" t="s">
        <v>41</v>
      </c>
      <c r="B29" t="s">
        <v>293</v>
      </c>
      <c r="C29">
        <f>C19+B20</f>
        <v>547</v>
      </c>
      <c r="D29">
        <f>D19+B21</f>
        <v>1747</v>
      </c>
      <c r="E29">
        <f>E19+B22</f>
        <v>782</v>
      </c>
      <c r="G29" t="s">
        <v>64</v>
      </c>
      <c r="H29" s="11">
        <f>((B22-H22)^2/H22)</f>
        <v>0.38274073019253479</v>
      </c>
      <c r="I29" s="8">
        <f>((C22-I22)^2/I22)</f>
        <v>12.643678726030428</v>
      </c>
      <c r="J29" s="11">
        <f>((D22-J22)^2/J22)</f>
        <v>4.0434408058156803</v>
      </c>
      <c r="K29" s="11" t="s">
        <v>293</v>
      </c>
      <c r="L29">
        <f>CHIDIST(H29, 1)</f>
        <v>0.53614008185069184</v>
      </c>
      <c r="M29">
        <f>CHIDIST(I29, 1)</f>
        <v>3.7683771153387136E-4</v>
      </c>
      <c r="N29">
        <f>CHIDIST(J29, 1)</f>
        <v>4.434332971154617E-2</v>
      </c>
    </row>
    <row r="30" spans="1:15">
      <c r="A30" t="s">
        <v>61</v>
      </c>
      <c r="C30" t="s">
        <v>293</v>
      </c>
      <c r="D30">
        <f>D20+C21</f>
        <v>166</v>
      </c>
      <c r="E30">
        <f>E20+C22</f>
        <v>2177</v>
      </c>
    </row>
    <row r="31" spans="1:15">
      <c r="A31" t="s">
        <v>63</v>
      </c>
      <c r="D31" t="s">
        <v>293</v>
      </c>
      <c r="E31">
        <f>D22+E21</f>
        <v>285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3924</v>
      </c>
    </row>
    <row r="38" spans="1:11">
      <c r="A38" s="102" t="s">
        <v>281</v>
      </c>
      <c r="B38" s="102"/>
      <c r="C38" s="69">
        <f>C19+E19+B20+D20+C21+E21+B22+D22</f>
        <v>1780</v>
      </c>
    </row>
    <row r="39" spans="1:11">
      <c r="A39" s="69" t="s">
        <v>187</v>
      </c>
      <c r="B39" s="69"/>
      <c r="C39" s="69">
        <f>C37/C38</f>
        <v>2.2044943820224718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110</v>
      </c>
    </row>
    <row r="2" spans="1:11">
      <c r="A2" s="69" t="s">
        <v>215</v>
      </c>
    </row>
    <row r="3" spans="1:11">
      <c r="A3" t="s">
        <v>41</v>
      </c>
      <c r="B3">
        <v>0.35736000000000001</v>
      </c>
      <c r="D3" t="s">
        <v>42</v>
      </c>
      <c r="E3">
        <f>B3+B6</f>
        <v>0.55658000000000007</v>
      </c>
    </row>
    <row r="4" spans="1:11">
      <c r="A4" t="s">
        <v>61</v>
      </c>
      <c r="B4">
        <v>0.19689999999999999</v>
      </c>
      <c r="D4" t="s">
        <v>62</v>
      </c>
      <c r="E4">
        <f>B4+B5</f>
        <v>0.44340999999999997</v>
      </c>
    </row>
    <row r="5" spans="1:11">
      <c r="A5" t="s">
        <v>63</v>
      </c>
      <c r="B5">
        <v>0.24651000000000001</v>
      </c>
    </row>
    <row r="6" spans="1:11">
      <c r="A6" t="s">
        <v>64</v>
      </c>
      <c r="B6">
        <v>0.19922000000000001</v>
      </c>
    </row>
    <row r="7" spans="1:11">
      <c r="B7">
        <f>SUM(B3:B6)</f>
        <v>0.99998999999999993</v>
      </c>
    </row>
    <row r="8" spans="1:11">
      <c r="A8" s="69" t="s">
        <v>216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1.814931437277806</v>
      </c>
      <c r="D11">
        <f>B3/B5</f>
        <v>1.4496774978702689</v>
      </c>
      <c r="E11">
        <f>B3/B6</f>
        <v>1.7937958036341732</v>
      </c>
      <c r="H11" t="s">
        <v>293</v>
      </c>
      <c r="I11">
        <f>B3/(B3+B4)</f>
        <v>0.64475156063941119</v>
      </c>
      <c r="J11">
        <f>B3/(B3+B5)</f>
        <v>0.59178299965224301</v>
      </c>
      <c r="K11">
        <f>B3/(B3+B6)</f>
        <v>0.64206403392144873</v>
      </c>
    </row>
    <row r="12" spans="1:11">
      <c r="A12" t="s">
        <v>61</v>
      </c>
      <c r="B12">
        <f>B4/B3</f>
        <v>0.55098500111931936</v>
      </c>
      <c r="C12" t="s">
        <v>293</v>
      </c>
      <c r="D12">
        <f>B4/B5</f>
        <v>0.79875055778670234</v>
      </c>
      <c r="E12">
        <f>B4/B6</f>
        <v>0.98835458287320543</v>
      </c>
      <c r="H12">
        <f>B4/(B3+B4)</f>
        <v>0.35524843936058892</v>
      </c>
      <c r="I12" t="s">
        <v>293</v>
      </c>
      <c r="J12">
        <f>B4/(B4+B5)</f>
        <v>0.44405854626643515</v>
      </c>
      <c r="K12">
        <f>B4/(B4+B6)</f>
        <v>0.49707159446632326</v>
      </c>
    </row>
    <row r="13" spans="1:11">
      <c r="A13" t="s">
        <v>63</v>
      </c>
      <c r="B13">
        <f>B5/B3</f>
        <v>0.68980859637340497</v>
      </c>
      <c r="C13">
        <f>B5/B4</f>
        <v>1.25195530726257</v>
      </c>
      <c r="D13" t="s">
        <v>293</v>
      </c>
      <c r="E13">
        <f>B5/B6</f>
        <v>1.237375765485393</v>
      </c>
      <c r="H13">
        <f>B5/(B5+B3)</f>
        <v>0.40821700034775699</v>
      </c>
      <c r="I13">
        <f>B5/(B5+B4)</f>
        <v>0.55594145373356496</v>
      </c>
      <c r="J13" t="s">
        <v>293</v>
      </c>
      <c r="K13">
        <f>B5/(B5+B6)</f>
        <v>0.5530478092118547</v>
      </c>
    </row>
    <row r="14" spans="1:11">
      <c r="A14" t="s">
        <v>64</v>
      </c>
      <c r="B14">
        <f>B6/B3</f>
        <v>0.55747705395119773</v>
      </c>
      <c r="C14">
        <f>B6/B4</f>
        <v>1.0117826307770443</v>
      </c>
      <c r="D14">
        <f>B6/B5</f>
        <v>0.80816194069206115</v>
      </c>
      <c r="E14" t="s">
        <v>293</v>
      </c>
      <c r="H14">
        <f>B6/(B6+B3)</f>
        <v>0.3579359660785511</v>
      </c>
      <c r="I14">
        <f>B6/(B6+B4)</f>
        <v>0.50292840553367668</v>
      </c>
      <c r="J14">
        <f>B6/(B6+B5)</f>
        <v>0.4469521907881453</v>
      </c>
      <c r="K14" t="s">
        <v>293</v>
      </c>
    </row>
    <row r="16" spans="1:11">
      <c r="A16" t="s">
        <v>182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162</v>
      </c>
      <c r="D19" s="7">
        <v>540</v>
      </c>
      <c r="E19" s="7">
        <v>183</v>
      </c>
      <c r="G19" t="s">
        <v>41</v>
      </c>
      <c r="H19" t="s">
        <v>293</v>
      </c>
      <c r="I19">
        <f>C29*I11</f>
        <v>156.67462923537693</v>
      </c>
      <c r="J19">
        <f>D29*J11</f>
        <v>592.96656565154751</v>
      </c>
      <c r="K19">
        <f>E29*K11</f>
        <v>202.89223471917779</v>
      </c>
      <c r="M19">
        <f>I19+H20</f>
        <v>243.00000000000003</v>
      </c>
      <c r="N19">
        <f>J19+H21</f>
        <v>1002</v>
      </c>
      <c r="O19">
        <f>K19+H22</f>
        <v>315.99999999999994</v>
      </c>
    </row>
    <row r="20" spans="1:15">
      <c r="A20" t="s">
        <v>61</v>
      </c>
      <c r="B20" s="7">
        <v>81</v>
      </c>
      <c r="C20" s="7" t="s">
        <v>293</v>
      </c>
      <c r="D20" s="7">
        <v>32</v>
      </c>
      <c r="E20" s="7">
        <v>429</v>
      </c>
      <c r="G20" t="s">
        <v>61</v>
      </c>
      <c r="H20">
        <f>C29*H12</f>
        <v>86.325370764623102</v>
      </c>
      <c r="I20" t="s">
        <v>293</v>
      </c>
      <c r="J20">
        <f>D30*J12</f>
        <v>25.755395683453237</v>
      </c>
      <c r="K20">
        <f>E30*K12</f>
        <v>404.61627789558713</v>
      </c>
      <c r="N20">
        <f>J20+I21</f>
        <v>58.000000000000007</v>
      </c>
      <c r="O20">
        <f>K20+I22</f>
        <v>814</v>
      </c>
    </row>
    <row r="21" spans="1:15">
      <c r="A21" t="s">
        <v>63</v>
      </c>
      <c r="B21" s="7">
        <v>462</v>
      </c>
      <c r="C21" s="7">
        <v>26</v>
      </c>
      <c r="D21" s="7" t="s">
        <v>293</v>
      </c>
      <c r="E21" s="7">
        <v>67</v>
      </c>
      <c r="G21" t="s">
        <v>63</v>
      </c>
      <c r="H21">
        <f>D29*H13</f>
        <v>409.03343434845249</v>
      </c>
      <c r="I21">
        <f>D30*I13</f>
        <v>32.24460431654677</v>
      </c>
      <c r="J21" t="s">
        <v>293</v>
      </c>
      <c r="K21">
        <f>E31*K13</f>
        <v>60.835259013304018</v>
      </c>
      <c r="O21">
        <f>K21+J22</f>
        <v>110</v>
      </c>
    </row>
    <row r="22" spans="1:15">
      <c r="A22" t="s">
        <v>64</v>
      </c>
      <c r="B22" s="7">
        <v>133</v>
      </c>
      <c r="C22" s="7">
        <v>385</v>
      </c>
      <c r="D22" s="7">
        <v>43</v>
      </c>
      <c r="E22" s="7" t="s">
        <v>293</v>
      </c>
      <c r="G22" t="s">
        <v>64</v>
      </c>
      <c r="H22">
        <f>E29*H14</f>
        <v>113.10776528082215</v>
      </c>
      <c r="I22">
        <f>E30*I14</f>
        <v>409.38372210441281</v>
      </c>
      <c r="J22">
        <f>E31*J14</f>
        <v>49.164740986695982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2543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0.18100935626339806</v>
      </c>
      <c r="J26" s="11">
        <f>((D19-J19)^2/J19)</f>
        <v>4.731223039256987</v>
      </c>
      <c r="K26" s="11">
        <f>((E19-K19)^2/K19)</f>
        <v>1.9503013640248497</v>
      </c>
      <c r="M26">
        <f>CHIDIST(I26, 1)</f>
        <v>0.67050724700023667</v>
      </c>
      <c r="N26">
        <f>CHIDIST(J26, 1)</f>
        <v>2.9619818734351665E-2</v>
      </c>
      <c r="O26">
        <f>CHIDIST(K26, 1)</f>
        <v>0.16255445143487338</v>
      </c>
    </row>
    <row r="27" spans="1:15">
      <c r="G27" t="s">
        <v>61</v>
      </c>
      <c r="H27" s="11">
        <f>((B20-H20)^2/H20)</f>
        <v>0.32851957112386304</v>
      </c>
      <c r="I27" s="11" t="s">
        <v>293</v>
      </c>
      <c r="J27" s="11">
        <f>((D20-J20)^2/J20)</f>
        <v>1.5140549013303326</v>
      </c>
      <c r="K27" s="11">
        <f>((E20-K20)^2/K20)</f>
        <v>1.4694562135699909</v>
      </c>
      <c r="L27">
        <f>CHIDIST(H27, 1)</f>
        <v>0.56653212138045683</v>
      </c>
      <c r="N27">
        <f>CHIDIST(J27, 1)</f>
        <v>0.2185215061686738</v>
      </c>
      <c r="O27">
        <f>CHIDIST(K27, 1)</f>
        <v>0.22543166504951082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6.8587475774162385</v>
      </c>
      <c r="I28" s="11">
        <f>((C21-I21)^2/I21)</f>
        <v>1.209352196957296</v>
      </c>
      <c r="J28" s="11" t="s">
        <v>293</v>
      </c>
      <c r="K28" s="11">
        <f>((E21-K21)^2/K21)</f>
        <v>0.62470402936458735</v>
      </c>
      <c r="L28">
        <f>CHIDIST(H28, 1)</f>
        <v>8.8208358449336343E-3</v>
      </c>
      <c r="M28">
        <f>CHIDIST(I28, 1)</f>
        <v>0.27146065864919139</v>
      </c>
      <c r="O28">
        <f>CHIDIST(K28, 1)</f>
        <v>0.42930459200422366</v>
      </c>
    </row>
    <row r="29" spans="1:15">
      <c r="A29" t="s">
        <v>41</v>
      </c>
      <c r="B29" t="s">
        <v>293</v>
      </c>
      <c r="C29">
        <f>C19+B20</f>
        <v>243</v>
      </c>
      <c r="D29">
        <f>D19+B21</f>
        <v>1002</v>
      </c>
      <c r="E29">
        <f>E19+B22</f>
        <v>316</v>
      </c>
      <c r="G29" t="s">
        <v>64</v>
      </c>
      <c r="H29" s="11">
        <f>((B22-H22)^2/H22)</f>
        <v>3.4984424026097991</v>
      </c>
      <c r="I29" s="11">
        <f>((C22-I22)^2/I22)</f>
        <v>1.4523437830134014</v>
      </c>
      <c r="J29" s="11">
        <f>((D22-J22)^2/J22)</f>
        <v>0.77299362653681569</v>
      </c>
      <c r="K29" s="11" t="s">
        <v>293</v>
      </c>
      <c r="L29">
        <f>CHIDIST(H29, 1)</f>
        <v>6.1426587871730207E-2</v>
      </c>
      <c r="M29">
        <f>CHIDIST(I29, 1)</f>
        <v>0.22815236422498611</v>
      </c>
      <c r="N29">
        <f>CHIDIST(J29, 1)</f>
        <v>0.37929254218018482</v>
      </c>
    </row>
    <row r="30" spans="1:15">
      <c r="A30" t="s">
        <v>61</v>
      </c>
      <c r="C30" t="s">
        <v>293</v>
      </c>
      <c r="D30">
        <f>D20+C21</f>
        <v>58</v>
      </c>
      <c r="E30">
        <f>E20+C22</f>
        <v>814</v>
      </c>
    </row>
    <row r="31" spans="1:15">
      <c r="A31" t="s">
        <v>63</v>
      </c>
      <c r="D31" t="s">
        <v>293</v>
      </c>
      <c r="E31">
        <f>D22+E21</f>
        <v>110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1816</v>
      </c>
    </row>
    <row r="38" spans="1:11">
      <c r="A38" s="102" t="s">
        <v>281</v>
      </c>
      <c r="B38" s="102"/>
      <c r="C38" s="69">
        <f>C19+E19+B20+D20+C21+E21+B22+D22</f>
        <v>727</v>
      </c>
    </row>
    <row r="39" spans="1:11">
      <c r="A39" s="69" t="s">
        <v>187</v>
      </c>
      <c r="B39" s="69"/>
      <c r="C39" s="69">
        <f>C37/C38</f>
        <v>2.4979367262723522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5</v>
      </c>
    </row>
    <row r="2" spans="1:11">
      <c r="A2" s="69" t="s">
        <v>212</v>
      </c>
    </row>
    <row r="3" spans="1:11">
      <c r="A3" t="s">
        <v>41</v>
      </c>
      <c r="B3">
        <v>0.30159000000000002</v>
      </c>
      <c r="D3" t="s">
        <v>42</v>
      </c>
      <c r="E3">
        <f>B3+B6</f>
        <v>0.58184999999999998</v>
      </c>
    </row>
    <row r="4" spans="1:11">
      <c r="A4" t="s">
        <v>61</v>
      </c>
      <c r="B4">
        <v>0.17956</v>
      </c>
      <c r="D4" t="s">
        <v>62</v>
      </c>
      <c r="E4">
        <f>B4+B5</f>
        <v>0.41815000000000002</v>
      </c>
    </row>
    <row r="5" spans="1:11">
      <c r="A5" t="s">
        <v>63</v>
      </c>
      <c r="B5">
        <v>0.23859</v>
      </c>
    </row>
    <row r="6" spans="1:11">
      <c r="A6" t="s">
        <v>64</v>
      </c>
      <c r="B6">
        <v>0.28026000000000001</v>
      </c>
    </row>
    <row r="7" spans="1:11">
      <c r="B7">
        <f>SUM(B3:B6)</f>
        <v>1</v>
      </c>
    </row>
    <row r="8" spans="1:11">
      <c r="A8" s="69" t="s">
        <v>213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1.679605702829138</v>
      </c>
      <c r="D11">
        <f>B3/B5</f>
        <v>1.2640513013956998</v>
      </c>
      <c r="E11">
        <f>B3/B6</f>
        <v>1.0761078998073219</v>
      </c>
      <c r="H11" t="s">
        <v>293</v>
      </c>
      <c r="I11">
        <f>B3/(B3+B4)</f>
        <v>0.62681076587342832</v>
      </c>
      <c r="J11">
        <f>B3/(B3+B5)</f>
        <v>0.55831389536821063</v>
      </c>
      <c r="K11">
        <f>B3/(B3+B6)</f>
        <v>0.5183294663573087</v>
      </c>
    </row>
    <row r="12" spans="1:11">
      <c r="A12" t="s">
        <v>61</v>
      </c>
      <c r="B12">
        <f>B4/B3</f>
        <v>0.59537783082993467</v>
      </c>
      <c r="C12" t="s">
        <v>293</v>
      </c>
      <c r="D12">
        <f>B4/B5</f>
        <v>0.75258812188272772</v>
      </c>
      <c r="E12">
        <f>B4/B6</f>
        <v>0.64069078712623984</v>
      </c>
      <c r="H12">
        <f>B4/(B3+B4)</f>
        <v>0.37318923412657173</v>
      </c>
      <c r="I12" t="s">
        <v>293</v>
      </c>
      <c r="J12">
        <f>B4/(B4+B5)</f>
        <v>0.4294152815975128</v>
      </c>
      <c r="K12">
        <f>B4/(B4+B6)</f>
        <v>0.39050063068157104</v>
      </c>
    </row>
    <row r="13" spans="1:11">
      <c r="A13" t="s">
        <v>63</v>
      </c>
      <c r="B13">
        <f>B5/B3</f>
        <v>0.79110713219934337</v>
      </c>
      <c r="C13">
        <f>B5/B4</f>
        <v>1.328748050790822</v>
      </c>
      <c r="D13" t="s">
        <v>293</v>
      </c>
      <c r="E13">
        <f>B5/B6</f>
        <v>0.85131663455362871</v>
      </c>
      <c r="H13">
        <f>B5/(B5+B3)</f>
        <v>0.44168610463178942</v>
      </c>
      <c r="I13">
        <f>B5/(B5+B4)</f>
        <v>0.57058471840248715</v>
      </c>
      <c r="J13" t="s">
        <v>293</v>
      </c>
      <c r="K13">
        <f>B5/(B5+B6)</f>
        <v>0.45984388551604505</v>
      </c>
    </row>
    <row r="14" spans="1:11">
      <c r="A14" t="s">
        <v>64</v>
      </c>
      <c r="B14">
        <f>B6/B3</f>
        <v>0.92927484333034915</v>
      </c>
      <c r="C14">
        <f>B6/B4</f>
        <v>1.5608153263533082</v>
      </c>
      <c r="D14">
        <f>B6/B5</f>
        <v>1.1746510750660129</v>
      </c>
      <c r="E14" t="s">
        <v>293</v>
      </c>
      <c r="H14">
        <f>B6/(B6+B3)</f>
        <v>0.48167053364269147</v>
      </c>
      <c r="I14">
        <f>B6/(B6+B4)</f>
        <v>0.60949936931842896</v>
      </c>
      <c r="J14">
        <f>B6/(B6+B5)</f>
        <v>0.54015611448395484</v>
      </c>
      <c r="K14" t="s">
        <v>293</v>
      </c>
    </row>
    <row r="16" spans="1:11">
      <c r="A16" t="s">
        <v>204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55</v>
      </c>
      <c r="D19" s="7">
        <v>212</v>
      </c>
      <c r="E19" s="7">
        <v>59</v>
      </c>
      <c r="G19" t="s">
        <v>41</v>
      </c>
      <c r="H19" t="s">
        <v>293</v>
      </c>
      <c r="I19">
        <f>C29*I11</f>
        <v>57.039779694481979</v>
      </c>
      <c r="J19">
        <f>D29*J11</f>
        <v>228.90869710096635</v>
      </c>
      <c r="K19">
        <f>E29*K11</f>
        <v>60.644547563805119</v>
      </c>
      <c r="M19">
        <f>I19+H20</f>
        <v>91</v>
      </c>
      <c r="N19">
        <f>J19+H21</f>
        <v>410</v>
      </c>
      <c r="O19">
        <f>K19+H22</f>
        <v>117.00000000000003</v>
      </c>
    </row>
    <row r="20" spans="1:15">
      <c r="A20" t="s">
        <v>61</v>
      </c>
      <c r="B20" s="7">
        <v>36</v>
      </c>
      <c r="C20" s="7" t="s">
        <v>293</v>
      </c>
      <c r="D20" s="7">
        <v>25</v>
      </c>
      <c r="E20" s="7">
        <v>223</v>
      </c>
      <c r="G20" t="s">
        <v>61</v>
      </c>
      <c r="H20">
        <f>C29*H12</f>
        <v>33.960220305518028</v>
      </c>
      <c r="I20" t="s">
        <v>293</v>
      </c>
      <c r="J20">
        <f>D30*J12</f>
        <v>24.476671051058229</v>
      </c>
      <c r="K20">
        <f>E30*K12</f>
        <v>181.58279326693054</v>
      </c>
      <c r="N20">
        <f>J20+I21</f>
        <v>57</v>
      </c>
      <c r="O20">
        <f>K20+I22</f>
        <v>465</v>
      </c>
    </row>
    <row r="21" spans="1:15">
      <c r="A21" t="s">
        <v>63</v>
      </c>
      <c r="B21" s="7">
        <v>198</v>
      </c>
      <c r="C21" s="7">
        <v>32</v>
      </c>
      <c r="D21" s="7" t="s">
        <v>293</v>
      </c>
      <c r="E21" s="7">
        <v>31</v>
      </c>
      <c r="G21" t="s">
        <v>63</v>
      </c>
      <c r="H21">
        <f>D29*H13</f>
        <v>181.09130289903365</v>
      </c>
      <c r="I21">
        <f>D30*I13</f>
        <v>32.523328948941767</v>
      </c>
      <c r="J21" t="s">
        <v>293</v>
      </c>
      <c r="K21">
        <f>E31*K13</f>
        <v>34.488291413703379</v>
      </c>
      <c r="O21">
        <f>K21+J22</f>
        <v>75</v>
      </c>
    </row>
    <row r="22" spans="1:15">
      <c r="A22" t="s">
        <v>64</v>
      </c>
      <c r="B22" s="7">
        <f>43+15</f>
        <v>58</v>
      </c>
      <c r="C22" s="7">
        <v>242</v>
      </c>
      <c r="D22" s="7">
        <f>39+5</f>
        <v>44</v>
      </c>
      <c r="E22" s="7" t="s">
        <v>293</v>
      </c>
      <c r="G22" t="s">
        <v>64</v>
      </c>
      <c r="H22">
        <f>E29*H14</f>
        <v>56.355452436194902</v>
      </c>
      <c r="I22">
        <f>E30*I14</f>
        <v>283.41720673306946</v>
      </c>
      <c r="J22">
        <f>E31*J14</f>
        <v>40.511708586296614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1215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7.2943851191337977E-2</v>
      </c>
      <c r="J26" s="11">
        <f>((D19-J19)^2/J19)</f>
        <v>1.2489872218621827</v>
      </c>
      <c r="K26" s="11">
        <f>((E19-K19)^2/K19)</f>
        <v>4.4596535026860666E-2</v>
      </c>
      <c r="M26">
        <f>CHIDIST(I26, 1)</f>
        <v>0.78709778997323143</v>
      </c>
      <c r="N26">
        <f>CHIDIST(J26, 1)</f>
        <v>0.2637462132078543</v>
      </c>
      <c r="O26">
        <f>CHIDIST(K26, 1)</f>
        <v>0.83274766150744461</v>
      </c>
    </row>
    <row r="27" spans="1:15">
      <c r="G27" t="s">
        <v>61</v>
      </c>
      <c r="H27" s="11">
        <f>((B20-H20)^2/H20)</f>
        <v>0.12251690844729043</v>
      </c>
      <c r="I27" s="11" t="s">
        <v>293</v>
      </c>
      <c r="J27" s="11">
        <f>((D20-J20)^2/J20)</f>
        <v>1.1189151834789961E-2</v>
      </c>
      <c r="K27" s="9">
        <f>((E20-K20)^2/K20)</f>
        <v>9.4468478136480822</v>
      </c>
      <c r="L27">
        <f>CHIDIST(H27, 1)</f>
        <v>0.72632057126818761</v>
      </c>
      <c r="N27">
        <f>CHIDIST(J27, 1)</f>
        <v>0.91575786766871914</v>
      </c>
      <c r="O27">
        <f>CHIDIST(K27, 1)</f>
        <v>2.1151230176042306E-3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1.5787839232214917</v>
      </c>
      <c r="I28" s="11">
        <f>((C21-I21)^2/I21)</f>
        <v>8.4208227648051373E-3</v>
      </c>
      <c r="J28" s="11" t="s">
        <v>293</v>
      </c>
      <c r="K28" s="11">
        <f>((E21-K21)^2/K21)</f>
        <v>0.35282052221589288</v>
      </c>
      <c r="L28">
        <f>CHIDIST(H28, 1)</f>
        <v>0.20893607003737738</v>
      </c>
      <c r="M28">
        <f>CHIDIST(I28, 1)</f>
        <v>0.92688472000994016</v>
      </c>
      <c r="O28">
        <f>CHIDIST(K28, 1)</f>
        <v>0.55252082721839901</v>
      </c>
    </row>
    <row r="29" spans="1:15">
      <c r="A29" t="s">
        <v>41</v>
      </c>
      <c r="B29" t="s">
        <v>293</v>
      </c>
      <c r="C29">
        <f>C19+B20</f>
        <v>91</v>
      </c>
      <c r="D29">
        <f>D19+B21</f>
        <v>410</v>
      </c>
      <c r="E29">
        <f>E19+B22</f>
        <v>117</v>
      </c>
      <c r="G29" t="s">
        <v>64</v>
      </c>
      <c r="H29" s="11">
        <f>((B22-H22)^2/H22)</f>
        <v>4.7990683646437451E-2</v>
      </c>
      <c r="I29" s="8">
        <f>((C22-I22)^2/I22)</f>
        <v>6.0525083615879884</v>
      </c>
      <c r="J29" s="11">
        <f>((D22-J22)^2/J22)</f>
        <v>0.30036197957428901</v>
      </c>
      <c r="K29" s="11" t="s">
        <v>293</v>
      </c>
      <c r="L29">
        <f>CHIDIST(H29, 1)</f>
        <v>0.8265972642803554</v>
      </c>
      <c r="M29">
        <f>CHIDIST(I29, 1)</f>
        <v>1.3886557820101942E-2</v>
      </c>
      <c r="N29">
        <f>CHIDIST(J29, 1)</f>
        <v>0.58365558317104904</v>
      </c>
    </row>
    <row r="30" spans="1:15">
      <c r="A30" t="s">
        <v>61</v>
      </c>
      <c r="C30" t="s">
        <v>293</v>
      </c>
      <c r="D30">
        <f>D20+C21</f>
        <v>57</v>
      </c>
      <c r="E30">
        <f>E20+C22</f>
        <v>465</v>
      </c>
    </row>
    <row r="31" spans="1:15">
      <c r="A31" t="s">
        <v>63</v>
      </c>
      <c r="D31" t="s">
        <v>293</v>
      </c>
      <c r="E31">
        <f>D22+E21</f>
        <v>75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875</v>
      </c>
    </row>
    <row r="38" spans="1:11">
      <c r="A38" s="102" t="s">
        <v>281</v>
      </c>
      <c r="B38" s="102"/>
      <c r="C38" s="69">
        <f>C19+E19+B20+D20+C21+E21+B22+D22</f>
        <v>340</v>
      </c>
    </row>
    <row r="39" spans="1:11">
      <c r="A39" s="69" t="s">
        <v>187</v>
      </c>
      <c r="B39" s="69"/>
      <c r="C39" s="69">
        <f>C37/C38</f>
        <v>2.5735294117647061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20" sqref="A20:XFD20"/>
    </sheetView>
  </sheetViews>
  <sheetFormatPr baseColWidth="10" defaultRowHeight="13"/>
  <sheetData>
    <row r="1" spans="1:11">
      <c r="A1" s="5" t="s">
        <v>205</v>
      </c>
    </row>
    <row r="2" spans="1:11">
      <c r="A2" s="69" t="s">
        <v>122</v>
      </c>
    </row>
    <row r="3" spans="1:11">
      <c r="A3" t="s">
        <v>41</v>
      </c>
      <c r="B3">
        <v>0.32296999999999998</v>
      </c>
      <c r="D3" t="s">
        <v>42</v>
      </c>
      <c r="E3">
        <f>B3+B6</f>
        <v>0.58160000000000001</v>
      </c>
    </row>
    <row r="4" spans="1:11">
      <c r="A4" t="s">
        <v>61</v>
      </c>
      <c r="B4">
        <v>0.20835000000000001</v>
      </c>
      <c r="D4" t="s">
        <v>62</v>
      </c>
      <c r="E4">
        <f>B4+B5</f>
        <v>0.41841</v>
      </c>
    </row>
    <row r="5" spans="1:11">
      <c r="A5" t="s">
        <v>63</v>
      </c>
      <c r="B5">
        <v>0.21006</v>
      </c>
    </row>
    <row r="6" spans="1:11">
      <c r="A6" t="s">
        <v>64</v>
      </c>
      <c r="B6">
        <v>0.25863000000000003</v>
      </c>
    </row>
    <row r="7" spans="1:11">
      <c r="B7">
        <f>SUM(B3:B6)</f>
        <v>1.0000100000000001</v>
      </c>
    </row>
    <row r="8" spans="1:11">
      <c r="A8" t="s">
        <v>289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1.5501319894408445</v>
      </c>
      <c r="D11">
        <f>B3/B5</f>
        <v>1.5375130914976674</v>
      </c>
      <c r="E11">
        <f>B3/B6</f>
        <v>1.2487723775277422</v>
      </c>
      <c r="H11" t="s">
        <v>293</v>
      </c>
      <c r="I11">
        <f>B3/(B3+B4)</f>
        <v>0.60786343446510571</v>
      </c>
      <c r="J11">
        <f>B3/(B3+B5)</f>
        <v>0.6059133632253344</v>
      </c>
      <c r="K11">
        <f>B3/(B3+B6)</f>
        <v>0.55531292984869318</v>
      </c>
    </row>
    <row r="12" spans="1:11">
      <c r="A12" t="s">
        <v>61</v>
      </c>
      <c r="B12">
        <f>B4/B3</f>
        <v>0.64510635662755056</v>
      </c>
      <c r="C12" t="s">
        <v>293</v>
      </c>
      <c r="D12">
        <f>B4/B5</f>
        <v>0.99185946872322195</v>
      </c>
      <c r="E12">
        <f>B4/B6</f>
        <v>0.80559099872404583</v>
      </c>
      <c r="H12">
        <f>B4/(B3+B4)</f>
        <v>0.39213656553489423</v>
      </c>
      <c r="I12" t="s">
        <v>293</v>
      </c>
      <c r="J12">
        <f>B4/(B4+B5)</f>
        <v>0.49795654979565501</v>
      </c>
      <c r="K12">
        <f>B4/(B4+B6)</f>
        <v>0.44616471797507384</v>
      </c>
    </row>
    <row r="13" spans="1:11">
      <c r="A13" t="s">
        <v>63</v>
      </c>
      <c r="B13">
        <f>B5/B3</f>
        <v>0.650400966033997</v>
      </c>
      <c r="C13">
        <f>B5/B4</f>
        <v>1.0082073434125269</v>
      </c>
      <c r="D13" t="s">
        <v>293</v>
      </c>
      <c r="E13">
        <f>B5/B6</f>
        <v>0.8122027607006147</v>
      </c>
      <c r="H13">
        <f>B5/(B5+B3)</f>
        <v>0.3940866367746656</v>
      </c>
      <c r="I13">
        <f>B5/(B5+B4)</f>
        <v>0.50204345020434504</v>
      </c>
      <c r="J13" t="s">
        <v>293</v>
      </c>
      <c r="K13">
        <f>B5/(B5+B6)</f>
        <v>0.44818536772706902</v>
      </c>
    </row>
    <row r="14" spans="1:11">
      <c r="A14" t="s">
        <v>64</v>
      </c>
      <c r="B14">
        <f>B6/B3</f>
        <v>0.80078645075394017</v>
      </c>
      <c r="C14">
        <f>B6/B4</f>
        <v>1.2413246940244782</v>
      </c>
      <c r="D14">
        <f>B6/B5</f>
        <v>1.2312196515281351</v>
      </c>
      <c r="E14" t="s">
        <v>293</v>
      </c>
      <c r="H14">
        <f>B6/(B6+B3)</f>
        <v>0.44468707015130676</v>
      </c>
      <c r="I14">
        <f>B6/(B6+B4)</f>
        <v>0.55383528202492616</v>
      </c>
      <c r="J14">
        <f>B6/(B6+B5)</f>
        <v>0.55181463227293093</v>
      </c>
      <c r="K14" t="s">
        <v>293</v>
      </c>
    </row>
    <row r="16" spans="1:11">
      <c r="A16" t="s">
        <v>204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77</v>
      </c>
      <c r="D19" s="7">
        <v>245</v>
      </c>
      <c r="E19" s="7">
        <v>78</v>
      </c>
      <c r="G19" t="s">
        <v>41</v>
      </c>
      <c r="H19" t="s">
        <v>293</v>
      </c>
      <c r="I19">
        <f>C29*I11</f>
        <v>74.15933900474289</v>
      </c>
      <c r="J19">
        <f>D29*J11</f>
        <v>281.14380053655515</v>
      </c>
      <c r="K19">
        <f>E29*K11</f>
        <v>82.186313617606586</v>
      </c>
      <c r="M19">
        <f>I19+H20</f>
        <v>121.99999999999999</v>
      </c>
      <c r="N19">
        <f>J19+H21</f>
        <v>464</v>
      </c>
      <c r="O19">
        <f>K19+H22</f>
        <v>148</v>
      </c>
    </row>
    <row r="20" spans="1:15">
      <c r="A20" t="s">
        <v>61</v>
      </c>
      <c r="B20" s="7">
        <v>45</v>
      </c>
      <c r="C20" s="7" t="s">
        <v>293</v>
      </c>
      <c r="D20" s="7">
        <v>34</v>
      </c>
      <c r="E20" s="7">
        <v>262</v>
      </c>
      <c r="G20" t="s">
        <v>61</v>
      </c>
      <c r="H20">
        <f>C29*H12</f>
        <v>47.840660995257096</v>
      </c>
      <c r="I20" t="s">
        <v>293</v>
      </c>
      <c r="J20">
        <f>D30*J12</f>
        <v>36.848784684878474</v>
      </c>
      <c r="K20">
        <f>E30*K12</f>
        <v>246.72908904021583</v>
      </c>
      <c r="N20">
        <f>J20+I21</f>
        <v>74</v>
      </c>
      <c r="O20">
        <f>K20+I22</f>
        <v>553</v>
      </c>
    </row>
    <row r="21" spans="1:15">
      <c r="A21" t="s">
        <v>63</v>
      </c>
      <c r="B21" s="7">
        <v>219</v>
      </c>
      <c r="C21" s="7">
        <v>40</v>
      </c>
      <c r="D21" s="7" t="s">
        <v>293</v>
      </c>
      <c r="E21" s="7">
        <v>34</v>
      </c>
      <c r="G21" t="s">
        <v>63</v>
      </c>
      <c r="H21">
        <f>D29*H13</f>
        <v>182.85619946344485</v>
      </c>
      <c r="I21">
        <f>D30*I13</f>
        <v>37.151215315121533</v>
      </c>
      <c r="J21" t="s">
        <v>293</v>
      </c>
      <c r="K21">
        <f>E31*K13</f>
        <v>34.062087947257247</v>
      </c>
      <c r="O21">
        <f>K21+J22</f>
        <v>76</v>
      </c>
    </row>
    <row r="22" spans="1:15">
      <c r="A22" t="s">
        <v>64</v>
      </c>
      <c r="B22" s="7">
        <v>70</v>
      </c>
      <c r="C22" s="7">
        <v>291</v>
      </c>
      <c r="D22" s="7">
        <v>42</v>
      </c>
      <c r="E22" s="7" t="s">
        <v>293</v>
      </c>
      <c r="G22" t="s">
        <v>64</v>
      </c>
      <c r="H22">
        <f>E29*H14</f>
        <v>65.813686382393399</v>
      </c>
      <c r="I22">
        <f>E30*I14</f>
        <v>306.27091095978415</v>
      </c>
      <c r="J22">
        <f>E31*J14</f>
        <v>41.937912052742753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1437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0.10881104117525964</v>
      </c>
      <c r="J26" s="11">
        <f>((D19-J19)^2/J19)</f>
        <v>4.6466410240350484</v>
      </c>
      <c r="K26" s="11">
        <f>((E19-K19)^2/K19)</f>
        <v>0.2132377148158639</v>
      </c>
      <c r="M26">
        <f>CHIDIST(I26, 1)</f>
        <v>0.7415018301353703</v>
      </c>
      <c r="N26">
        <f>CHIDIST(J26, 1)</f>
        <v>3.1114378297595179E-2</v>
      </c>
      <c r="O26">
        <f>CHIDIST(K26, 1)</f>
        <v>0.64424146619848255</v>
      </c>
    </row>
    <row r="27" spans="1:15">
      <c r="G27" t="s">
        <v>61</v>
      </c>
      <c r="H27" s="11">
        <f>((B20-H20)^2/H20)</f>
        <v>0.16867147573013314</v>
      </c>
      <c r="I27" s="11" t="s">
        <v>293</v>
      </c>
      <c r="J27" s="11">
        <f>((D20-J20)^2/J20)</f>
        <v>0.2202399414309181</v>
      </c>
      <c r="K27" s="9">
        <f>((E20-K20)^2/K20)</f>
        <v>0.94516914259609519</v>
      </c>
      <c r="L27">
        <f>CHIDIST(H27, 1)</f>
        <v>0.68129521818998795</v>
      </c>
      <c r="N27">
        <f>CHIDIST(J27, 1)</f>
        <v>0.63885715615230376</v>
      </c>
      <c r="O27">
        <f>CHIDIST(K27, 1)</f>
        <v>0.33095201585229406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7.1442714059440133</v>
      </c>
      <c r="I28" s="11">
        <f>((C21-I21)^2/I21)</f>
        <v>0.21844707129930285</v>
      </c>
      <c r="J28" s="11" t="s">
        <v>293</v>
      </c>
      <c r="K28" s="11">
        <f>((E21-K21)^2/K21)</f>
        <v>1.1317313256274046E-4</v>
      </c>
      <c r="L28">
        <f>CHIDIST(H28, 1)</f>
        <v>7.5203823881962719E-3</v>
      </c>
      <c r="M28">
        <f>CHIDIST(I28, 1)</f>
        <v>0.6402257283687236</v>
      </c>
      <c r="O28">
        <f>CHIDIST(K28, 1)</f>
        <v>0.99151203581669256</v>
      </c>
    </row>
    <row r="29" spans="1:15">
      <c r="A29" t="s">
        <v>41</v>
      </c>
      <c r="B29" t="s">
        <v>293</v>
      </c>
      <c r="C29">
        <f>C19+B20</f>
        <v>122</v>
      </c>
      <c r="D29">
        <f>D19+B21</f>
        <v>464</v>
      </c>
      <c r="E29">
        <f>E19+B22</f>
        <v>148</v>
      </c>
      <c r="G29" t="s">
        <v>64</v>
      </c>
      <c r="H29" s="11">
        <f>((B22-H22)^2/H22)</f>
        <v>0.26628536810919079</v>
      </c>
      <c r="I29" s="8">
        <f>((C22-I22)^2/I22)</f>
        <v>0.76141975354713565</v>
      </c>
      <c r="J29" s="11">
        <f>((D22-J22)^2/J22)</f>
        <v>9.1919530704594432E-5</v>
      </c>
      <c r="K29" s="11" t="s">
        <v>293</v>
      </c>
      <c r="L29">
        <f>CHIDIST(H29, 1)</f>
        <v>0.60583453533636722</v>
      </c>
      <c r="M29">
        <f>CHIDIST(I29, 1)</f>
        <v>0.38288458098824607</v>
      </c>
      <c r="N29">
        <f>CHIDIST(J29, 1)</f>
        <v>0.99235042499427573</v>
      </c>
    </row>
    <row r="30" spans="1:15">
      <c r="A30" t="s">
        <v>61</v>
      </c>
      <c r="C30" t="s">
        <v>293</v>
      </c>
      <c r="D30">
        <f>D20+C21</f>
        <v>74</v>
      </c>
      <c r="E30">
        <f>E20+C22</f>
        <v>553</v>
      </c>
    </row>
    <row r="31" spans="1:15">
      <c r="A31" t="s">
        <v>63</v>
      </c>
      <c r="D31" t="s">
        <v>293</v>
      </c>
      <c r="E31">
        <f>D22+E21</f>
        <v>76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69" t="s">
        <v>188</v>
      </c>
      <c r="B36" s="69"/>
      <c r="C36" s="69"/>
      <c r="K36" t="s">
        <v>293</v>
      </c>
    </row>
    <row r="37" spans="1:11">
      <c r="A37" s="102" t="s">
        <v>280</v>
      </c>
      <c r="B37" s="102"/>
      <c r="C37" s="69">
        <f>D19+E20+B21+C22</f>
        <v>1017</v>
      </c>
    </row>
    <row r="38" spans="1:11">
      <c r="A38" s="102" t="s">
        <v>281</v>
      </c>
      <c r="B38" s="102"/>
      <c r="C38" s="69">
        <f>C19+E19+B20+D20+C21+E21+B22+D22</f>
        <v>420</v>
      </c>
    </row>
    <row r="39" spans="1:11">
      <c r="A39" s="69" t="s">
        <v>187</v>
      </c>
      <c r="B39" s="69"/>
      <c r="C39" s="69">
        <f>C37/C38</f>
        <v>2.4214285714285713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46</v>
      </c>
    </row>
    <row r="2" spans="1:11">
      <c r="A2" s="35" t="s">
        <v>47</v>
      </c>
    </row>
    <row r="3" spans="1:11">
      <c r="A3" s="35" t="s">
        <v>41</v>
      </c>
      <c r="B3" s="35">
        <v>0.28492000000000001</v>
      </c>
      <c r="D3" s="35" t="s">
        <v>42</v>
      </c>
      <c r="E3" s="35">
        <f>B3+B6</f>
        <v>0.52512999999999999</v>
      </c>
    </row>
    <row r="4" spans="1:11">
      <c r="A4" s="35" t="s">
        <v>61</v>
      </c>
      <c r="B4" s="35">
        <v>0.23171</v>
      </c>
      <c r="D4" s="35" t="s">
        <v>62</v>
      </c>
      <c r="E4" s="35">
        <f>B4+B5</f>
        <v>0.47487000000000001</v>
      </c>
    </row>
    <row r="5" spans="1:11">
      <c r="A5" s="35" t="s">
        <v>63</v>
      </c>
      <c r="B5" s="35">
        <v>0.24315999999999999</v>
      </c>
    </row>
    <row r="6" spans="1:11">
      <c r="A6" s="35" t="s">
        <v>64</v>
      </c>
      <c r="B6" s="35">
        <v>0.24021000000000001</v>
      </c>
    </row>
    <row r="7" spans="1:11">
      <c r="B7" s="35">
        <f>SUM(B3:B6)</f>
        <v>1</v>
      </c>
    </row>
    <row r="8" spans="1:11">
      <c r="A8" s="35" t="s">
        <v>131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1.2296404988994865</v>
      </c>
      <c r="D11" s="35">
        <f>B3/B5</f>
        <v>1.1717387728244777</v>
      </c>
      <c r="E11" s="35">
        <f>B3/B6</f>
        <v>1.1861288039631988</v>
      </c>
      <c r="H11" s="35" t="s">
        <v>293</v>
      </c>
      <c r="I11" s="35">
        <f>B3/(B3+B4)</f>
        <v>0.55149720302731164</v>
      </c>
      <c r="J11" s="35">
        <f>B3/(B3+B5)</f>
        <v>0.53953946371761852</v>
      </c>
      <c r="K11" s="35">
        <f>B3/(B3+B6)</f>
        <v>0.54257041113629012</v>
      </c>
    </row>
    <row r="12" spans="1:11">
      <c r="A12" s="35" t="s">
        <v>61</v>
      </c>
      <c r="B12" s="35">
        <f>B4/B3</f>
        <v>0.8132458233890214</v>
      </c>
      <c r="C12" s="35" t="s">
        <v>293</v>
      </c>
      <c r="D12" s="35">
        <f>B4/B5</f>
        <v>0.95291166310248399</v>
      </c>
      <c r="E12" s="35">
        <f>B4/B6</f>
        <v>0.96461429582448688</v>
      </c>
      <c r="H12" s="35">
        <f>B4/(B3+B4)</f>
        <v>0.44850279697268836</v>
      </c>
      <c r="I12" s="35" t="s">
        <v>293</v>
      </c>
      <c r="J12" s="35">
        <f>B4/(B4+B5)</f>
        <v>0.48794406890306818</v>
      </c>
      <c r="K12" s="35">
        <f>B4/(B4+B6)</f>
        <v>0.49099423631123917</v>
      </c>
    </row>
    <row r="13" spans="1:11">
      <c r="A13" s="35" t="s">
        <v>63</v>
      </c>
      <c r="B13" s="35">
        <f>B5/B3</f>
        <v>0.85343254246806111</v>
      </c>
      <c r="C13" s="35">
        <f>B5/B4</f>
        <v>1.0494152172974838</v>
      </c>
      <c r="D13" s="35" t="s">
        <v>293</v>
      </c>
      <c r="E13" s="35">
        <f>B5/B6</f>
        <v>1.0122809208609134</v>
      </c>
      <c r="H13" s="35">
        <f>B5/(B5+B3)</f>
        <v>0.46046053628238143</v>
      </c>
      <c r="I13" s="35">
        <f>B5/(B5+B4)</f>
        <v>0.5120559310969317</v>
      </c>
      <c r="J13" s="35" t="s">
        <v>293</v>
      </c>
      <c r="K13" s="35">
        <f>B5/(B5+B6)</f>
        <v>0.50305149264538551</v>
      </c>
    </row>
    <row r="14" spans="1:11">
      <c r="A14" s="35" t="s">
        <v>64</v>
      </c>
      <c r="B14" s="35">
        <f>B6/B3</f>
        <v>0.84307875894988071</v>
      </c>
      <c r="C14" s="35">
        <f>B6/B4</f>
        <v>1.0366837857666911</v>
      </c>
      <c r="D14" s="35">
        <f>B6/B5</f>
        <v>0.98786807040631686</v>
      </c>
      <c r="E14" s="35" t="s">
        <v>293</v>
      </c>
      <c r="H14" s="35">
        <f>B6/(B6+B3)</f>
        <v>0.45742958886370999</v>
      </c>
      <c r="I14" s="35">
        <f>B6/(B6+B4)</f>
        <v>0.50900576368876083</v>
      </c>
      <c r="J14" s="35">
        <f>B6/(B6+B5)</f>
        <v>0.49694850735461454</v>
      </c>
      <c r="K14" s="35" t="s">
        <v>293</v>
      </c>
    </row>
    <row r="16" spans="1:11">
      <c r="A16" s="35" t="s">
        <v>332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219</v>
      </c>
      <c r="D19" s="7">
        <v>366</v>
      </c>
      <c r="E19" s="7">
        <v>261</v>
      </c>
      <c r="G19" s="35" t="s">
        <v>41</v>
      </c>
      <c r="H19" s="35" t="s">
        <v>293</v>
      </c>
      <c r="I19" s="35">
        <f>C29*I11</f>
        <v>190.26653504442251</v>
      </c>
      <c r="J19" s="35">
        <f>D29*J11</f>
        <v>305.37933646417207</v>
      </c>
      <c r="K19" s="35">
        <f>E29*K11</f>
        <v>221.36872774360637</v>
      </c>
      <c r="M19" s="35">
        <f>I19+H20</f>
        <v>345</v>
      </c>
      <c r="N19" s="35">
        <f>J19+H21</f>
        <v>566</v>
      </c>
      <c r="O19" s="35">
        <f>K19+H22</f>
        <v>408.00000000000006</v>
      </c>
    </row>
    <row r="20" spans="1:15">
      <c r="A20" s="35" t="s">
        <v>61</v>
      </c>
      <c r="B20" s="7">
        <v>126</v>
      </c>
      <c r="C20" s="7" t="s">
        <v>293</v>
      </c>
      <c r="D20" s="7">
        <v>156</v>
      </c>
      <c r="E20" s="7">
        <v>416</v>
      </c>
      <c r="G20" s="35" t="s">
        <v>61</v>
      </c>
      <c r="H20" s="35">
        <f>C29*H12</f>
        <v>154.73346495557749</v>
      </c>
      <c r="I20" s="35" t="s">
        <v>293</v>
      </c>
      <c r="J20" s="35">
        <f>D30*J12</f>
        <v>137.60022743066523</v>
      </c>
      <c r="K20" s="35">
        <f>E30*K12</f>
        <v>337.31304034582132</v>
      </c>
      <c r="N20" s="35">
        <f>J20+I21</f>
        <v>282</v>
      </c>
      <c r="O20" s="35">
        <f>K20+I22</f>
        <v>687</v>
      </c>
    </row>
    <row r="21" spans="1:15">
      <c r="A21" s="35" t="s">
        <v>63</v>
      </c>
      <c r="B21" s="7">
        <v>200</v>
      </c>
      <c r="C21" s="7">
        <v>126</v>
      </c>
      <c r="D21" s="7" t="s">
        <v>293</v>
      </c>
      <c r="E21" s="7">
        <v>229</v>
      </c>
      <c r="G21" s="35" t="s">
        <v>63</v>
      </c>
      <c r="H21" s="35">
        <f>D29*H13</f>
        <v>260.62066353582787</v>
      </c>
      <c r="I21" s="35">
        <f>D30*I13</f>
        <v>144.39977256933474</v>
      </c>
      <c r="J21" s="35" t="s">
        <v>293</v>
      </c>
      <c r="K21" s="35">
        <f>E31*K13</f>
        <v>187.63820675672881</v>
      </c>
      <c r="O21" s="35">
        <f>K21+J22</f>
        <v>373</v>
      </c>
    </row>
    <row r="22" spans="1:15">
      <c r="A22" s="35" t="s">
        <v>64</v>
      </c>
      <c r="B22" s="7">
        <v>147</v>
      </c>
      <c r="C22" s="7">
        <v>271</v>
      </c>
      <c r="D22" s="7">
        <v>144</v>
      </c>
      <c r="E22" s="7" t="s">
        <v>293</v>
      </c>
      <c r="G22" s="35" t="s">
        <v>64</v>
      </c>
      <c r="H22" s="35">
        <f>E29*H14</f>
        <v>186.63127225639369</v>
      </c>
      <c r="I22" s="35">
        <f>E30*I14</f>
        <v>349.68695965417868</v>
      </c>
      <c r="J22" s="35">
        <f>E31*J14</f>
        <v>185.36179324327122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2661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4.3392392054684752</v>
      </c>
      <c r="J26" s="11">
        <f>((D19-J19)^2/J19)</f>
        <v>12.033770490411696</v>
      </c>
      <c r="K26" s="11">
        <f>((E19-K19)^2/K19)</f>
        <v>7.0951202397456026</v>
      </c>
      <c r="M26" s="35">
        <f>CHIDIST(I26, 1)</f>
        <v>3.7243568886678992E-2</v>
      </c>
      <c r="N26" s="35">
        <f>CHIDIST(J26, 1)</f>
        <v>5.2245285613548875E-4</v>
      </c>
      <c r="O26" s="35">
        <f>CHIDIST(K26, 1)</f>
        <v>7.7294109154752919E-3</v>
      </c>
    </row>
    <row r="27" spans="1:15">
      <c r="G27" s="35" t="s">
        <v>61</v>
      </c>
      <c r="H27" s="11">
        <f>((B20-H20)^2/H20)</f>
        <v>5.3357042614564669</v>
      </c>
      <c r="I27" s="11" t="s">
        <v>293</v>
      </c>
      <c r="J27" s="11">
        <f>((D20-J20)^2/J20)</f>
        <v>2.4604002255289554</v>
      </c>
      <c r="K27" s="11">
        <f>((E20-K20)^2/K20)</f>
        <v>18.355761204104439</v>
      </c>
      <c r="L27" s="35">
        <f>CHIDIST(H27, 1)</f>
        <v>2.0892899144956571E-2</v>
      </c>
      <c r="N27" s="35">
        <f>CHIDIST(J27, 1)</f>
        <v>0.11674907349772048</v>
      </c>
      <c r="O27" s="35">
        <f>CHIDIST(K27, 1)</f>
        <v>1.8326398436601726E-5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14.100435466886386</v>
      </c>
      <c r="I28" s="11">
        <f>((C21-I21)^2/I21)</f>
        <v>2.3445440708065166</v>
      </c>
      <c r="J28" s="11" t="s">
        <v>293</v>
      </c>
      <c r="K28" s="11">
        <f>((E21-K21)^2/K21)</f>
        <v>9.1175351218163598</v>
      </c>
      <c r="L28" s="35">
        <f>CHIDIST(H28, 1)</f>
        <v>1.7330366082772474E-4</v>
      </c>
      <c r="M28" s="35">
        <f>CHIDIST(I28, 1)</f>
        <v>0.12572237836244965</v>
      </c>
      <c r="O28" s="35">
        <f>CHIDIST(K28, 1)</f>
        <v>2.5317086375525803E-3</v>
      </c>
    </row>
    <row r="29" spans="1:15">
      <c r="A29" s="35" t="s">
        <v>41</v>
      </c>
      <c r="B29" s="35" t="s">
        <v>293</v>
      </c>
      <c r="C29" s="35">
        <f>C19+B20</f>
        <v>345</v>
      </c>
      <c r="D29" s="35">
        <f>D19+B21</f>
        <v>566</v>
      </c>
      <c r="E29" s="35">
        <f>E19+B22</f>
        <v>408</v>
      </c>
      <c r="G29" s="35" t="s">
        <v>64</v>
      </c>
      <c r="H29" s="11">
        <f>((B22-H22)^2/H22)</f>
        <v>8.4157264839445602</v>
      </c>
      <c r="I29" s="11">
        <f>((C22-I22)^2/I22)</f>
        <v>17.706229668219638</v>
      </c>
      <c r="J29" s="11">
        <f>((D22-J22)^2/J22)</f>
        <v>9.2295068490939958</v>
      </c>
      <c r="K29" s="11" t="s">
        <v>293</v>
      </c>
      <c r="L29" s="35">
        <f>CHIDIST(H29, 1)</f>
        <v>3.7198913864432736E-3</v>
      </c>
      <c r="M29" s="35">
        <f>CHIDIST(I29, 1)</f>
        <v>2.5778099763884961E-5</v>
      </c>
      <c r="N29" s="35">
        <f>CHIDIST(J29, 1)</f>
        <v>2.3814578456959634E-3</v>
      </c>
    </row>
    <row r="30" spans="1:15">
      <c r="A30" s="35" t="s">
        <v>61</v>
      </c>
      <c r="C30" s="35" t="s">
        <v>293</v>
      </c>
      <c r="D30" s="35">
        <f>D20+C21</f>
        <v>282</v>
      </c>
      <c r="E30" s="35">
        <f>E20+C22</f>
        <v>687</v>
      </c>
    </row>
    <row r="31" spans="1:15">
      <c r="A31" s="35" t="s">
        <v>63</v>
      </c>
      <c r="D31" s="35" t="s">
        <v>293</v>
      </c>
      <c r="E31" s="35">
        <f>D22+E21</f>
        <v>373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101" t="s">
        <v>279</v>
      </c>
      <c r="B35" s="101"/>
      <c r="C35" s="101"/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102" t="s">
        <v>280</v>
      </c>
      <c r="B37" s="102"/>
      <c r="C37" s="35">
        <f>D19+E20+B21+C22</f>
        <v>1253</v>
      </c>
    </row>
    <row r="38" spans="1:11">
      <c r="A38" s="102" t="s">
        <v>281</v>
      </c>
      <c r="B38" s="102"/>
      <c r="C38" s="35">
        <f>C19+E19+B20+D20+C21+E21+B22+D22</f>
        <v>1408</v>
      </c>
    </row>
    <row r="39" spans="1:11">
      <c r="A39" s="35" t="s">
        <v>187</v>
      </c>
      <c r="C39" s="35">
        <f>C37/C38</f>
        <v>0.88991477272727271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335</v>
      </c>
    </row>
    <row r="2" spans="1:11">
      <c r="A2" s="35" t="s">
        <v>314</v>
      </c>
    </row>
    <row r="3" spans="1:11">
      <c r="A3" s="35" t="s">
        <v>315</v>
      </c>
      <c r="B3" s="35">
        <v>0.26212000000000002</v>
      </c>
      <c r="D3" s="35" t="s">
        <v>42</v>
      </c>
      <c r="E3" s="35">
        <f>B3+B6</f>
        <v>0.51564999999999994</v>
      </c>
    </row>
    <row r="4" spans="1:11">
      <c r="A4" s="35" t="s">
        <v>61</v>
      </c>
      <c r="B4" s="35">
        <v>0.26151000000000002</v>
      </c>
      <c r="D4" s="35" t="s">
        <v>62</v>
      </c>
      <c r="E4" s="35">
        <f>B4+B5</f>
        <v>0.48435000000000006</v>
      </c>
    </row>
    <row r="5" spans="1:11">
      <c r="A5" s="35" t="s">
        <v>63</v>
      </c>
      <c r="B5" s="35">
        <v>0.22284000000000001</v>
      </c>
    </row>
    <row r="6" spans="1:11">
      <c r="A6" s="35" t="s">
        <v>64</v>
      </c>
      <c r="B6" s="35">
        <v>0.25352999999999998</v>
      </c>
    </row>
    <row r="7" spans="1:11">
      <c r="B7" s="35">
        <f>SUM(B3:B6)</f>
        <v>1</v>
      </c>
    </row>
    <row r="8" spans="1:11">
      <c r="A8" s="35" t="s">
        <v>198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1.0023326067836793</v>
      </c>
      <c r="D11" s="35">
        <f>B3/B5</f>
        <v>1.1762699694848322</v>
      </c>
      <c r="E11" s="35">
        <f>B3/B6</f>
        <v>1.0338815919220607</v>
      </c>
      <c r="H11" s="35" t="s">
        <v>293</v>
      </c>
      <c r="I11" s="35">
        <f>B3/(B3+B4)</f>
        <v>0.50058247235643494</v>
      </c>
      <c r="J11" s="35">
        <f>B3/(B3+B5)</f>
        <v>0.54049818541735395</v>
      </c>
      <c r="K11" s="35">
        <f>B3/(B3+B6)</f>
        <v>0.50832929312518194</v>
      </c>
    </row>
    <row r="12" spans="1:11">
      <c r="A12" s="35" t="s">
        <v>61</v>
      </c>
      <c r="B12" s="35">
        <f>B4/B3</f>
        <v>0.99767282160842363</v>
      </c>
      <c r="C12" s="35" t="s">
        <v>293</v>
      </c>
      <c r="D12" s="35">
        <f>B4/B5</f>
        <v>1.1735325794291869</v>
      </c>
      <c r="E12" s="35">
        <f>B4/B6</f>
        <v>1.031475565021891</v>
      </c>
      <c r="H12" s="35">
        <f>B4/(B3+B4)</f>
        <v>0.49941752764356512</v>
      </c>
      <c r="I12" s="35" t="s">
        <v>293</v>
      </c>
      <c r="J12" s="35">
        <f>B4/(B4+B5)</f>
        <v>0.53991947971508203</v>
      </c>
      <c r="K12" s="35">
        <f>B4/(B4+B6)</f>
        <v>0.50774697110904021</v>
      </c>
    </row>
    <row r="13" spans="1:11">
      <c r="A13" s="35" t="s">
        <v>63</v>
      </c>
      <c r="B13" s="35">
        <f>B5/B3</f>
        <v>0.85014497176865556</v>
      </c>
      <c r="C13" s="35">
        <f>B5/B4</f>
        <v>0.85212802569691404</v>
      </c>
      <c r="D13" s="35" t="s">
        <v>293</v>
      </c>
      <c r="E13" s="35">
        <f>B5/B6</f>
        <v>0.87894923677671288</v>
      </c>
      <c r="H13" s="35">
        <f>B5/(B5+B3)</f>
        <v>0.45950181458264594</v>
      </c>
      <c r="I13" s="35">
        <f>B5/(B5+B4)</f>
        <v>0.46008052028491792</v>
      </c>
      <c r="J13" s="35" t="s">
        <v>293</v>
      </c>
      <c r="K13" s="35">
        <f>B5/(B5+B6)</f>
        <v>0.46778764405819012</v>
      </c>
    </row>
    <row r="14" spans="1:11">
      <c r="A14" s="35" t="s">
        <v>64</v>
      </c>
      <c r="B14" s="35">
        <f>B6/B3</f>
        <v>0.96722875019075216</v>
      </c>
      <c r="C14" s="35">
        <f>B6/B4</f>
        <v>0.96948491453481689</v>
      </c>
      <c r="D14" s="35">
        <f>B6/B5</f>
        <v>1.1377221324717284</v>
      </c>
      <c r="E14" s="35" t="s">
        <v>293</v>
      </c>
      <c r="H14" s="35">
        <f>B6/(B6+B3)</f>
        <v>0.49167070687481818</v>
      </c>
      <c r="I14" s="35">
        <f>B6/(B6+B4)</f>
        <v>0.49225302889095995</v>
      </c>
      <c r="J14" s="35">
        <f>B6/(B6+B5)</f>
        <v>0.53221235594180993</v>
      </c>
      <c r="K14" s="35" t="s">
        <v>293</v>
      </c>
    </row>
    <row r="16" spans="1:11">
      <c r="A16" s="35" t="s">
        <v>77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14</v>
      </c>
      <c r="D19" s="7">
        <v>157</v>
      </c>
      <c r="E19" s="7">
        <v>26</v>
      </c>
      <c r="G19" s="35" t="s">
        <v>41</v>
      </c>
      <c r="H19" s="35" t="s">
        <v>293</v>
      </c>
      <c r="I19" s="35">
        <f>C29*I11</f>
        <v>15.017474170693049</v>
      </c>
      <c r="J19" s="35">
        <f>D29*J11</f>
        <v>138.36753546684261</v>
      </c>
      <c r="K19" s="35">
        <f>E29*K11</f>
        <v>26.43312324250946</v>
      </c>
      <c r="M19" s="35">
        <f>I19+H20</f>
        <v>30</v>
      </c>
      <c r="N19" s="35">
        <f>J19+H21</f>
        <v>255.99999999999997</v>
      </c>
      <c r="O19" s="35">
        <f>K19+H22</f>
        <v>52</v>
      </c>
    </row>
    <row r="20" spans="1:15">
      <c r="A20" s="35" t="s">
        <v>61</v>
      </c>
      <c r="B20" s="7">
        <v>16</v>
      </c>
      <c r="C20" s="7" t="s">
        <v>293</v>
      </c>
      <c r="D20" s="7">
        <v>7</v>
      </c>
      <c r="E20" s="7">
        <v>316</v>
      </c>
      <c r="G20" s="35" t="s">
        <v>61</v>
      </c>
      <c r="H20" s="35">
        <f>C29*H12</f>
        <v>14.982525829306953</v>
      </c>
      <c r="I20" s="35" t="s">
        <v>293</v>
      </c>
      <c r="J20" s="35">
        <f>D30*J12</f>
        <v>8.0987921957262312</v>
      </c>
      <c r="K20" s="35">
        <f>E30*K12</f>
        <v>295.50873718546143</v>
      </c>
      <c r="N20" s="35">
        <f>J20+I21</f>
        <v>15</v>
      </c>
      <c r="O20" s="35">
        <f>K20+I22</f>
        <v>582.00000000000011</v>
      </c>
    </row>
    <row r="21" spans="1:15">
      <c r="A21" s="35" t="s">
        <v>63</v>
      </c>
      <c r="B21" s="7">
        <v>99</v>
      </c>
      <c r="C21" s="7">
        <v>8</v>
      </c>
      <c r="D21" s="7" t="s">
        <v>293</v>
      </c>
      <c r="E21" s="7">
        <v>11</v>
      </c>
      <c r="G21" s="35" t="s">
        <v>63</v>
      </c>
      <c r="H21" s="35">
        <f>D29*H13</f>
        <v>117.63246453315736</v>
      </c>
      <c r="I21" s="35">
        <f>D30*I13</f>
        <v>6.9012078042737688</v>
      </c>
      <c r="J21" s="35" t="s">
        <v>293</v>
      </c>
      <c r="K21" s="35">
        <f>E31*K13</f>
        <v>8.8879652371056128</v>
      </c>
      <c r="O21" s="35">
        <f>K21+J22</f>
        <v>19</v>
      </c>
    </row>
    <row r="22" spans="1:15">
      <c r="A22" s="35" t="s">
        <v>64</v>
      </c>
      <c r="B22" s="7">
        <v>26</v>
      </c>
      <c r="C22" s="7">
        <v>266</v>
      </c>
      <c r="D22" s="7">
        <v>8</v>
      </c>
      <c r="E22" s="7" t="s">
        <v>293</v>
      </c>
      <c r="G22" s="35" t="s">
        <v>64</v>
      </c>
      <c r="H22" s="35">
        <f>E29*H14</f>
        <v>25.566876757490544</v>
      </c>
      <c r="I22" s="35">
        <f>E30*I14</f>
        <v>286.49126281453869</v>
      </c>
      <c r="J22" s="35">
        <f>E31*J14</f>
        <v>10.112034762894389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954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6.8936605201414605E-2</v>
      </c>
      <c r="J26" s="11">
        <f>((D19-J19)^2/J19)</f>
        <v>2.5090331587394719</v>
      </c>
      <c r="K26" s="11">
        <f>((E19-K19)^2/K19)</f>
        <v>7.0969949892345256E-3</v>
      </c>
      <c r="M26" s="35">
        <f>CHIDIST(I26, 1)</f>
        <v>0.79289141978146294</v>
      </c>
      <c r="N26" s="35">
        <f>CHIDIST(J26, 1)</f>
        <v>0.11319539558347601</v>
      </c>
      <c r="O26" s="35">
        <f>CHIDIST(K26, 1)</f>
        <v>0.93286270239835867</v>
      </c>
    </row>
    <row r="27" spans="1:15">
      <c r="G27" s="35" t="s">
        <v>61</v>
      </c>
      <c r="H27" s="11">
        <f>((B20-H20)^2/H20)</f>
        <v>6.9097407194351021E-2</v>
      </c>
      <c r="I27" s="11" t="s">
        <v>293</v>
      </c>
      <c r="J27" s="11">
        <f>((D20-J20)^2/J20)</f>
        <v>0.14907707966948372</v>
      </c>
      <c r="K27" s="11">
        <f>((E20-K20)^2/K20)</f>
        <v>1.4209118002185055</v>
      </c>
      <c r="L27" s="35">
        <f>CHIDIST(H27, 1)</f>
        <v>0.79265551504622245</v>
      </c>
      <c r="N27" s="35">
        <f>CHIDIST(J27, 1)</f>
        <v>0.69941889872485163</v>
      </c>
      <c r="O27" s="35">
        <f>CHIDIST(K27, 1)</f>
        <v>0.23325352678159519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2.9513003570669012</v>
      </c>
      <c r="I28" s="11">
        <f>((C21-I21)^2/I21)</f>
        <v>0.17494680983829963</v>
      </c>
      <c r="J28" s="11" t="s">
        <v>293</v>
      </c>
      <c r="K28" s="11">
        <f>((E21-K21)^2/K21)</f>
        <v>0.50187987021503977</v>
      </c>
      <c r="L28" s="35">
        <f>CHIDIST(H28, 1)</f>
        <v>8.5808502766155773E-2</v>
      </c>
      <c r="M28" s="35">
        <f>CHIDIST(I28, 1)</f>
        <v>0.6757523281738258</v>
      </c>
      <c r="O28" s="35">
        <f>CHIDIST(K28, 1)</f>
        <v>0.47867528793055325</v>
      </c>
    </row>
    <row r="29" spans="1:15">
      <c r="A29" s="35" t="s">
        <v>41</v>
      </c>
      <c r="B29" s="35" t="s">
        <v>293</v>
      </c>
      <c r="C29" s="35">
        <f>C19+B20</f>
        <v>30</v>
      </c>
      <c r="D29" s="35">
        <f>D19+B21</f>
        <v>256</v>
      </c>
      <c r="E29" s="35">
        <f>E19+B22</f>
        <v>52</v>
      </c>
      <c r="G29" s="35" t="s">
        <v>64</v>
      </c>
      <c r="H29" s="11">
        <f>((B22-H22)^2/H22)</f>
        <v>7.3374524773325593E-3</v>
      </c>
      <c r="I29" s="11">
        <f>((C22-I22)^2/I22)</f>
        <v>1.465635801976672</v>
      </c>
      <c r="J29" s="11">
        <f>((D22-J22)^2/J22)</f>
        <v>0.44112692887910576</v>
      </c>
      <c r="K29" s="11" t="s">
        <v>293</v>
      </c>
      <c r="L29" s="35">
        <f>CHIDIST(H29, 1)</f>
        <v>0.93173755032025996</v>
      </c>
      <c r="M29" s="35">
        <f>CHIDIST(I29, 1)</f>
        <v>0.22603564086890318</v>
      </c>
      <c r="N29" s="35">
        <f>CHIDIST(J29, 1)</f>
        <v>0.50657903647107716</v>
      </c>
    </row>
    <row r="30" spans="1:15">
      <c r="A30" s="35" t="s">
        <v>61</v>
      </c>
      <c r="C30" s="35" t="s">
        <v>293</v>
      </c>
      <c r="D30" s="35">
        <f>D20+C21</f>
        <v>15</v>
      </c>
      <c r="E30" s="35">
        <f>E20+C22</f>
        <v>582</v>
      </c>
    </row>
    <row r="31" spans="1:15">
      <c r="A31" s="35" t="s">
        <v>63</v>
      </c>
      <c r="D31" s="35" t="s">
        <v>293</v>
      </c>
      <c r="E31" s="35">
        <f>D22+E21</f>
        <v>19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101" t="s">
        <v>279</v>
      </c>
      <c r="B35" s="101"/>
      <c r="C35" s="101"/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102" t="s">
        <v>280</v>
      </c>
      <c r="B37" s="102"/>
      <c r="C37" s="35">
        <f>D19+E20+B21+C22</f>
        <v>838</v>
      </c>
    </row>
    <row r="38" spans="1:11">
      <c r="A38" s="102" t="s">
        <v>281</v>
      </c>
      <c r="B38" s="102"/>
      <c r="C38" s="35">
        <f>C19+E19+B20+D20+C21+E21+B22+D22</f>
        <v>116</v>
      </c>
    </row>
    <row r="39" spans="1:11">
      <c r="A39" s="35" t="s">
        <v>187</v>
      </c>
      <c r="C39" s="35">
        <f>C37/C38</f>
        <v>7.2241379310344831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20" sqref="A20:XFD20"/>
    </sheetView>
  </sheetViews>
  <sheetFormatPr baseColWidth="10" defaultRowHeight="13"/>
  <sheetData>
    <row r="1" spans="1:11">
      <c r="A1" s="5" t="s">
        <v>364</v>
      </c>
    </row>
    <row r="2" spans="1:11">
      <c r="A2" s="35" t="s">
        <v>228</v>
      </c>
    </row>
    <row r="3" spans="1:11">
      <c r="A3" t="s">
        <v>41</v>
      </c>
      <c r="B3">
        <v>0.24834999999999999</v>
      </c>
      <c r="D3" t="s">
        <v>42</v>
      </c>
      <c r="E3">
        <f>B3+B6</f>
        <v>0.55462999999999996</v>
      </c>
    </row>
    <row r="4" spans="1:11">
      <c r="A4" t="s">
        <v>61</v>
      </c>
      <c r="B4">
        <v>0.22081000000000001</v>
      </c>
      <c r="D4" t="s">
        <v>62</v>
      </c>
      <c r="E4">
        <f>B4+B5</f>
        <v>0.44538</v>
      </c>
    </row>
    <row r="5" spans="1:11">
      <c r="A5" t="s">
        <v>63</v>
      </c>
      <c r="B5">
        <v>0.22456999999999999</v>
      </c>
    </row>
    <row r="6" spans="1:11">
      <c r="A6" t="s">
        <v>64</v>
      </c>
      <c r="B6">
        <v>0.30628</v>
      </c>
    </row>
    <row r="7" spans="1:11">
      <c r="B7">
        <f>SUM(B3:B6)</f>
        <v>1.0000100000000001</v>
      </c>
    </row>
    <row r="8" spans="1:11">
      <c r="A8" t="s">
        <v>276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1.1247226122005343</v>
      </c>
      <c r="D11">
        <f>B3/B5</f>
        <v>1.1058912588502472</v>
      </c>
      <c r="E11">
        <f>B3/B6</f>
        <v>0.81085934439075358</v>
      </c>
      <c r="H11" t="s">
        <v>293</v>
      </c>
      <c r="I11">
        <f>B3/(B3+B4)</f>
        <v>0.5293503282462273</v>
      </c>
      <c r="J11">
        <f>B3/(B3+B5)</f>
        <v>0.52514167301023429</v>
      </c>
      <c r="K11">
        <f>B3/(B3+B6)</f>
        <v>0.44777599480734903</v>
      </c>
    </row>
    <row r="12" spans="1:11">
      <c r="A12" t="s">
        <v>61</v>
      </c>
      <c r="B12">
        <f>B4/B3</f>
        <v>0.88910811354942632</v>
      </c>
      <c r="C12" t="s">
        <v>293</v>
      </c>
      <c r="D12">
        <f>B4/B5</f>
        <v>0.98325689094714352</v>
      </c>
      <c r="E12">
        <f>B4/B6</f>
        <v>0.72094162204518741</v>
      </c>
      <c r="H12">
        <f>B4/(B3+B4)</f>
        <v>0.4706496717537727</v>
      </c>
      <c r="I12" t="s">
        <v>293</v>
      </c>
      <c r="J12">
        <f>B4/(B4+B5)</f>
        <v>0.49577888544613591</v>
      </c>
      <c r="K12">
        <f>B4/(B4+B6)</f>
        <v>0.4189227646132539</v>
      </c>
    </row>
    <row r="13" spans="1:11">
      <c r="A13" t="s">
        <v>63</v>
      </c>
      <c r="B13">
        <f>B5/B3</f>
        <v>0.90424803704449364</v>
      </c>
      <c r="C13">
        <f>B5/B4</f>
        <v>1.0170282143018885</v>
      </c>
      <c r="D13" t="s">
        <v>293</v>
      </c>
      <c r="E13">
        <f>B5/B6</f>
        <v>0.73321797048452397</v>
      </c>
      <c r="H13">
        <f>B5/(B5+B3)</f>
        <v>0.47485832698976571</v>
      </c>
      <c r="I13">
        <f>B5/(B5+B4)</f>
        <v>0.50422111455386409</v>
      </c>
      <c r="J13" t="s">
        <v>293</v>
      </c>
      <c r="K13">
        <f>B5/(B5+B6)</f>
        <v>0.42303852312329276</v>
      </c>
    </row>
    <row r="14" spans="1:11">
      <c r="A14" t="s">
        <v>64</v>
      </c>
      <c r="B14">
        <f>B6/B3</f>
        <v>1.2332595127843768</v>
      </c>
      <c r="C14">
        <f>B6/B4</f>
        <v>1.3870748607400027</v>
      </c>
      <c r="D14">
        <f>B6/B5</f>
        <v>1.3638509150821569</v>
      </c>
      <c r="E14" t="s">
        <v>293</v>
      </c>
      <c r="H14">
        <f>B6/(B6+B3)</f>
        <v>0.55222400519265102</v>
      </c>
      <c r="I14">
        <f>B6/(B6+B4)</f>
        <v>0.58107723538674605</v>
      </c>
      <c r="J14">
        <f>B6/(B6+B5)</f>
        <v>0.57696147687670707</v>
      </c>
      <c r="K14" t="s">
        <v>293</v>
      </c>
    </row>
    <row r="16" spans="1:11">
      <c r="A16" t="s">
        <v>277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46</v>
      </c>
      <c r="D19" s="7">
        <v>218</v>
      </c>
      <c r="E19" s="7">
        <v>59</v>
      </c>
      <c r="G19" t="s">
        <v>41</v>
      </c>
      <c r="H19" t="s">
        <v>293</v>
      </c>
      <c r="I19">
        <f>C29*I11</f>
        <v>41.289325603205732</v>
      </c>
      <c r="J19">
        <f>D29*J11</f>
        <v>203.22982745496066</v>
      </c>
      <c r="K19">
        <f>E29*K11</f>
        <v>51.046463408037788</v>
      </c>
      <c r="M19">
        <f>I19+H20</f>
        <v>78</v>
      </c>
      <c r="N19">
        <f>J19+H21</f>
        <v>387</v>
      </c>
      <c r="O19">
        <f>K19+H22</f>
        <v>114</v>
      </c>
    </row>
    <row r="20" spans="1:15">
      <c r="A20" t="s">
        <v>61</v>
      </c>
      <c r="B20" s="7">
        <v>32</v>
      </c>
      <c r="C20" s="7" t="s">
        <v>293</v>
      </c>
      <c r="D20" s="7">
        <v>27</v>
      </c>
      <c r="E20" s="7">
        <v>996</v>
      </c>
      <c r="G20" t="s">
        <v>61</v>
      </c>
      <c r="H20">
        <f>C29*H12</f>
        <v>36.710674396794268</v>
      </c>
      <c r="I20" t="s">
        <v>293</v>
      </c>
      <c r="J20">
        <f>D30*J12</f>
        <v>32.225627553998834</v>
      </c>
      <c r="K20">
        <f>E30*K12</f>
        <v>578.95126069551691</v>
      </c>
      <c r="N20">
        <f>J20+I21</f>
        <v>65</v>
      </c>
      <c r="O20">
        <f>K20+I22</f>
        <v>1382</v>
      </c>
    </row>
    <row r="21" spans="1:15">
      <c r="A21" t="s">
        <v>63</v>
      </c>
      <c r="B21" s="7">
        <v>169</v>
      </c>
      <c r="C21" s="7">
        <v>38</v>
      </c>
      <c r="D21" s="7" t="s">
        <v>293</v>
      </c>
      <c r="E21" s="7">
        <v>65</v>
      </c>
      <c r="G21" t="s">
        <v>63</v>
      </c>
      <c r="H21">
        <f>D29*H13</f>
        <v>183.77017254503934</v>
      </c>
      <c r="I21">
        <f>D30*I13</f>
        <v>32.774372446001166</v>
      </c>
      <c r="J21" t="s">
        <v>293</v>
      </c>
      <c r="K21">
        <f>E31*K13</f>
        <v>40.188659696712811</v>
      </c>
      <c r="O21">
        <f>K21+J22</f>
        <v>94.999999999999986</v>
      </c>
    </row>
    <row r="22" spans="1:15">
      <c r="A22" t="s">
        <v>64</v>
      </c>
      <c r="B22" s="7">
        <v>55</v>
      </c>
      <c r="C22" s="7">
        <v>386</v>
      </c>
      <c r="D22" s="7">
        <v>30</v>
      </c>
      <c r="E22" s="7" t="s">
        <v>293</v>
      </c>
      <c r="G22" t="s">
        <v>64</v>
      </c>
      <c r="H22">
        <f>E29*H14</f>
        <v>62.953536591962219</v>
      </c>
      <c r="I22">
        <f>E30*I14</f>
        <v>803.04873930448309</v>
      </c>
      <c r="J22">
        <f>E31*J14</f>
        <v>54.811340303287174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2121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0.53743801693118853</v>
      </c>
      <c r="J26" s="11">
        <f>((D19-J19)^2/J19)</f>
        <v>1.0734546190498622</v>
      </c>
      <c r="K26" s="11">
        <f>((E19-K19)^2/K19)</f>
        <v>1.2392385308660021</v>
      </c>
      <c r="M26">
        <f>CHIDIST(I26, 1)</f>
        <v>0.46349644195690454</v>
      </c>
      <c r="N26">
        <f>CHIDIST(J26, 1)</f>
        <v>0.30016665686260252</v>
      </c>
      <c r="O26">
        <f>CHIDIST(K26, 1)</f>
        <v>0.26561802453353661</v>
      </c>
    </row>
    <row r="27" spans="1:15">
      <c r="G27" t="s">
        <v>61</v>
      </c>
      <c r="H27" s="11">
        <f>((B20-H20)^2/H20)</f>
        <v>0.60446869029872141</v>
      </c>
      <c r="I27" s="11" t="s">
        <v>293</v>
      </c>
      <c r="J27" s="11">
        <f>((D20-J20)^2/J20)</f>
        <v>0.84737475747693614</v>
      </c>
      <c r="K27" s="11">
        <f>((E20-K20)^2/K20)</f>
        <v>300.42192281697453</v>
      </c>
      <c r="L27">
        <f>CHIDIST(H27, 1)</f>
        <v>0.43687808684322849</v>
      </c>
      <c r="N27">
        <f>CHIDIST(J27, 1)</f>
        <v>0.35729607243701877</v>
      </c>
      <c r="O27">
        <f>CHIDIST(K27, 1)</f>
        <v>2.6659304270239496E-67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1.1871240799796643</v>
      </c>
      <c r="I28" s="11">
        <f>((C21-I21)^2/I21)</f>
        <v>0.83318706950386201</v>
      </c>
      <c r="J28" s="11" t="s">
        <v>293</v>
      </c>
      <c r="K28" s="11">
        <f>((E21-K21)^2/K21)</f>
        <v>15.317818814840342</v>
      </c>
      <c r="L28">
        <f>CHIDIST(H28, 1)</f>
        <v>0.27591066759833194</v>
      </c>
      <c r="M28">
        <f>CHIDIST(I28, 1)</f>
        <v>0.36135257408635135</v>
      </c>
      <c r="O28">
        <f>CHIDIST(K28, 1)</f>
        <v>9.0855457582838059E-5</v>
      </c>
    </row>
    <row r="29" spans="1:15">
      <c r="A29" t="s">
        <v>41</v>
      </c>
      <c r="B29" t="s">
        <v>293</v>
      </c>
      <c r="C29">
        <f>C19+B20</f>
        <v>78</v>
      </c>
      <c r="D29">
        <f>D19+B21</f>
        <v>387</v>
      </c>
      <c r="E29">
        <f>E19+B22</f>
        <v>114</v>
      </c>
      <c r="G29" t="s">
        <v>64</v>
      </c>
      <c r="H29" s="11">
        <f>((B22-H22)^2/H22)</f>
        <v>1.0048481426817686</v>
      </c>
      <c r="I29" s="11">
        <f>((C22-I22)^2/I22)</f>
        <v>216.58666833360374</v>
      </c>
      <c r="J29" s="11">
        <f>((D22-J22)^2/J22)</f>
        <v>11.231300023666877</v>
      </c>
      <c r="K29" s="11" t="s">
        <v>293</v>
      </c>
      <c r="L29">
        <f>CHIDIST(H29, 1)</f>
        <v>0.31614052992810004</v>
      </c>
      <c r="M29">
        <f>CHIDIST(I29, 1)</f>
        <v>5.0227805496656671E-49</v>
      </c>
      <c r="N29">
        <f>CHIDIST(J29, 1)</f>
        <v>8.0429288753373592E-4</v>
      </c>
    </row>
    <row r="30" spans="1:15">
      <c r="A30" t="s">
        <v>61</v>
      </c>
      <c r="C30" t="s">
        <v>293</v>
      </c>
      <c r="D30">
        <f>D20+C21</f>
        <v>65</v>
      </c>
      <c r="E30">
        <f>E20+C22</f>
        <v>1382</v>
      </c>
    </row>
    <row r="31" spans="1:15">
      <c r="A31" t="s">
        <v>63</v>
      </c>
      <c r="D31" t="s">
        <v>293</v>
      </c>
      <c r="E31">
        <f>D22+E21</f>
        <v>95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35" t="s">
        <v>188</v>
      </c>
      <c r="B36" s="35"/>
      <c r="C36" s="35"/>
      <c r="K36" t="s">
        <v>293</v>
      </c>
    </row>
    <row r="37" spans="1:11">
      <c r="A37" s="102" t="s">
        <v>280</v>
      </c>
      <c r="B37" s="102"/>
      <c r="C37" s="35">
        <f>D19+E20+B21+C22</f>
        <v>1769</v>
      </c>
    </row>
    <row r="38" spans="1:11">
      <c r="A38" s="102" t="s">
        <v>281</v>
      </c>
      <c r="B38" s="102"/>
      <c r="C38" s="35">
        <f>C19+E19+B20+D20+C21+E21+B22+D22</f>
        <v>352</v>
      </c>
    </row>
    <row r="39" spans="1:11">
      <c r="A39" s="35" t="s">
        <v>187</v>
      </c>
      <c r="B39" s="35"/>
      <c r="C39" s="35">
        <f>C37/C38</f>
        <v>5.0255681818181817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3"/>
  <sheetViews>
    <sheetView zoomScale="125" workbookViewId="0">
      <selection activeCell="C39" sqref="C39"/>
    </sheetView>
  </sheetViews>
  <sheetFormatPr baseColWidth="10" defaultRowHeight="13"/>
  <sheetData>
    <row r="1" spans="1:11">
      <c r="A1" s="5" t="s">
        <v>290</v>
      </c>
    </row>
    <row r="2" spans="1:11">
      <c r="A2" s="35" t="s">
        <v>260</v>
      </c>
    </row>
    <row r="3" spans="1:11">
      <c r="A3" t="s">
        <v>41</v>
      </c>
      <c r="B3">
        <v>0.35615000000000002</v>
      </c>
      <c r="D3" t="s">
        <v>42</v>
      </c>
      <c r="E3">
        <f>B3+B6</f>
        <v>0.58876000000000006</v>
      </c>
    </row>
    <row r="4" spans="1:11">
      <c r="A4" t="s">
        <v>61</v>
      </c>
      <c r="B4">
        <v>0.20251</v>
      </c>
      <c r="D4" t="s">
        <v>62</v>
      </c>
      <c r="E4">
        <f>B4+B5</f>
        <v>0.41123999999999999</v>
      </c>
    </row>
    <row r="5" spans="1:11">
      <c r="A5" t="s">
        <v>63</v>
      </c>
      <c r="B5">
        <v>0.20873</v>
      </c>
    </row>
    <row r="6" spans="1:11">
      <c r="A6" t="s">
        <v>64</v>
      </c>
      <c r="B6">
        <v>0.23261000000000001</v>
      </c>
    </row>
    <row r="7" spans="1:11">
      <c r="B7">
        <f>SUM(B3:B6)</f>
        <v>1</v>
      </c>
    </row>
    <row r="8" spans="1:11">
      <c r="A8" s="35" t="s">
        <v>288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1.7586785837736409</v>
      </c>
      <c r="D11">
        <f>B3/B5</f>
        <v>1.7062712595218705</v>
      </c>
      <c r="E11">
        <f>B3/B6</f>
        <v>1.531103563905249</v>
      </c>
      <c r="H11" t="s">
        <v>293</v>
      </c>
      <c r="I11">
        <f>B3/(B3+B4)</f>
        <v>0.63750760748934954</v>
      </c>
      <c r="J11">
        <f>B3/(B3+B5)</f>
        <v>0.63048789123353632</v>
      </c>
      <c r="K11">
        <f>B3/(B3+B6)</f>
        <v>0.60491541544941907</v>
      </c>
    </row>
    <row r="12" spans="1:11">
      <c r="A12" t="s">
        <v>61</v>
      </c>
      <c r="B12">
        <f>B4/B3</f>
        <v>0.5686087322757265</v>
      </c>
      <c r="C12" t="s">
        <v>293</v>
      </c>
      <c r="D12">
        <f>B4/B5</f>
        <v>0.97020073779523786</v>
      </c>
      <c r="E12">
        <f>B4/B6</f>
        <v>0.87059885645501045</v>
      </c>
      <c r="H12">
        <f>B4/(B3+B4)</f>
        <v>0.36249239251065046</v>
      </c>
      <c r="I12" t="s">
        <v>293</v>
      </c>
      <c r="J12">
        <f>B4/(B4+B5)</f>
        <v>0.49243750607917519</v>
      </c>
      <c r="K12">
        <f>B4/(B4+B6)</f>
        <v>0.46541184041184042</v>
      </c>
    </row>
    <row r="13" spans="1:11">
      <c r="A13" t="s">
        <v>63</v>
      </c>
      <c r="B13">
        <f>B5/B3</f>
        <v>0.58607328372876588</v>
      </c>
      <c r="C13">
        <f>B5/B4</f>
        <v>1.0307145326156733</v>
      </c>
      <c r="D13" t="s">
        <v>293</v>
      </c>
      <c r="E13">
        <f>B5/B6</f>
        <v>0.89733889342676576</v>
      </c>
      <c r="H13">
        <f>B5/(B5+B3)</f>
        <v>0.36951210876646362</v>
      </c>
      <c r="I13">
        <f>B5/(B5+B4)</f>
        <v>0.50756249392082486</v>
      </c>
      <c r="J13" t="s">
        <v>293</v>
      </c>
      <c r="K13">
        <f>B5/(B5+B6)</f>
        <v>0.47294602800561925</v>
      </c>
    </row>
    <row r="14" spans="1:11">
      <c r="A14" t="s">
        <v>64</v>
      </c>
      <c r="B14">
        <f>B6/B3</f>
        <v>0.65312368384107822</v>
      </c>
      <c r="C14">
        <f>B6/B4</f>
        <v>1.1486346353266506</v>
      </c>
      <c r="D14">
        <f>B6/B5</f>
        <v>1.1144061706510804</v>
      </c>
      <c r="E14" t="s">
        <v>293</v>
      </c>
      <c r="H14">
        <f>B6/(B6+B3)</f>
        <v>0.39508458455058088</v>
      </c>
      <c r="I14">
        <f>B6/(B6+B4)</f>
        <v>0.53458815958815964</v>
      </c>
      <c r="J14">
        <f>B6/(B6+B5)</f>
        <v>0.52705397199438075</v>
      </c>
      <c r="K14" t="s">
        <v>293</v>
      </c>
    </row>
    <row r="16" spans="1:11">
      <c r="A16" t="s">
        <v>181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701</v>
      </c>
      <c r="D19" s="7">
        <v>1488</v>
      </c>
      <c r="E19" s="7">
        <v>642</v>
      </c>
      <c r="G19" t="s">
        <v>41</v>
      </c>
      <c r="H19" t="s">
        <v>293</v>
      </c>
      <c r="I19">
        <f>C29*I11</f>
        <v>638.78262270432822</v>
      </c>
      <c r="J19">
        <f>D29*J11</f>
        <v>1402.2050701033847</v>
      </c>
      <c r="K19">
        <f>E29*K11</f>
        <v>572.85489843059986</v>
      </c>
      <c r="M19">
        <f>I19+H20</f>
        <v>1002</v>
      </c>
      <c r="N19">
        <f>J19+H21</f>
        <v>2224</v>
      </c>
      <c r="O19">
        <f>K19+H22</f>
        <v>947</v>
      </c>
    </row>
    <row r="20" spans="1:15">
      <c r="A20" t="s">
        <v>61</v>
      </c>
      <c r="B20" s="7">
        <v>301</v>
      </c>
      <c r="C20" s="7" t="s">
        <v>293</v>
      </c>
      <c r="D20" s="7">
        <v>163</v>
      </c>
      <c r="E20" s="7">
        <v>1126</v>
      </c>
      <c r="G20" t="s">
        <v>61</v>
      </c>
      <c r="H20">
        <f>C29*H12</f>
        <v>363.21737729567178</v>
      </c>
      <c r="I20" t="s">
        <v>293</v>
      </c>
      <c r="J20">
        <f>D30*J12</f>
        <v>144.77662678727751</v>
      </c>
      <c r="K20">
        <f>E30*K12</f>
        <v>987.13851351351354</v>
      </c>
      <c r="N20">
        <f>J20+I21</f>
        <v>294</v>
      </c>
      <c r="O20">
        <f>K20+I22</f>
        <v>2121</v>
      </c>
    </row>
    <row r="21" spans="1:15">
      <c r="A21" t="s">
        <v>63</v>
      </c>
      <c r="B21" s="7">
        <v>736</v>
      </c>
      <c r="C21" s="7">
        <v>131</v>
      </c>
      <c r="D21" s="7" t="s">
        <v>293</v>
      </c>
      <c r="E21" s="7">
        <v>181</v>
      </c>
      <c r="G21" t="s">
        <v>63</v>
      </c>
      <c r="H21">
        <f>D29*H13</f>
        <v>821.79492989661514</v>
      </c>
      <c r="I21">
        <f>D30*I13</f>
        <v>149.22337321272252</v>
      </c>
      <c r="J21" t="s">
        <v>293</v>
      </c>
      <c r="K21">
        <f>E31*K13</f>
        <v>189.65135723025332</v>
      </c>
      <c r="O21">
        <f>K21+J22</f>
        <v>401</v>
      </c>
    </row>
    <row r="22" spans="1:15">
      <c r="A22" t="s">
        <v>64</v>
      </c>
      <c r="B22" s="7">
        <v>305</v>
      </c>
      <c r="C22" s="7">
        <v>995</v>
      </c>
      <c r="D22" s="7">
        <v>220</v>
      </c>
      <c r="E22" s="7" t="s">
        <v>293</v>
      </c>
      <c r="G22" t="s">
        <v>64</v>
      </c>
      <c r="H22">
        <f>E29*H14</f>
        <v>374.14510156940008</v>
      </c>
      <c r="I22">
        <f>E30*I14</f>
        <v>1133.8614864864867</v>
      </c>
      <c r="J22">
        <f>E31*J14</f>
        <v>211.34864276974668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6989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t="s">
        <v>293</v>
      </c>
      <c r="I26" s="9">
        <f>((C19-I19)^2/I19)</f>
        <v>6.0599676634342883</v>
      </c>
      <c r="J26" s="10">
        <f>((D19-J19)^2/J19)</f>
        <v>5.2494247474247233</v>
      </c>
      <c r="K26" s="9">
        <f>((E19-K19)^2/K19)</f>
        <v>8.3459966636243674</v>
      </c>
      <c r="M26">
        <f>CHIDIST(I26, 1)</f>
        <v>1.3828023318208043E-2</v>
      </c>
      <c r="N26">
        <f>CHIDIST(J26, 1)</f>
        <v>2.1954030316299857E-2</v>
      </c>
      <c r="O26">
        <f>CHIDIST(K26, 1)</f>
        <v>3.8653808494885215E-3</v>
      </c>
    </row>
    <row r="27" spans="1:15">
      <c r="G27" t="s">
        <v>61</v>
      </c>
      <c r="H27" s="8">
        <f>((B20-H20)^2/H20)</f>
        <v>10.657535348042673</v>
      </c>
      <c r="I27" t="s">
        <v>293</v>
      </c>
      <c r="J27" s="9">
        <f>((D20-J20)^2/J20)</f>
        <v>2.2938186820592148</v>
      </c>
      <c r="K27" s="9">
        <f>((E20-K20)^2/K20)</f>
        <v>19.533745432142627</v>
      </c>
      <c r="L27">
        <f>CHIDIST(H27, 1)</f>
        <v>1.0962337572654943E-3</v>
      </c>
      <c r="N27">
        <f>CHIDIST(J27, 1)</f>
        <v>0.1298900479237157</v>
      </c>
      <c r="O27">
        <f>CHIDIST(K27, 1)</f>
        <v>9.8838150527606907E-6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0">
        <f>((B21-H21)^2/H21)</f>
        <v>8.9569425755536347</v>
      </c>
      <c r="I28" s="8">
        <f>((C21-I21)^2/I21)</f>
        <v>2.2254645777023572</v>
      </c>
      <c r="J28" t="s">
        <v>293</v>
      </c>
      <c r="K28" s="10">
        <f>((E21-K21)^2/K21)</f>
        <v>0.3946503891062953</v>
      </c>
      <c r="L28">
        <f>CHIDIST(H28, 1)</f>
        <v>2.7641711255018786E-3</v>
      </c>
      <c r="M28">
        <f>CHIDIST(I28, 1)</f>
        <v>0.13575185425554556</v>
      </c>
      <c r="O28">
        <f>CHIDIST(K28, 1)</f>
        <v>0.52986503297156284</v>
      </c>
    </row>
    <row r="29" spans="1:15">
      <c r="A29" t="s">
        <v>41</v>
      </c>
      <c r="B29" t="s">
        <v>293</v>
      </c>
      <c r="C29">
        <f>C19+B20</f>
        <v>1002</v>
      </c>
      <c r="D29">
        <f>D19+B21</f>
        <v>2224</v>
      </c>
      <c r="E29">
        <f>E19+B22</f>
        <v>947</v>
      </c>
      <c r="G29" t="s">
        <v>64</v>
      </c>
      <c r="H29" s="8">
        <f>((B22-H22)^2/H22)</f>
        <v>12.778585236016564</v>
      </c>
      <c r="I29" s="8">
        <f>((C22-I22)^2/I22)</f>
        <v>17.006056435506714</v>
      </c>
      <c r="J29" s="10">
        <f>((D22-J22)^2/J22)</f>
        <v>0.3541351434510856</v>
      </c>
      <c r="K29" t="s">
        <v>293</v>
      </c>
      <c r="L29">
        <f>CHIDIST(H29, 1)</f>
        <v>3.5060999741577041E-4</v>
      </c>
      <c r="M29">
        <f>CHIDIST(I29, 1)</f>
        <v>3.7260775760574586E-5</v>
      </c>
      <c r="N29">
        <f>CHIDIST(J29, 1)</f>
        <v>0.55178160822242717</v>
      </c>
    </row>
    <row r="30" spans="1:15">
      <c r="A30" t="s">
        <v>61</v>
      </c>
      <c r="C30" t="s">
        <v>293</v>
      </c>
      <c r="D30">
        <f>D20+C21</f>
        <v>294</v>
      </c>
      <c r="E30">
        <f>E20+C22</f>
        <v>2121</v>
      </c>
    </row>
    <row r="31" spans="1:15">
      <c r="A31" t="s">
        <v>63</v>
      </c>
      <c r="D31" t="s">
        <v>293</v>
      </c>
      <c r="E31">
        <f>D22+E21</f>
        <v>401</v>
      </c>
    </row>
    <row r="32" spans="1:15">
      <c r="A32" t="s">
        <v>64</v>
      </c>
      <c r="E32" t="s">
        <v>293</v>
      </c>
    </row>
    <row r="35" spans="1:3">
      <c r="A35" s="101" t="s">
        <v>279</v>
      </c>
      <c r="B35" s="101"/>
      <c r="C35" s="101"/>
    </row>
    <row r="36" spans="1:3">
      <c r="A36" s="35" t="s">
        <v>188</v>
      </c>
      <c r="B36" s="35"/>
      <c r="C36" s="35"/>
    </row>
    <row r="37" spans="1:3">
      <c r="A37" s="102" t="s">
        <v>280</v>
      </c>
      <c r="B37" s="102"/>
      <c r="C37" s="35">
        <f>D19+E20+B21+C22</f>
        <v>4345</v>
      </c>
    </row>
    <row r="38" spans="1:3">
      <c r="A38" s="102" t="s">
        <v>281</v>
      </c>
      <c r="B38" s="102"/>
      <c r="C38" s="35">
        <f>C19+E19+B20+D20+C21+E21+B22+D22</f>
        <v>2644</v>
      </c>
    </row>
    <row r="39" spans="1:3">
      <c r="A39" s="35" t="s">
        <v>187</v>
      </c>
      <c r="B39" s="35"/>
      <c r="C39" s="35">
        <f>C37/C38</f>
        <v>1.6433434190620273</v>
      </c>
    </row>
    <row r="40" spans="1:3">
      <c r="A40" s="35"/>
      <c r="B40" s="35"/>
      <c r="C40" s="35"/>
    </row>
    <row r="41" spans="1:3">
      <c r="A41" s="1"/>
      <c r="B41" s="1"/>
      <c r="C41" s="35"/>
    </row>
    <row r="42" spans="1:3">
      <c r="A42" s="1"/>
      <c r="B42" s="1"/>
      <c r="C42" s="35"/>
    </row>
    <row r="43" spans="1:3">
      <c r="A43" s="35"/>
      <c r="B43" s="35"/>
      <c r="C43" s="35"/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20" sqref="A20:XFD20"/>
    </sheetView>
  </sheetViews>
  <sheetFormatPr baseColWidth="10" defaultRowHeight="13"/>
  <sheetData>
    <row r="1" spans="1:11">
      <c r="A1" s="5" t="s">
        <v>83</v>
      </c>
    </row>
    <row r="2" spans="1:11">
      <c r="A2" s="35" t="s">
        <v>59</v>
      </c>
    </row>
    <row r="3" spans="1:11">
      <c r="A3" t="s">
        <v>41</v>
      </c>
      <c r="B3">
        <v>0.33572000000000002</v>
      </c>
      <c r="D3" t="s">
        <v>42</v>
      </c>
      <c r="E3">
        <f>B3+B6</f>
        <v>0.65057000000000009</v>
      </c>
    </row>
    <row r="4" spans="1:11">
      <c r="A4" t="s">
        <v>61</v>
      </c>
      <c r="B4">
        <v>0.17829</v>
      </c>
      <c r="D4" t="s">
        <v>62</v>
      </c>
      <c r="E4">
        <f>B4+B5</f>
        <v>0.34943000000000002</v>
      </c>
    </row>
    <row r="5" spans="1:11">
      <c r="A5" t="s">
        <v>63</v>
      </c>
      <c r="B5">
        <v>0.17113999999999999</v>
      </c>
    </row>
    <row r="6" spans="1:11">
      <c r="A6" t="s">
        <v>64</v>
      </c>
      <c r="B6">
        <v>0.31485000000000002</v>
      </c>
    </row>
    <row r="7" spans="1:11">
      <c r="B7">
        <f>SUM(B3:B6)</f>
        <v>1</v>
      </c>
    </row>
    <row r="8" spans="1:11">
      <c r="A8" s="35" t="s">
        <v>109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1.882999607381233</v>
      </c>
      <c r="D11">
        <f>B3/B5</f>
        <v>1.9616688091620897</v>
      </c>
      <c r="E11">
        <f>B3/B6</f>
        <v>1.0662855327933938</v>
      </c>
      <c r="H11" t="s">
        <v>293</v>
      </c>
      <c r="I11">
        <f>B3/(B3+B4)</f>
        <v>0.65313904398747102</v>
      </c>
      <c r="J11">
        <f>B3/(B3+B5)</f>
        <v>0.66235252337923689</v>
      </c>
      <c r="K11">
        <f>B3/(B3+B6)</f>
        <v>0.51603978050017674</v>
      </c>
    </row>
    <row r="12" spans="1:11">
      <c r="A12" t="s">
        <v>61</v>
      </c>
      <c r="B12">
        <f>B4/B3</f>
        <v>0.53106755629691405</v>
      </c>
      <c r="C12" t="s">
        <v>293</v>
      </c>
      <c r="D12">
        <f>B4/B5</f>
        <v>1.0417786607455886</v>
      </c>
      <c r="E12">
        <f>B4/B6</f>
        <v>0.56626965221534065</v>
      </c>
      <c r="H12">
        <f>B4/(B3+B4)</f>
        <v>0.34686095601252892</v>
      </c>
      <c r="I12" t="s">
        <v>293</v>
      </c>
      <c r="J12">
        <f>B4/(B4+B5)</f>
        <v>0.51023094754314169</v>
      </c>
      <c r="K12">
        <f>B4/(B4+B6)</f>
        <v>0.36154033337388974</v>
      </c>
    </row>
    <row r="13" spans="1:11">
      <c r="A13" t="s">
        <v>63</v>
      </c>
      <c r="B13">
        <f>B5/B3</f>
        <v>0.50977004646729407</v>
      </c>
      <c r="C13">
        <f>B5/B4</f>
        <v>0.95989679735262767</v>
      </c>
      <c r="D13" t="s">
        <v>293</v>
      </c>
      <c r="E13">
        <f>B5/B6</f>
        <v>0.54356042559949169</v>
      </c>
      <c r="H13">
        <f>B5/(B5+B3)</f>
        <v>0.33764747662076311</v>
      </c>
      <c r="I13">
        <f>B5/(B5+B4)</f>
        <v>0.48976905245685826</v>
      </c>
      <c r="J13" t="s">
        <v>293</v>
      </c>
      <c r="K13">
        <f>B5/(B5+B6)</f>
        <v>0.35214716352188313</v>
      </c>
    </row>
    <row r="14" spans="1:11">
      <c r="A14" t="s">
        <v>64</v>
      </c>
      <c r="B14">
        <f>B6/B3</f>
        <v>0.93783510067913733</v>
      </c>
      <c r="C14">
        <f>B6/B4</f>
        <v>1.7659431263671548</v>
      </c>
      <c r="D14">
        <f>B6/B5</f>
        <v>1.8397218651396521</v>
      </c>
      <c r="E14" t="s">
        <v>293</v>
      </c>
      <c r="H14">
        <f>B6/(B6+B3)</f>
        <v>0.48396021949982321</v>
      </c>
      <c r="I14">
        <f>B6/(B6+B4)</f>
        <v>0.6384596666261102</v>
      </c>
      <c r="J14">
        <f>B6/(B6+B5)</f>
        <v>0.64785283647811687</v>
      </c>
      <c r="K14" t="s">
        <v>293</v>
      </c>
    </row>
    <row r="16" spans="1:11">
      <c r="A16" t="s">
        <v>53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20</v>
      </c>
      <c r="D19" s="7">
        <v>133</v>
      </c>
      <c r="E19" s="7">
        <v>31</v>
      </c>
      <c r="G19" t="s">
        <v>41</v>
      </c>
      <c r="H19" t="s">
        <v>293</v>
      </c>
      <c r="I19">
        <f>C29*I11</f>
        <v>24.819283671523898</v>
      </c>
      <c r="J19">
        <f>D29*J11</f>
        <v>156.97754804087916</v>
      </c>
      <c r="K19">
        <f>E29*K11</f>
        <v>25.285949244508661</v>
      </c>
      <c r="M19">
        <f>I19+H20</f>
        <v>38</v>
      </c>
      <c r="N19">
        <f>J19+H21</f>
        <v>237</v>
      </c>
      <c r="O19">
        <f>K19+H22</f>
        <v>49</v>
      </c>
    </row>
    <row r="20" spans="1:15">
      <c r="A20" t="s">
        <v>61</v>
      </c>
      <c r="B20" s="7">
        <v>18</v>
      </c>
      <c r="C20" s="7" t="s">
        <v>293</v>
      </c>
      <c r="D20" s="7">
        <v>7</v>
      </c>
      <c r="E20" s="7">
        <v>249</v>
      </c>
      <c r="G20" t="s">
        <v>61</v>
      </c>
      <c r="H20">
        <f>C29*H12</f>
        <v>13.180716328476098</v>
      </c>
      <c r="I20" t="s">
        <v>293</v>
      </c>
      <c r="J20">
        <f>D30*J12</f>
        <v>5.1023094754314169</v>
      </c>
      <c r="K20">
        <f>E30*K12</f>
        <v>180.77016668694486</v>
      </c>
      <c r="N20">
        <f>J20+I21</f>
        <v>10</v>
      </c>
      <c r="O20">
        <f>K20+I22</f>
        <v>500</v>
      </c>
    </row>
    <row r="21" spans="1:15">
      <c r="A21" t="s">
        <v>63</v>
      </c>
      <c r="B21" s="7">
        <v>104</v>
      </c>
      <c r="C21" s="7">
        <f>3</f>
        <v>3</v>
      </c>
      <c r="D21" s="7" t="s">
        <v>293</v>
      </c>
      <c r="E21" s="7">
        <v>16</v>
      </c>
      <c r="G21" t="s">
        <v>63</v>
      </c>
      <c r="H21">
        <f>D29*H13</f>
        <v>80.022451959120858</v>
      </c>
      <c r="I21">
        <f>D30*I13</f>
        <v>4.8976905245685822</v>
      </c>
      <c r="J21" t="s">
        <v>293</v>
      </c>
      <c r="K21">
        <f>E31*K13</f>
        <v>10.564414905656495</v>
      </c>
      <c r="O21">
        <f>K21+J22</f>
        <v>30</v>
      </c>
    </row>
    <row r="22" spans="1:15">
      <c r="A22" t="s">
        <v>64</v>
      </c>
      <c r="B22" s="7">
        <v>18</v>
      </c>
      <c r="C22" s="7">
        <v>251</v>
      </c>
      <c r="D22" s="7">
        <v>14</v>
      </c>
      <c r="E22" s="7" t="s">
        <v>293</v>
      </c>
      <c r="G22" t="s">
        <v>64</v>
      </c>
      <c r="H22">
        <f>E29*H14</f>
        <v>23.714050755491336</v>
      </c>
      <c r="I22">
        <f>E30*I14</f>
        <v>319.22983331305511</v>
      </c>
      <c r="J22">
        <f>E31*J14</f>
        <v>19.435585094343505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864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0.93578426412299531</v>
      </c>
      <c r="J26" s="11">
        <f>((D19-J19)^2/J19)</f>
        <v>3.6624524795287914</v>
      </c>
      <c r="K26" s="11">
        <f>((E19-K19)^2/K19)</f>
        <v>1.2912458108892952</v>
      </c>
      <c r="M26">
        <f>CHIDIST(I26, 1)</f>
        <v>0.33336439320531819</v>
      </c>
      <c r="N26">
        <f>CHIDIST(J26, 1)</f>
        <v>5.565166604788848E-2</v>
      </c>
      <c r="O26">
        <f>CHIDIST(K26, 1)</f>
        <v>0.25581865278645127</v>
      </c>
    </row>
    <row r="27" spans="1:15">
      <c r="G27" t="s">
        <v>61</v>
      </c>
      <c r="H27" s="11">
        <f>((B20-H20)^2/H20)</f>
        <v>1.7620814019371389</v>
      </c>
      <c r="I27" s="11" t="s">
        <v>293</v>
      </c>
      <c r="J27" s="11">
        <f>((D20-J20)^2/J20)</f>
        <v>0.70580378245929287</v>
      </c>
      <c r="K27" s="11">
        <f>((E20-K20)^2/K20)</f>
        <v>25.752646242724811</v>
      </c>
      <c r="L27">
        <f>CHIDIST(H27, 1)</f>
        <v>0.18436518430147392</v>
      </c>
      <c r="N27">
        <f>CHIDIST(J27, 1)</f>
        <v>0.40084038491377072</v>
      </c>
      <c r="O27">
        <f>CHIDIST(K27, 1)</f>
        <v>3.8809452846520134E-7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7.1845187941299793</v>
      </c>
      <c r="I28" s="11">
        <f>((C21-I21)^2/I21)</f>
        <v>0.73529131923961211</v>
      </c>
      <c r="J28" s="11" t="s">
        <v>293</v>
      </c>
      <c r="K28" s="11">
        <f>((E21-K21)^2/K21)</f>
        <v>2.79670815484819</v>
      </c>
      <c r="L28">
        <f>CHIDIST(H28, 1)</f>
        <v>7.3535273897128075E-3</v>
      </c>
      <c r="M28">
        <f>CHIDIST(I28, 1)</f>
        <v>0.39117342548486345</v>
      </c>
      <c r="O28">
        <f>CHIDIST(K28, 1)</f>
        <v>9.4458081558547236E-2</v>
      </c>
    </row>
    <row r="29" spans="1:15">
      <c r="A29" t="s">
        <v>41</v>
      </c>
      <c r="B29" t="s">
        <v>293</v>
      </c>
      <c r="C29">
        <f>C19+B20</f>
        <v>38</v>
      </c>
      <c r="D29">
        <f>D19+B21</f>
        <v>237</v>
      </c>
      <c r="E29">
        <f>E19+B22</f>
        <v>49</v>
      </c>
      <c r="G29" t="s">
        <v>64</v>
      </c>
      <c r="H29" s="11">
        <f>((B22-H22)^2/H22)</f>
        <v>1.376836727431328</v>
      </c>
      <c r="I29" s="11">
        <f>((C22-I22)^2/I22)</f>
        <v>14.582942031492465</v>
      </c>
      <c r="J29" s="11">
        <f>((D22-J22)^2/J22)</f>
        <v>1.5201798749268516</v>
      </c>
      <c r="K29" s="11" t="s">
        <v>293</v>
      </c>
      <c r="L29">
        <f>CHIDIST(H29, 1)</f>
        <v>0.24064083580666804</v>
      </c>
      <c r="M29">
        <f>CHIDIST(I29, 1)</f>
        <v>1.3412317225591029E-4</v>
      </c>
      <c r="N29">
        <f>CHIDIST(J29, 1)</f>
        <v>0.21759239148977788</v>
      </c>
    </row>
    <row r="30" spans="1:15">
      <c r="A30" t="s">
        <v>61</v>
      </c>
      <c r="C30" t="s">
        <v>293</v>
      </c>
      <c r="D30">
        <f>D20+C21</f>
        <v>10</v>
      </c>
      <c r="E30">
        <f>E20+C22</f>
        <v>500</v>
      </c>
    </row>
    <row r="31" spans="1:15">
      <c r="A31" t="s">
        <v>63</v>
      </c>
      <c r="D31" t="s">
        <v>293</v>
      </c>
      <c r="E31">
        <f>D22+E21</f>
        <v>30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s="35" t="s">
        <v>188</v>
      </c>
      <c r="B36" s="35"/>
      <c r="C36" s="35"/>
      <c r="K36" t="s">
        <v>293</v>
      </c>
    </row>
    <row r="37" spans="1:11">
      <c r="A37" s="102" t="s">
        <v>280</v>
      </c>
      <c r="B37" s="102"/>
      <c r="C37" s="35">
        <f>D19+E20+B21+C22</f>
        <v>737</v>
      </c>
    </row>
    <row r="38" spans="1:11">
      <c r="A38" s="102" t="s">
        <v>281</v>
      </c>
      <c r="B38" s="102"/>
      <c r="C38" s="35">
        <f>C19+E19+B20+D20+C21+E21+B22+D22</f>
        <v>127</v>
      </c>
    </row>
    <row r="39" spans="1:11">
      <c r="A39" s="35" t="s">
        <v>187</v>
      </c>
      <c r="B39" s="35"/>
      <c r="C39" s="35">
        <f>C37/C38</f>
        <v>5.8031496062992129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17"/>
  <sheetViews>
    <sheetView zoomScale="125" workbookViewId="0">
      <selection activeCell="M40" sqref="M40"/>
    </sheetView>
  </sheetViews>
  <sheetFormatPr baseColWidth="10" defaultRowHeight="13"/>
  <cols>
    <col min="14" max="14" width="12.5703125" bestFit="1" customWidth="1"/>
  </cols>
  <sheetData>
    <row r="1" spans="1:15">
      <c r="A1" s="5" t="s">
        <v>119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>
      <c r="A2" s="83" t="s">
        <v>120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15">
      <c r="A3" s="83" t="s">
        <v>41</v>
      </c>
      <c r="B3" s="83">
        <v>0.32250000000000001</v>
      </c>
      <c r="C3" s="83"/>
      <c r="D3" s="83" t="s">
        <v>42</v>
      </c>
      <c r="E3" s="83">
        <f>B3+B6</f>
        <v>0.61372000000000004</v>
      </c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1:15">
      <c r="A4" s="83" t="s">
        <v>61</v>
      </c>
      <c r="B4" s="83">
        <v>0.16727</v>
      </c>
      <c r="C4" s="83"/>
      <c r="D4" s="83" t="s">
        <v>62</v>
      </c>
      <c r="E4" s="83">
        <f>B4+B5</f>
        <v>0.38628000000000001</v>
      </c>
      <c r="F4" s="83"/>
      <c r="G4" s="83"/>
      <c r="H4" s="83"/>
      <c r="I4" s="83"/>
      <c r="J4" s="83"/>
      <c r="K4" s="83"/>
      <c r="L4" s="83"/>
      <c r="M4" s="83"/>
      <c r="N4" s="83"/>
      <c r="O4" s="83"/>
    </row>
    <row r="5" spans="1:15">
      <c r="A5" s="83" t="s">
        <v>63</v>
      </c>
      <c r="B5" s="83">
        <v>0.21901000000000001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</row>
    <row r="6" spans="1:15">
      <c r="A6" s="83" t="s">
        <v>64</v>
      </c>
      <c r="B6" s="83">
        <v>0.29121999999999998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</row>
    <row r="7" spans="1:15">
      <c r="A7" s="83"/>
      <c r="B7" s="83">
        <f>SUM(B3:B6)</f>
        <v>1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</row>
    <row r="8" spans="1:15">
      <c r="A8" s="83" t="s">
        <v>219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</row>
    <row r="9" spans="1:15">
      <c r="A9" s="83"/>
      <c r="B9" s="83"/>
      <c r="C9" s="83"/>
      <c r="D9" s="83"/>
      <c r="E9" s="83"/>
      <c r="F9" s="83"/>
      <c r="G9" s="83" t="s">
        <v>292</v>
      </c>
      <c r="H9" s="83"/>
      <c r="I9" s="83"/>
      <c r="J9" s="83"/>
      <c r="K9" s="83"/>
      <c r="L9" s="83"/>
      <c r="M9" s="83"/>
      <c r="N9" s="83"/>
      <c r="O9" s="83"/>
    </row>
    <row r="10" spans="1:15">
      <c r="A10" s="83"/>
      <c r="B10" s="83" t="s">
        <v>41</v>
      </c>
      <c r="C10" s="83" t="s">
        <v>61</v>
      </c>
      <c r="D10" s="83" t="s">
        <v>63</v>
      </c>
      <c r="E10" s="83" t="s">
        <v>64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</row>
    <row r="11" spans="1:15">
      <c r="A11" s="83" t="s">
        <v>41</v>
      </c>
      <c r="B11" s="83" t="s">
        <v>293</v>
      </c>
      <c r="C11" s="83">
        <f>B3/B4</f>
        <v>1.9280205655526992</v>
      </c>
      <c r="D11" s="83">
        <f>B3/B5</f>
        <v>1.4725355006620702</v>
      </c>
      <c r="E11" s="83">
        <f>B3/B6</f>
        <v>1.1074102053430397</v>
      </c>
      <c r="F11" s="83"/>
      <c r="G11" s="83"/>
      <c r="H11" s="83" t="s">
        <v>293</v>
      </c>
      <c r="I11" s="83">
        <f>B3/(B3+B4)</f>
        <v>0.65847234416154521</v>
      </c>
      <c r="J11" s="83">
        <f>B3/(B3+B5)</f>
        <v>0.59555686875588632</v>
      </c>
      <c r="K11" s="83">
        <f>B3/(B3+B6)</f>
        <v>0.52548393404158245</v>
      </c>
      <c r="L11" s="83"/>
      <c r="M11" s="83"/>
      <c r="N11" s="83"/>
      <c r="O11" s="83"/>
    </row>
    <row r="12" spans="1:15">
      <c r="A12" s="83" t="s">
        <v>61</v>
      </c>
      <c r="B12" s="83">
        <f>B4/B3</f>
        <v>0.51866666666666661</v>
      </c>
      <c r="C12" s="83" t="s">
        <v>293</v>
      </c>
      <c r="D12" s="83">
        <f>B4/B5</f>
        <v>0.76375507967672707</v>
      </c>
      <c r="E12" s="83">
        <f>B4/B6</f>
        <v>0.57437675983792325</v>
      </c>
      <c r="F12" s="83"/>
      <c r="G12" s="83"/>
      <c r="H12" s="83">
        <f>B4/(B3+B4)</f>
        <v>0.34152765583845474</v>
      </c>
      <c r="I12" s="83" t="s">
        <v>293</v>
      </c>
      <c r="J12" s="83">
        <f>B4/(B4+B5)</f>
        <v>0.43302785544164851</v>
      </c>
      <c r="K12" s="83">
        <f>B4/(B4+B6)</f>
        <v>0.36482802242142692</v>
      </c>
      <c r="L12" s="83"/>
      <c r="M12" s="83"/>
      <c r="N12" s="83"/>
      <c r="O12" s="83"/>
    </row>
    <row r="13" spans="1:15">
      <c r="A13" s="83" t="s">
        <v>63</v>
      </c>
      <c r="B13" s="83">
        <f>B5/B3</f>
        <v>0.67910077519379841</v>
      </c>
      <c r="C13" s="83">
        <f>B5/B4</f>
        <v>1.3093202606564238</v>
      </c>
      <c r="D13" s="83" t="s">
        <v>293</v>
      </c>
      <c r="E13" s="83">
        <f>B5/B6</f>
        <v>0.75204312890598179</v>
      </c>
      <c r="F13" s="83"/>
      <c r="G13" s="83"/>
      <c r="H13" s="83">
        <f>B5/(B5+B3)</f>
        <v>0.40444313124411368</v>
      </c>
      <c r="I13" s="83">
        <f>B5/(B5+B4)</f>
        <v>0.56697214455835143</v>
      </c>
      <c r="J13" s="83" t="s">
        <v>293</v>
      </c>
      <c r="K13" s="83">
        <f>B5/(B5+B6)</f>
        <v>0.42923779472002827</v>
      </c>
      <c r="L13" s="83"/>
      <c r="M13" s="83"/>
      <c r="N13" s="83"/>
      <c r="O13" s="83"/>
    </row>
    <row r="14" spans="1:15">
      <c r="A14" s="83" t="s">
        <v>64</v>
      </c>
      <c r="B14" s="83">
        <f>B6/B3</f>
        <v>0.90300775193798444</v>
      </c>
      <c r="C14" s="83">
        <f>B6/B4</f>
        <v>1.7410175165899442</v>
      </c>
      <c r="D14" s="83">
        <f>B6/B5</f>
        <v>1.3297109721017304</v>
      </c>
      <c r="E14" s="83" t="s">
        <v>293</v>
      </c>
      <c r="F14" s="83"/>
      <c r="G14" s="83"/>
      <c r="H14" s="83">
        <f>B6/(B6+B3)</f>
        <v>0.47451606595841744</v>
      </c>
      <c r="I14" s="83">
        <f>B6/(B6+B4)</f>
        <v>0.63517197757857313</v>
      </c>
      <c r="J14" s="83">
        <f>B6/(B6+B5)</f>
        <v>0.57076220527997179</v>
      </c>
      <c r="K14" s="83" t="s">
        <v>293</v>
      </c>
      <c r="L14" s="83"/>
      <c r="M14" s="83"/>
      <c r="N14" s="83"/>
      <c r="O14" s="83"/>
    </row>
    <row r="15" spans="1:1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>
      <c r="A16" s="83" t="s">
        <v>99</v>
      </c>
      <c r="B16" s="83"/>
      <c r="C16" s="83"/>
      <c r="D16" s="83"/>
      <c r="E16" s="83"/>
      <c r="F16" s="83"/>
      <c r="G16" s="83" t="s">
        <v>294</v>
      </c>
      <c r="H16" s="83"/>
      <c r="I16" s="83"/>
      <c r="J16" s="83"/>
      <c r="K16" s="83"/>
      <c r="L16" s="83"/>
      <c r="M16" s="83"/>
      <c r="N16" s="83"/>
      <c r="O16" s="83"/>
    </row>
    <row r="17" spans="1:1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5">
      <c r="A18" s="83"/>
      <c r="B18" s="83" t="s">
        <v>41</v>
      </c>
      <c r="C18" s="83" t="s">
        <v>61</v>
      </c>
      <c r="D18" s="83" t="s">
        <v>63</v>
      </c>
      <c r="E18" s="83" t="s">
        <v>64</v>
      </c>
      <c r="F18" s="83"/>
      <c r="G18" s="83"/>
      <c r="H18" s="83" t="s">
        <v>41</v>
      </c>
      <c r="I18" s="83" t="s">
        <v>61</v>
      </c>
      <c r="J18" s="83" t="s">
        <v>63</v>
      </c>
      <c r="K18" s="83" t="s">
        <v>64</v>
      </c>
      <c r="L18" s="83"/>
      <c r="M18" s="83"/>
      <c r="N18" s="34"/>
      <c r="O18" s="83"/>
    </row>
    <row r="19" spans="1:15">
      <c r="A19" s="83" t="s">
        <v>41</v>
      </c>
      <c r="B19" s="7" t="s">
        <v>293</v>
      </c>
      <c r="C19" s="7">
        <v>31</v>
      </c>
      <c r="D19" s="7">
        <v>184</v>
      </c>
      <c r="E19" s="7">
        <v>27</v>
      </c>
      <c r="F19" s="83"/>
      <c r="G19" s="83" t="s">
        <v>41</v>
      </c>
      <c r="H19" s="83" t="s">
        <v>293</v>
      </c>
      <c r="I19" s="83">
        <f>C29*I11</f>
        <v>43.459174714661984</v>
      </c>
      <c r="J19" s="83">
        <f>D29*J11</f>
        <v>206.06267658953666</v>
      </c>
      <c r="K19" s="83">
        <f>E29*K11</f>
        <v>22.595809163788044</v>
      </c>
      <c r="L19" s="83"/>
      <c r="M19" s="83">
        <f>I19+H20</f>
        <v>66</v>
      </c>
      <c r="N19" s="83">
        <f>J19+H21</f>
        <v>346</v>
      </c>
      <c r="O19" s="83">
        <f>K19+H22</f>
        <v>42.999999999999993</v>
      </c>
    </row>
    <row r="20" spans="1:15">
      <c r="A20" s="83" t="s">
        <v>61</v>
      </c>
      <c r="B20" s="7">
        <v>35</v>
      </c>
      <c r="C20" s="7" t="s">
        <v>293</v>
      </c>
      <c r="D20" s="7">
        <v>21</v>
      </c>
      <c r="E20" s="7">
        <v>243</v>
      </c>
      <c r="F20" s="83"/>
      <c r="G20" s="83" t="s">
        <v>61</v>
      </c>
      <c r="H20" s="83">
        <f>C29*H12</f>
        <v>22.540825285338013</v>
      </c>
      <c r="I20" s="83" t="s">
        <v>293</v>
      </c>
      <c r="J20" s="83">
        <f>D30*J12</f>
        <v>13.423863518691103</v>
      </c>
      <c r="K20" s="83">
        <f>E30*K12</f>
        <v>174.02296669502064</v>
      </c>
      <c r="L20" s="83"/>
      <c r="M20" s="83"/>
      <c r="N20" s="83">
        <f>J20+I21</f>
        <v>30.999999999999996</v>
      </c>
      <c r="O20" s="83">
        <f>K20+I22</f>
        <v>477</v>
      </c>
    </row>
    <row r="21" spans="1:15">
      <c r="A21" s="83" t="s">
        <v>63</v>
      </c>
      <c r="B21" s="7">
        <v>162</v>
      </c>
      <c r="C21" s="7">
        <v>10</v>
      </c>
      <c r="D21" s="7" t="s">
        <v>293</v>
      </c>
      <c r="E21" s="7">
        <v>30</v>
      </c>
      <c r="F21" s="83"/>
      <c r="G21" s="83" t="s">
        <v>63</v>
      </c>
      <c r="H21" s="83">
        <f>D29*H13</f>
        <v>139.93732341046334</v>
      </c>
      <c r="I21" s="83">
        <f>D30*I13</f>
        <v>17.576136481308893</v>
      </c>
      <c r="J21" s="83" t="s">
        <v>293</v>
      </c>
      <c r="K21" s="83">
        <f>E31*K13</f>
        <v>23.178840914881526</v>
      </c>
      <c r="L21" s="83"/>
      <c r="M21" s="83"/>
      <c r="N21" s="83"/>
      <c r="O21" s="83">
        <f>K21+J22</f>
        <v>54</v>
      </c>
    </row>
    <row r="22" spans="1:15">
      <c r="A22" s="83" t="s">
        <v>64</v>
      </c>
      <c r="B22" s="7">
        <v>16</v>
      </c>
      <c r="C22" s="7">
        <v>234</v>
      </c>
      <c r="D22" s="7">
        <v>24</v>
      </c>
      <c r="E22" s="7" t="s">
        <v>293</v>
      </c>
      <c r="F22" s="83"/>
      <c r="G22" s="83" t="s">
        <v>64</v>
      </c>
      <c r="H22" s="83">
        <f>E29*H14</f>
        <v>20.404190836211949</v>
      </c>
      <c r="I22" s="83">
        <f>E30*I14</f>
        <v>302.97703330497939</v>
      </c>
      <c r="J22" s="83">
        <f>E31*J14</f>
        <v>30.821159085118477</v>
      </c>
      <c r="K22" s="83" t="s">
        <v>293</v>
      </c>
      <c r="L22" s="83"/>
      <c r="M22" s="83"/>
      <c r="N22" s="83"/>
      <c r="O22" s="83"/>
    </row>
    <row r="23" spans="1:15">
      <c r="A23" s="83"/>
      <c r="B23" s="7"/>
      <c r="C23" s="7"/>
      <c r="D23" s="7"/>
      <c r="E23" s="7"/>
      <c r="F23" s="83"/>
      <c r="G23" s="83"/>
      <c r="H23" s="83"/>
      <c r="I23" s="83"/>
      <c r="J23" s="83"/>
      <c r="K23" s="83"/>
      <c r="L23" s="83"/>
      <c r="M23" s="83"/>
      <c r="N23" s="83"/>
      <c r="O23" s="83"/>
    </row>
    <row r="24" spans="1:15">
      <c r="A24" s="83"/>
      <c r="B24" s="83">
        <f>SUM(B19:E22)</f>
        <v>1017</v>
      </c>
      <c r="C24" s="83"/>
      <c r="D24" s="83"/>
      <c r="E24" s="83"/>
      <c r="F24" s="83"/>
      <c r="G24" s="83" t="s">
        <v>25</v>
      </c>
      <c r="H24" s="83"/>
      <c r="I24" s="83"/>
      <c r="J24" s="83"/>
      <c r="K24" s="83"/>
      <c r="L24" s="83"/>
      <c r="M24" s="83"/>
      <c r="N24" s="83"/>
      <c r="O24" s="83"/>
    </row>
    <row r="25" spans="1:15">
      <c r="A25" s="83"/>
      <c r="B25" s="83"/>
      <c r="C25" s="83"/>
      <c r="D25" s="83"/>
      <c r="E25" s="83"/>
      <c r="F25" s="83"/>
      <c r="G25" s="83"/>
      <c r="H25" s="83" t="s">
        <v>41</v>
      </c>
      <c r="I25" s="83" t="s">
        <v>61</v>
      </c>
      <c r="J25" s="83" t="s">
        <v>63</v>
      </c>
      <c r="K25" s="83" t="s">
        <v>64</v>
      </c>
      <c r="L25" s="83" t="s">
        <v>26</v>
      </c>
      <c r="M25" s="83"/>
      <c r="N25" s="83"/>
      <c r="O25" s="83"/>
    </row>
    <row r="26" spans="1:15">
      <c r="A26" s="83" t="s">
        <v>27</v>
      </c>
      <c r="B26" s="83"/>
      <c r="C26" s="83"/>
      <c r="D26" s="83"/>
      <c r="E26" s="83"/>
      <c r="F26" s="83"/>
      <c r="G26" s="83" t="s">
        <v>41</v>
      </c>
      <c r="H26" s="11" t="s">
        <v>293</v>
      </c>
      <c r="I26" s="11">
        <f>((C19-I19)^2/I19)</f>
        <v>3.571881785369055</v>
      </c>
      <c r="J26" s="11">
        <f>((D19-J19)^2/J19)</f>
        <v>2.3622021530084583</v>
      </c>
      <c r="K26" s="11">
        <f>((E19-K19)^2/K19)</f>
        <v>0.85842895827155263</v>
      </c>
      <c r="L26" s="83"/>
      <c r="M26" s="83">
        <f>CHIDIST(I26, 1)</f>
        <v>5.8765690557374559E-2</v>
      </c>
      <c r="N26" s="83">
        <f>CHIDIST(J26, 1)</f>
        <v>0.12430663719596187</v>
      </c>
      <c r="O26" s="83">
        <f>CHIDIST(K26, 1)</f>
        <v>0.35417871452013105</v>
      </c>
    </row>
    <row r="27" spans="1:15">
      <c r="A27" s="83"/>
      <c r="B27" s="83"/>
      <c r="C27" s="83"/>
      <c r="D27" s="83"/>
      <c r="E27" s="83"/>
      <c r="F27" s="83"/>
      <c r="G27" s="83" t="s">
        <v>61</v>
      </c>
      <c r="H27" s="11">
        <f>((B20-H20)^2/H20)</f>
        <v>6.8866615399146349</v>
      </c>
      <c r="I27" s="11" t="s">
        <v>293</v>
      </c>
      <c r="J27" s="11">
        <f>((D20-J20)^2/J20)</f>
        <v>4.2758065815776511</v>
      </c>
      <c r="K27" s="11">
        <f>((E20-K20)^2/K20)</f>
        <v>27.340248324202189</v>
      </c>
      <c r="L27" s="83">
        <f>CHIDIST(H27, 1)</f>
        <v>8.6841310578988449E-3</v>
      </c>
      <c r="M27" s="83"/>
      <c r="N27" s="83">
        <f>CHIDIST(J27, 1)</f>
        <v>3.865861548060083E-2</v>
      </c>
      <c r="O27" s="83">
        <f>CHIDIST(K27, 1)</f>
        <v>1.706227305994755E-7</v>
      </c>
    </row>
    <row r="28" spans="1:15">
      <c r="A28" s="83"/>
      <c r="B28" s="83" t="s">
        <v>41</v>
      </c>
      <c r="C28" s="83" t="s">
        <v>61</v>
      </c>
      <c r="D28" s="83" t="s">
        <v>63</v>
      </c>
      <c r="E28" s="83" t="s">
        <v>64</v>
      </c>
      <c r="F28" s="83"/>
      <c r="G28" s="83" t="s">
        <v>63</v>
      </c>
      <c r="H28" s="11">
        <f>((B21-H21)^2/H21)</f>
        <v>3.4784265300453305</v>
      </c>
      <c r="I28" s="11">
        <f>((C21-I21)^2/I21)</f>
        <v>3.2656689963951102</v>
      </c>
      <c r="J28" s="11" t="s">
        <v>293</v>
      </c>
      <c r="K28" s="11">
        <f>((E21-K21)^2/K21)</f>
        <v>2.007357116577031</v>
      </c>
      <c r="L28" s="83">
        <f>CHIDIST(H28, 1)</f>
        <v>6.2173843261536535E-2</v>
      </c>
      <c r="M28" s="83">
        <f>CHIDIST(I28, 1)</f>
        <v>7.0744172383079909E-2</v>
      </c>
      <c r="N28" s="83"/>
      <c r="O28" s="83">
        <f>CHIDIST(K28, 1)</f>
        <v>0.15653786614636617</v>
      </c>
    </row>
    <row r="29" spans="1:15">
      <c r="A29" s="83" t="s">
        <v>41</v>
      </c>
      <c r="B29" s="83" t="s">
        <v>293</v>
      </c>
      <c r="C29" s="83">
        <f>C19+B20</f>
        <v>66</v>
      </c>
      <c r="D29" s="83">
        <f>D19+B21</f>
        <v>346</v>
      </c>
      <c r="E29" s="83">
        <f>E19+B22</f>
        <v>43</v>
      </c>
      <c r="F29" s="83"/>
      <c r="G29" s="83" t="s">
        <v>64</v>
      </c>
      <c r="H29" s="11">
        <f>((B22-H22)^2/H22)</f>
        <v>0.95063298895190862</v>
      </c>
      <c r="I29" s="11">
        <f>((C22-I22)^2/I22)</f>
        <v>15.703603245619478</v>
      </c>
      <c r="J29" s="11">
        <f>((D22-J22)^2/J22)</f>
        <v>1.5096191267822818</v>
      </c>
      <c r="K29" s="11" t="s">
        <v>293</v>
      </c>
      <c r="L29" s="83">
        <f>CHIDIST(H29, 1)</f>
        <v>0.32955823764869774</v>
      </c>
      <c r="M29" s="83">
        <f>CHIDIST(I29, 1)</f>
        <v>7.4082908899090119E-5</v>
      </c>
      <c r="N29" s="83">
        <f>CHIDIST(J29, 1)</f>
        <v>0.21919733707539629</v>
      </c>
      <c r="O29" s="83"/>
    </row>
    <row r="30" spans="1:15">
      <c r="A30" s="83" t="s">
        <v>61</v>
      </c>
      <c r="B30" s="83"/>
      <c r="C30" s="83" t="s">
        <v>293</v>
      </c>
      <c r="D30" s="83">
        <f>D20+C21</f>
        <v>31</v>
      </c>
      <c r="E30" s="83">
        <f>E20+C22</f>
        <v>477</v>
      </c>
      <c r="F30" s="83"/>
      <c r="G30" s="83"/>
      <c r="H30" s="83"/>
      <c r="I30" s="83"/>
      <c r="J30" s="83"/>
      <c r="K30" s="83"/>
      <c r="L30" s="83"/>
      <c r="M30" s="83"/>
      <c r="N30" s="83"/>
      <c r="O30" s="83"/>
    </row>
    <row r="31" spans="1:15">
      <c r="A31" s="83" t="s">
        <v>63</v>
      </c>
      <c r="B31" s="83"/>
      <c r="C31" s="83"/>
      <c r="D31" s="83" t="s">
        <v>293</v>
      </c>
      <c r="E31" s="83">
        <f>D22+E21</f>
        <v>54</v>
      </c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1:15">
      <c r="A32" s="83" t="s">
        <v>64</v>
      </c>
      <c r="B32" s="83"/>
      <c r="C32" s="83"/>
      <c r="D32" s="83"/>
      <c r="E32" s="83" t="s">
        <v>293</v>
      </c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1:15">
      <c r="A33" s="83"/>
      <c r="B33" s="83"/>
      <c r="C33" s="83"/>
      <c r="D33" s="83"/>
      <c r="E33" s="83"/>
      <c r="F33" s="83"/>
      <c r="G33" s="83"/>
      <c r="H33" s="83" t="s">
        <v>293</v>
      </c>
      <c r="I33" s="83"/>
      <c r="J33" s="83"/>
      <c r="K33" s="83"/>
      <c r="L33" s="83"/>
      <c r="M33" s="83"/>
      <c r="N33" s="83"/>
      <c r="O33" s="83"/>
    </row>
    <row r="34" spans="1:15">
      <c r="A34" s="83"/>
      <c r="B34" s="83"/>
      <c r="C34" s="83"/>
      <c r="D34" s="83"/>
      <c r="E34" s="83"/>
      <c r="F34" s="83"/>
      <c r="G34" s="83"/>
      <c r="H34" s="83"/>
      <c r="I34" s="83" t="s">
        <v>293</v>
      </c>
      <c r="J34" s="83"/>
      <c r="K34" s="83"/>
      <c r="L34" s="83"/>
      <c r="M34" s="83"/>
      <c r="N34" s="83"/>
      <c r="O34" s="83"/>
    </row>
    <row r="35" spans="1:15">
      <c r="A35" s="101"/>
      <c r="B35" s="101"/>
      <c r="C35" s="101"/>
      <c r="D35" s="83"/>
      <c r="E35" s="83"/>
      <c r="F35" s="83"/>
      <c r="G35" s="83"/>
      <c r="H35" s="83"/>
      <c r="I35" s="83"/>
      <c r="J35" s="83" t="s">
        <v>293</v>
      </c>
      <c r="K35" s="83"/>
      <c r="L35" s="83"/>
      <c r="M35" s="83"/>
      <c r="N35" s="83"/>
      <c r="O35" s="83"/>
    </row>
    <row r="36" spans="1:1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 t="s">
        <v>293</v>
      </c>
      <c r="L36" s="83"/>
      <c r="M36" s="83"/>
      <c r="N36" s="83"/>
      <c r="O36" s="83"/>
    </row>
    <row r="37" spans="1:15">
      <c r="A37" s="102"/>
      <c r="B37" s="102"/>
      <c r="C37" s="69"/>
    </row>
    <row r="38" spans="1:15">
      <c r="A38" s="102"/>
      <c r="B38" s="102"/>
      <c r="C38" s="69"/>
    </row>
    <row r="39" spans="1:15">
      <c r="A39" s="69"/>
      <c r="B39" s="69"/>
      <c r="C39" s="69"/>
    </row>
    <row r="41" spans="1:15">
      <c r="A41" s="5"/>
    </row>
    <row r="42" spans="1:15">
      <c r="A42" s="69"/>
    </row>
    <row r="48" spans="1:15">
      <c r="A48" s="69"/>
    </row>
    <row r="58" spans="2:14">
      <c r="N58" s="6"/>
    </row>
    <row r="59" spans="2:14">
      <c r="B59" s="7"/>
      <c r="C59" s="7"/>
      <c r="D59" s="7"/>
      <c r="E59" s="7"/>
    </row>
    <row r="60" spans="2:14">
      <c r="B60" s="7"/>
      <c r="C60" s="7"/>
      <c r="D60" s="7"/>
      <c r="E60" s="7"/>
    </row>
    <row r="61" spans="2:14">
      <c r="B61" s="7"/>
      <c r="C61" s="7"/>
      <c r="D61" s="7"/>
      <c r="E61" s="7"/>
    </row>
    <row r="62" spans="2:14">
      <c r="B62" s="7"/>
      <c r="C62" s="7"/>
      <c r="D62" s="7"/>
      <c r="E62" s="7"/>
    </row>
    <row r="63" spans="2:14">
      <c r="B63" s="7"/>
      <c r="C63" s="7"/>
      <c r="D63" s="7"/>
      <c r="E63" s="7"/>
    </row>
    <row r="66" spans="1:11">
      <c r="H66" s="11"/>
      <c r="I66" s="11"/>
      <c r="J66" s="11"/>
      <c r="K66" s="11"/>
    </row>
    <row r="67" spans="1:11">
      <c r="H67" s="11"/>
      <c r="I67" s="11"/>
      <c r="J67" s="11"/>
      <c r="K67" s="11"/>
    </row>
    <row r="68" spans="1:11">
      <c r="H68" s="11"/>
      <c r="I68" s="11"/>
      <c r="J68" s="11"/>
      <c r="K68" s="11"/>
    </row>
    <row r="69" spans="1:11">
      <c r="H69" s="11"/>
      <c r="I69" s="11"/>
      <c r="J69" s="11"/>
      <c r="K69" s="11"/>
    </row>
    <row r="75" spans="1:11">
      <c r="A75" s="101"/>
      <c r="B75" s="101"/>
      <c r="C75" s="101"/>
    </row>
    <row r="76" spans="1:11">
      <c r="A76" s="69"/>
      <c r="B76" s="69"/>
      <c r="C76" s="69"/>
    </row>
    <row r="77" spans="1:11">
      <c r="A77" s="102"/>
      <c r="B77" s="102"/>
      <c r="C77" s="69"/>
    </row>
    <row r="78" spans="1:11">
      <c r="A78" s="102"/>
      <c r="B78" s="102"/>
      <c r="C78" s="69"/>
    </row>
    <row r="79" spans="1:11">
      <c r="A79" s="69"/>
      <c r="B79" s="69"/>
      <c r="C79" s="69"/>
    </row>
    <row r="82" spans="16:17">
      <c r="P82" s="83"/>
      <c r="Q82" s="83"/>
    </row>
    <row r="83" spans="16:17">
      <c r="P83" s="83"/>
      <c r="Q83" s="83"/>
    </row>
    <row r="84" spans="16:17">
      <c r="P84" s="83"/>
      <c r="Q84" s="83"/>
    </row>
    <row r="85" spans="16:17">
      <c r="P85" s="83"/>
      <c r="Q85" s="83"/>
    </row>
    <row r="86" spans="16:17">
      <c r="P86" s="83"/>
      <c r="Q86" s="83"/>
    </row>
    <row r="87" spans="16:17">
      <c r="P87" s="83"/>
      <c r="Q87" s="83"/>
    </row>
    <row r="88" spans="16:17">
      <c r="P88" s="83"/>
      <c r="Q88" s="83"/>
    </row>
    <row r="89" spans="16:17">
      <c r="P89" s="83"/>
      <c r="Q89" s="83"/>
    </row>
    <row r="90" spans="16:17">
      <c r="P90" s="83"/>
      <c r="Q90" s="83"/>
    </row>
    <row r="91" spans="16:17">
      <c r="P91" s="83"/>
      <c r="Q91" s="83"/>
    </row>
    <row r="92" spans="16:17">
      <c r="P92" s="83"/>
      <c r="Q92" s="83"/>
    </row>
    <row r="93" spans="16:17">
      <c r="P93" s="83"/>
      <c r="Q93" s="83"/>
    </row>
    <row r="94" spans="16:17">
      <c r="P94" s="83"/>
      <c r="Q94" s="83"/>
    </row>
    <row r="95" spans="16:17">
      <c r="P95" s="83"/>
      <c r="Q95" s="83"/>
    </row>
    <row r="96" spans="16:17">
      <c r="P96" s="83"/>
      <c r="Q96" s="83"/>
    </row>
    <row r="97" spans="16:17">
      <c r="P97" s="83"/>
      <c r="Q97" s="83"/>
    </row>
    <row r="98" spans="16:17">
      <c r="P98" s="83"/>
      <c r="Q98" s="83"/>
    </row>
    <row r="99" spans="16:17">
      <c r="P99" s="83"/>
      <c r="Q99" s="83"/>
    </row>
    <row r="100" spans="16:17">
      <c r="P100" s="83"/>
      <c r="Q100" s="83"/>
    </row>
    <row r="101" spans="16:17">
      <c r="P101" s="83"/>
      <c r="Q101" s="83"/>
    </row>
    <row r="102" spans="16:17">
      <c r="P102" s="83"/>
      <c r="Q102" s="83"/>
    </row>
    <row r="103" spans="16:17">
      <c r="P103" s="83"/>
      <c r="Q103" s="83"/>
    </row>
    <row r="104" spans="16:17">
      <c r="P104" s="83"/>
      <c r="Q104" s="83"/>
    </row>
    <row r="105" spans="16:17">
      <c r="P105" s="83"/>
      <c r="Q105" s="83"/>
    </row>
    <row r="106" spans="16:17">
      <c r="P106" s="83"/>
      <c r="Q106" s="83"/>
    </row>
    <row r="107" spans="16:17">
      <c r="P107" s="83"/>
      <c r="Q107" s="83"/>
    </row>
    <row r="108" spans="16:17">
      <c r="P108" s="83"/>
      <c r="Q108" s="83"/>
    </row>
    <row r="109" spans="16:17">
      <c r="P109" s="83"/>
      <c r="Q109" s="83"/>
    </row>
    <row r="110" spans="16:17">
      <c r="P110" s="83"/>
      <c r="Q110" s="83"/>
    </row>
    <row r="111" spans="16:17">
      <c r="P111" s="83"/>
      <c r="Q111" s="83"/>
    </row>
    <row r="112" spans="16:17">
      <c r="P112" s="83"/>
      <c r="Q112" s="83"/>
    </row>
    <row r="113" spans="16:17">
      <c r="P113" s="83"/>
      <c r="Q113" s="83"/>
    </row>
    <row r="114" spans="16:17">
      <c r="P114" s="83"/>
      <c r="Q114" s="83"/>
    </row>
    <row r="115" spans="16:17">
      <c r="P115" s="83"/>
      <c r="Q115" s="83"/>
    </row>
    <row r="116" spans="16:17">
      <c r="P116" s="83"/>
      <c r="Q116" s="83"/>
    </row>
    <row r="117" spans="16:17">
      <c r="P117" s="83"/>
      <c r="Q117" s="83"/>
    </row>
  </sheetData>
  <mergeCells count="6">
    <mergeCell ref="A35:C35"/>
    <mergeCell ref="A75:C75"/>
    <mergeCell ref="A77:B77"/>
    <mergeCell ref="A78:B78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201</v>
      </c>
    </row>
    <row r="2" spans="1:11">
      <c r="A2" s="35" t="s">
        <v>202</v>
      </c>
    </row>
    <row r="3" spans="1:11">
      <c r="A3" t="s">
        <v>41</v>
      </c>
      <c r="B3">
        <v>0.33324999999999999</v>
      </c>
      <c r="D3" t="s">
        <v>42</v>
      </c>
      <c r="E3">
        <f>B3+B6</f>
        <v>0.63694000000000006</v>
      </c>
    </row>
    <row r="4" spans="1:11">
      <c r="A4" t="s">
        <v>61</v>
      </c>
      <c r="B4">
        <v>0.17297999999999999</v>
      </c>
      <c r="D4" t="s">
        <v>62</v>
      </c>
      <c r="E4">
        <f>B4+B5</f>
        <v>0.36307</v>
      </c>
    </row>
    <row r="5" spans="1:11">
      <c r="A5" t="s">
        <v>63</v>
      </c>
      <c r="B5">
        <v>0.19009000000000001</v>
      </c>
    </row>
    <row r="6" spans="1:11">
      <c r="A6" t="s">
        <v>64</v>
      </c>
      <c r="B6">
        <v>0.30369000000000002</v>
      </c>
    </row>
    <row r="7" spans="1:11">
      <c r="B7">
        <f>SUM(B3:B6)</f>
        <v>1.0000100000000001</v>
      </c>
    </row>
    <row r="8" spans="1:11">
      <c r="A8" s="35" t="s">
        <v>129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1.9265232974910393</v>
      </c>
      <c r="D11">
        <f>B3/B5</f>
        <v>1.7531169446051869</v>
      </c>
      <c r="E11">
        <f>B3/B6</f>
        <v>1.0973360993117982</v>
      </c>
      <c r="H11" t="s">
        <v>293</v>
      </c>
      <c r="I11">
        <f>B3/(B3+B4)</f>
        <v>0.65829761175750157</v>
      </c>
      <c r="J11">
        <f>B3/(B3+B5)</f>
        <v>0.63677532770283174</v>
      </c>
      <c r="K11">
        <f>B3/(B3+B6)</f>
        <v>0.52320469745972931</v>
      </c>
    </row>
    <row r="12" spans="1:11">
      <c r="A12" t="s">
        <v>61</v>
      </c>
      <c r="B12">
        <f>B4/B3</f>
        <v>0.51906976744186051</v>
      </c>
      <c r="C12" t="s">
        <v>293</v>
      </c>
      <c r="D12">
        <f>B4/B5</f>
        <v>0.90999000473459934</v>
      </c>
      <c r="E12">
        <f>B4/B6</f>
        <v>0.56959399387533338</v>
      </c>
      <c r="H12">
        <f>B4/(B3+B4)</f>
        <v>0.34170238824249849</v>
      </c>
      <c r="I12" t="s">
        <v>293</v>
      </c>
      <c r="J12">
        <f>B4/(B4+B5)</f>
        <v>0.4764370507064753</v>
      </c>
      <c r="K12">
        <f>B4/(B4+B6)</f>
        <v>0.36289256718484481</v>
      </c>
    </row>
    <row r="13" spans="1:11">
      <c r="A13" t="s">
        <v>63</v>
      </c>
      <c r="B13">
        <f>B5/B3</f>
        <v>0.57041260315078779</v>
      </c>
      <c r="C13">
        <f>B5/B4</f>
        <v>1.0989131691525034</v>
      </c>
      <c r="D13" t="s">
        <v>293</v>
      </c>
      <c r="E13">
        <f>B5/B6</f>
        <v>0.62593434093977407</v>
      </c>
      <c r="H13">
        <f>B5/(B5+B3)</f>
        <v>0.36322467229716821</v>
      </c>
      <c r="I13">
        <f>B5/(B5+B4)</f>
        <v>0.52356294929352465</v>
      </c>
      <c r="J13" t="s">
        <v>293</v>
      </c>
      <c r="K13">
        <f>B5/(B5+B6)</f>
        <v>0.38496901454088867</v>
      </c>
    </row>
    <row r="14" spans="1:11">
      <c r="A14" t="s">
        <v>64</v>
      </c>
      <c r="B14">
        <f>B6/B3</f>
        <v>0.91129782445611407</v>
      </c>
      <c r="C14">
        <f>B6/B4</f>
        <v>1.7556364897676033</v>
      </c>
      <c r="D14">
        <f>B6/B5</f>
        <v>1.5976116576358568</v>
      </c>
      <c r="E14" t="s">
        <v>293</v>
      </c>
      <c r="H14">
        <f>B6/(B6+B3)</f>
        <v>0.47679530254027064</v>
      </c>
      <c r="I14">
        <f>B6/(B6+B4)</f>
        <v>0.63710743281515514</v>
      </c>
      <c r="J14">
        <f>B6/(B6+B5)</f>
        <v>0.61503098545911139</v>
      </c>
      <c r="K14" t="s">
        <v>293</v>
      </c>
    </row>
    <row r="16" spans="1:11">
      <c r="A16" s="35" t="s">
        <v>130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35" t="s">
        <v>293</v>
      </c>
      <c r="C19" s="35">
        <f>73+30</f>
        <v>103</v>
      </c>
      <c r="D19" s="35">
        <f>44+87</f>
        <v>131</v>
      </c>
      <c r="E19" s="35">
        <f>19+37</f>
        <v>56</v>
      </c>
      <c r="G19" t="s">
        <v>41</v>
      </c>
      <c r="H19" t="s">
        <v>293</v>
      </c>
      <c r="I19">
        <f>C29*I11</f>
        <v>78.995713410900194</v>
      </c>
      <c r="J19">
        <f>D29*J11</f>
        <v>159.19383192570794</v>
      </c>
      <c r="K19">
        <f>E29*K11</f>
        <v>47.08842277137564</v>
      </c>
      <c r="M19">
        <f>I19+H20</f>
        <v>120.00000000000001</v>
      </c>
      <c r="N19">
        <f>J19+H21</f>
        <v>250</v>
      </c>
      <c r="O19">
        <f>K19+H22</f>
        <v>90</v>
      </c>
    </row>
    <row r="20" spans="1:15">
      <c r="A20" t="s">
        <v>61</v>
      </c>
      <c r="B20" s="35">
        <f>12+5</f>
        <v>17</v>
      </c>
      <c r="C20" s="35" t="s">
        <v>293</v>
      </c>
      <c r="D20" s="35">
        <f>10+15</f>
        <v>25</v>
      </c>
      <c r="E20" s="35">
        <f>41+54</f>
        <v>95</v>
      </c>
      <c r="G20" t="s">
        <v>61</v>
      </c>
      <c r="H20">
        <f>C29*H12</f>
        <v>41.00428658909982</v>
      </c>
      <c r="I20" t="s">
        <v>293</v>
      </c>
      <c r="J20">
        <f>D30*J12</f>
        <v>20.486793180378438</v>
      </c>
      <c r="K20">
        <f>E30*K12</f>
        <v>91.448926930580896</v>
      </c>
      <c r="N20">
        <f>J20+I21</f>
        <v>43</v>
      </c>
      <c r="O20">
        <f>K20+I22</f>
        <v>252</v>
      </c>
    </row>
    <row r="21" spans="1:15">
      <c r="A21" t="s">
        <v>63</v>
      </c>
      <c r="B21" s="35">
        <f>83+36</f>
        <v>119</v>
      </c>
      <c r="C21" s="35">
        <f>9+9</f>
        <v>18</v>
      </c>
      <c r="D21" s="35" t="s">
        <v>293</v>
      </c>
      <c r="E21" s="35">
        <f>14+15</f>
        <v>29</v>
      </c>
      <c r="G21" t="s">
        <v>63</v>
      </c>
      <c r="H21">
        <f>D29*H13</f>
        <v>90.806168074292046</v>
      </c>
      <c r="I21">
        <f>D30*I13</f>
        <v>22.513206819621558</v>
      </c>
      <c r="J21" t="s">
        <v>293</v>
      </c>
      <c r="K21">
        <f>E31*K13</f>
        <v>42.731560614038642</v>
      </c>
      <c r="O21">
        <f>K21+J22</f>
        <v>111</v>
      </c>
    </row>
    <row r="22" spans="1:15">
      <c r="A22" t="s">
        <v>64</v>
      </c>
      <c r="B22" s="35">
        <f>24+10</f>
        <v>34</v>
      </c>
      <c r="C22" s="35">
        <f>57+100</f>
        <v>157</v>
      </c>
      <c r="D22" s="35">
        <f>65+17</f>
        <v>82</v>
      </c>
      <c r="E22" s="35" t="s">
        <v>293</v>
      </c>
      <c r="G22" t="s">
        <v>64</v>
      </c>
      <c r="H22">
        <f>E29*H14</f>
        <v>42.91157722862436</v>
      </c>
      <c r="I22">
        <f>E30*I14</f>
        <v>160.55107306941909</v>
      </c>
      <c r="J22">
        <f>E31*J14</f>
        <v>68.268439385961358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866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7.294139767489324</v>
      </c>
      <c r="J26" s="11">
        <f>((D19-J19)^2/J19)</f>
        <v>4.9932346563906194</v>
      </c>
      <c r="K26" s="11">
        <f>((E19-K19)^2/K19)</f>
        <v>1.686533632424235</v>
      </c>
      <c r="M26">
        <f>CHIDIST(I26, 1)</f>
        <v>6.9179887336120981E-3</v>
      </c>
      <c r="N26">
        <f>CHIDIST(J26, 1)</f>
        <v>2.5446600028796163E-2</v>
      </c>
      <c r="O26">
        <f>CHIDIST(K26, 1)</f>
        <v>0.19405864882741025</v>
      </c>
    </row>
    <row r="27" spans="1:15">
      <c r="G27" t="s">
        <v>61</v>
      </c>
      <c r="H27" s="11">
        <f>((B20-H20)^2/H20)</f>
        <v>14.052330197224073</v>
      </c>
      <c r="I27" s="11" t="s">
        <v>293</v>
      </c>
      <c r="J27" s="11">
        <f>((D20-J20)^2/J20)</f>
        <v>0.99425203433924214</v>
      </c>
      <c r="K27" s="11">
        <f>((E20-K20)^2/K20)</f>
        <v>0.13789248674209145</v>
      </c>
      <c r="L27">
        <f>CHIDIST(H27, 1)</f>
        <v>1.7779340534738425E-4</v>
      </c>
      <c r="N27">
        <f>CHIDIST(J27, 1)</f>
        <v>0.31870535683434431</v>
      </c>
      <c r="O27">
        <f>CHIDIST(K27, 1)</f>
        <v>0.71038522006870464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8.7537242845082623</v>
      </c>
      <c r="I28" s="11">
        <f>((C21-I21)^2/I21)</f>
        <v>0.90475941343575061</v>
      </c>
      <c r="J28" s="11" t="s">
        <v>293</v>
      </c>
      <c r="K28" s="11">
        <f>((E21-K21)^2/K21)</f>
        <v>4.4125642543247272</v>
      </c>
      <c r="L28">
        <f>CHIDIST(H28, 1)</f>
        <v>3.089704377803973E-3</v>
      </c>
      <c r="M28">
        <f>CHIDIST(I28, 1)</f>
        <v>0.34150874160136135</v>
      </c>
      <c r="O28">
        <f>CHIDIST(K28, 1)</f>
        <v>3.5675181994907587E-2</v>
      </c>
    </row>
    <row r="29" spans="1:15">
      <c r="A29" t="s">
        <v>41</v>
      </c>
      <c r="B29" t="s">
        <v>293</v>
      </c>
      <c r="C29">
        <f>C19+B20</f>
        <v>120</v>
      </c>
      <c r="D29">
        <f>D19+B21</f>
        <v>250</v>
      </c>
      <c r="E29">
        <f>E19+B22</f>
        <v>90</v>
      </c>
      <c r="G29" t="s">
        <v>64</v>
      </c>
      <c r="H29" s="11">
        <f>((B22-H22)^2/H22)</f>
        <v>1.8506942375625681</v>
      </c>
      <c r="I29" s="11">
        <f>((C22-I22)^2/I22)</f>
        <v>7.8542732248828698E-2</v>
      </c>
      <c r="J29" s="11">
        <f>((D22-J22)^2/J22)</f>
        <v>2.7619754983851537</v>
      </c>
      <c r="K29" s="11" t="s">
        <v>293</v>
      </c>
      <c r="L29">
        <f>CHIDIST(H29, 1)</f>
        <v>0.17370274441291536</v>
      </c>
      <c r="M29">
        <f>CHIDIST(I29, 1)</f>
        <v>0.77928205447012344</v>
      </c>
      <c r="N29">
        <f>CHIDIST(J29, 1)</f>
        <v>9.6528999019527828E-2</v>
      </c>
    </row>
    <row r="30" spans="1:15">
      <c r="A30" t="s">
        <v>61</v>
      </c>
      <c r="C30" t="s">
        <v>293</v>
      </c>
      <c r="D30">
        <f>D20+C21</f>
        <v>43</v>
      </c>
      <c r="E30">
        <f>E20+C22</f>
        <v>252</v>
      </c>
    </row>
    <row r="31" spans="1:15">
      <c r="A31" t="s">
        <v>63</v>
      </c>
      <c r="D31" t="s">
        <v>293</v>
      </c>
      <c r="E31">
        <f>D22+E21</f>
        <v>111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101" t="s">
        <v>279</v>
      </c>
      <c r="B35" s="101"/>
      <c r="C35" s="101"/>
      <c r="J35" t="s">
        <v>293</v>
      </c>
    </row>
    <row r="36" spans="1:11">
      <c r="A36" t="s">
        <v>188</v>
      </c>
      <c r="K36" t="s">
        <v>293</v>
      </c>
    </row>
    <row r="37" spans="1:11">
      <c r="A37" s="102" t="s">
        <v>280</v>
      </c>
      <c r="B37" s="102"/>
      <c r="C37">
        <f>D19+E20+B21+C22</f>
        <v>502</v>
      </c>
    </row>
    <row r="38" spans="1:11">
      <c r="A38" s="102" t="s">
        <v>281</v>
      </c>
      <c r="B38" s="102"/>
      <c r="C38">
        <f>C19+E19+B20+D20+C21+E21+B22+D22</f>
        <v>364</v>
      </c>
    </row>
    <row r="39" spans="1:11">
      <c r="A39" t="s">
        <v>187</v>
      </c>
      <c r="C39">
        <f>C37/C38</f>
        <v>1.3791208791208791</v>
      </c>
    </row>
  </sheetData>
  <mergeCells count="3">
    <mergeCell ref="A35:C35"/>
    <mergeCell ref="A37:B37"/>
    <mergeCell ref="A38:B38"/>
  </mergeCells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tabSelected="1" topLeftCell="A7" zoomScale="125" workbookViewId="0">
      <selection activeCell="J37" sqref="J37"/>
    </sheetView>
  </sheetViews>
  <sheetFormatPr baseColWidth="10" defaultRowHeight="13"/>
  <sheetData>
    <row r="1" spans="1:16">
      <c r="A1" s="5" t="s">
        <v>295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230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0.27659</v>
      </c>
      <c r="C3" s="35"/>
      <c r="D3" s="35" t="s">
        <v>42</v>
      </c>
      <c r="E3" s="35">
        <f>B3+B6</f>
        <v>0.52051000000000003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0.21815000000000001</v>
      </c>
      <c r="C4" s="35"/>
      <c r="D4" s="35" t="s">
        <v>62</v>
      </c>
      <c r="E4" s="35">
        <f>B4+B5</f>
        <v>0.47949000000000003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0.26134000000000002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0.24392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1.2678890671556269</v>
      </c>
      <c r="D11" s="35">
        <f>B3/B5</f>
        <v>1.0583531032371623</v>
      </c>
      <c r="E11" s="35">
        <f>B3/B6</f>
        <v>1.1339373565103312</v>
      </c>
      <c r="F11" s="35"/>
      <c r="G11" s="35"/>
      <c r="H11" s="35" t="s">
        <v>293</v>
      </c>
      <c r="I11" s="35">
        <f>B3/(B3+B4)</f>
        <v>0.55906132514047779</v>
      </c>
      <c r="J11" s="35">
        <f>B3/(B3+B5)</f>
        <v>0.51417470674623089</v>
      </c>
      <c r="K11" s="35">
        <f>B3/(B3+B6)</f>
        <v>0.53138268236921482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0.78871253479879966</v>
      </c>
      <c r="C12" s="35" t="s">
        <v>293</v>
      </c>
      <c r="D12" s="35">
        <f>B4/B5</f>
        <v>0.83473635876635799</v>
      </c>
      <c r="E12" s="35">
        <f>B4/B6</f>
        <v>0.89435060675631362</v>
      </c>
      <c r="F12" s="35"/>
      <c r="G12" s="35"/>
      <c r="H12" s="35">
        <f>B4/(B3+B4)</f>
        <v>0.44093867485952221</v>
      </c>
      <c r="I12" s="35" t="s">
        <v>293</v>
      </c>
      <c r="J12" s="35">
        <f>B4/(B4+B5)</f>
        <v>0.45496256439133248</v>
      </c>
      <c r="K12" s="35">
        <f>B4/(B4+B6)</f>
        <v>0.47211461466877319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0.94486423948805098</v>
      </c>
      <c r="C13" s="35">
        <f>B5/B4</f>
        <v>1.1979830391932158</v>
      </c>
      <c r="D13" s="35" t="s">
        <v>293</v>
      </c>
      <c r="E13" s="35">
        <f>B5/B6</f>
        <v>1.0714168579862251</v>
      </c>
      <c r="F13" s="35"/>
      <c r="G13" s="35"/>
      <c r="H13" s="35">
        <f>B5/(B5+B3)</f>
        <v>0.48582529325376911</v>
      </c>
      <c r="I13" s="35">
        <f>B5/(B5+B4)</f>
        <v>0.54503743560866758</v>
      </c>
      <c r="J13" s="35" t="s">
        <v>293</v>
      </c>
      <c r="K13" s="35">
        <f>B5/(B5+B6)</f>
        <v>0.5172386494082255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0.8818829314147294</v>
      </c>
      <c r="C14" s="35">
        <f>B6/B4</f>
        <v>1.1181297272518909</v>
      </c>
      <c r="D14" s="35">
        <f>B6/B5</f>
        <v>0.93334353715466434</v>
      </c>
      <c r="E14" s="35" t="s">
        <v>293</v>
      </c>
      <c r="F14" s="35"/>
      <c r="G14" s="35"/>
      <c r="H14" s="35">
        <f>B6/(B6+B3)</f>
        <v>0.46861731763078518</v>
      </c>
      <c r="I14" s="35">
        <f>B6/(B6+B4)</f>
        <v>0.52788538533122686</v>
      </c>
      <c r="J14" s="35">
        <f>B6/(B6+B5)</f>
        <v>0.4827613505917745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350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82</v>
      </c>
      <c r="D19" s="7">
        <v>117</v>
      </c>
      <c r="E19" s="7">
        <v>106</v>
      </c>
      <c r="F19" s="35"/>
      <c r="G19" s="35" t="s">
        <v>41</v>
      </c>
      <c r="H19" s="35" t="s">
        <v>293</v>
      </c>
      <c r="I19" s="35">
        <f>C29*I11</f>
        <v>72.118910943121634</v>
      </c>
      <c r="J19" s="35">
        <f>D29*J11</f>
        <v>108.49086312345472</v>
      </c>
      <c r="K19" s="35">
        <f>E29*K11</f>
        <v>87.146759908551232</v>
      </c>
      <c r="L19" s="35"/>
      <c r="M19" s="35">
        <f>I19+H20</f>
        <v>129</v>
      </c>
      <c r="N19" s="35">
        <f>J19+H21</f>
        <v>211</v>
      </c>
      <c r="O19" s="35">
        <f>K19+H22</f>
        <v>164</v>
      </c>
      <c r="P19" s="35"/>
    </row>
    <row r="20" spans="1:16">
      <c r="A20" s="35" t="s">
        <v>61</v>
      </c>
      <c r="B20" s="7">
        <v>47</v>
      </c>
      <c r="C20" s="7" t="s">
        <v>293</v>
      </c>
      <c r="D20" s="7">
        <v>65</v>
      </c>
      <c r="E20" s="7">
        <v>174</v>
      </c>
      <c r="F20" s="35"/>
      <c r="G20" s="35" t="s">
        <v>61</v>
      </c>
      <c r="H20" s="35">
        <f>C29*H12</f>
        <v>56.881089056878366</v>
      </c>
      <c r="I20" s="35" t="s">
        <v>293</v>
      </c>
      <c r="J20" s="35">
        <f>D30*J12</f>
        <v>53.685582598177234</v>
      </c>
      <c r="K20" s="35">
        <f>E30*K12</f>
        <v>123.22191442854981</v>
      </c>
      <c r="L20" s="35"/>
      <c r="M20" s="35"/>
      <c r="N20" s="35">
        <f>J20+I21</f>
        <v>118.00000000000001</v>
      </c>
      <c r="O20" s="35">
        <f>K20+I22</f>
        <v>261</v>
      </c>
      <c r="P20" s="35"/>
    </row>
    <row r="21" spans="1:16">
      <c r="A21" s="35" t="s">
        <v>63</v>
      </c>
      <c r="B21" s="7">
        <v>94</v>
      </c>
      <c r="C21" s="7">
        <v>53</v>
      </c>
      <c r="D21" s="7" t="s">
        <v>293</v>
      </c>
      <c r="E21" s="7">
        <v>77</v>
      </c>
      <c r="F21" s="35"/>
      <c r="G21" s="35" t="s">
        <v>63</v>
      </c>
      <c r="H21" s="35">
        <f>D29*H13</f>
        <v>102.50913687654528</v>
      </c>
      <c r="I21" s="35">
        <f>D30*I13</f>
        <v>64.31441740182278</v>
      </c>
      <c r="J21" s="35" t="s">
        <v>293</v>
      </c>
      <c r="K21" s="35">
        <f>E31*K13</f>
        <v>66.723785773661092</v>
      </c>
      <c r="L21" s="35"/>
      <c r="M21" s="35"/>
      <c r="N21" s="35"/>
      <c r="O21" s="35">
        <f>K21+J22</f>
        <v>129</v>
      </c>
      <c r="P21" s="35"/>
    </row>
    <row r="22" spans="1:16">
      <c r="A22" s="35" t="s">
        <v>64</v>
      </c>
      <c r="B22" s="7">
        <v>58</v>
      </c>
      <c r="C22" s="7">
        <v>87</v>
      </c>
      <c r="D22" s="7">
        <v>52</v>
      </c>
      <c r="E22" s="7" t="s">
        <v>293</v>
      </c>
      <c r="F22" s="35"/>
      <c r="G22" s="35" t="s">
        <v>64</v>
      </c>
      <c r="H22" s="35">
        <f>E29*H14</f>
        <v>76.853240091448768</v>
      </c>
      <c r="I22" s="35">
        <f>E30*I14</f>
        <v>137.77808557145022</v>
      </c>
      <c r="J22" s="35">
        <f>E31*J14</f>
        <v>62.276214226338908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1012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1.3538185709288426</v>
      </c>
      <c r="J26" s="11">
        <f>((D19-J19)^2/J19)</f>
        <v>0.66738717251600022</v>
      </c>
      <c r="K26" s="11">
        <f>((E19-K19)^2/K19)</f>
        <v>4.0786905023067108</v>
      </c>
      <c r="L26" s="35"/>
      <c r="M26" s="35">
        <f>CHIDIST(I26, 1)</f>
        <v>0.24461180900776622</v>
      </c>
      <c r="N26" s="35">
        <f>CHIDIST(J26, 1)</f>
        <v>0.41396404398997899</v>
      </c>
      <c r="O26" s="35">
        <f>CHIDIST(K26, 1)</f>
        <v>4.3427307751089383E-2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1.7164917649929339</v>
      </c>
      <c r="I27" s="11" t="s">
        <v>293</v>
      </c>
      <c r="J27" s="11">
        <f>((D20-J20)^2/J20)</f>
        <v>2.3845515862393993</v>
      </c>
      <c r="K27" s="11">
        <f>((E20-K20)^2/K20)</f>
        <v>20.924962789769108</v>
      </c>
      <c r="L27" s="35">
        <f>CHIDIST(H27, 1)</f>
        <v>0.19014534947312625</v>
      </c>
      <c r="M27" s="35"/>
      <c r="N27" s="35">
        <f>CHIDIST(J27, 1)</f>
        <v>0.12254008259155394</v>
      </c>
      <c r="O27" s="35">
        <f>CHIDIST(K27, 1)</f>
        <v>4.7762967131357114E-6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0.70633128509298415</v>
      </c>
      <c r="I28" s="11">
        <f>((C21-I21)^2/I21)</f>
        <v>1.9904719083880245</v>
      </c>
      <c r="J28" s="11" t="s">
        <v>293</v>
      </c>
      <c r="K28" s="11">
        <f>((E21-K21)^2/K21)</f>
        <v>1.5826526867618997</v>
      </c>
      <c r="L28" s="35">
        <f>CHIDIST(H28, 1)</f>
        <v>0.40066443422987819</v>
      </c>
      <c r="M28" s="35">
        <f>CHIDIST(I28, 1)</f>
        <v>0.15829160616094132</v>
      </c>
      <c r="N28" s="35"/>
      <c r="O28" s="35">
        <f>CHIDIST(K28, 1)</f>
        <v>0.20837912983155449</v>
      </c>
      <c r="P28" s="35"/>
    </row>
    <row r="29" spans="1:16">
      <c r="A29" s="35" t="s">
        <v>41</v>
      </c>
      <c r="B29" s="35" t="s">
        <v>293</v>
      </c>
      <c r="C29" s="35">
        <f>C19+B20</f>
        <v>129</v>
      </c>
      <c r="D29" s="35">
        <f>D19+B21</f>
        <v>211</v>
      </c>
      <c r="E29" s="35">
        <f>E19+B22</f>
        <v>164</v>
      </c>
      <c r="F29" s="35"/>
      <c r="G29" s="35" t="s">
        <v>64</v>
      </c>
      <c r="H29" s="11">
        <f>((B22-H22)^2/H22)</f>
        <v>4.6249795262094677</v>
      </c>
      <c r="I29" s="11">
        <f>((C22-I22)^2/I22)</f>
        <v>18.714253167383308</v>
      </c>
      <c r="J29" s="11">
        <f>((D22-J22)^2/J22)</f>
        <v>1.6956807689338922</v>
      </c>
      <c r="K29" s="11" t="s">
        <v>293</v>
      </c>
      <c r="L29" s="35">
        <f>CHIDIST(H29, 1)</f>
        <v>3.1509640998174972E-2</v>
      </c>
      <c r="M29" s="35">
        <f>CHIDIST(I29, 1)</f>
        <v>1.5184324044672933E-5</v>
      </c>
      <c r="N29" s="35">
        <f>CHIDIST(J29, 1)</f>
        <v>0.1928539088971247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118</v>
      </c>
      <c r="E30" s="35">
        <f>E20+C22</f>
        <v>261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129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>
        <f>(C$19-I$19)/I$19</f>
        <v>0.13701106863179524</v>
      </c>
      <c r="J33" s="99">
        <f t="shared" ref="J33:K33" si="0">(D$19-J$19)/J$19</f>
        <v>7.8431829479156279E-2</v>
      </c>
      <c r="K33" s="99">
        <f t="shared" si="0"/>
        <v>0.21633896786561774</v>
      </c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>
        <f>(B$20-H$20)/H$20</f>
        <v>-0.17371483599756238</v>
      </c>
      <c r="I34" s="99" t="s">
        <v>20</v>
      </c>
      <c r="J34" s="99">
        <f t="shared" ref="I34:K34" si="1">(D$20-J$20)/J$20</f>
        <v>0.21075336904711023</v>
      </c>
      <c r="K34" s="99">
        <f t="shared" si="1"/>
        <v>0.4120864848345937</v>
      </c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>
        <f>(B$21-H$21)/H$21</f>
        <v>-8.3008570121832978E-2</v>
      </c>
      <c r="I35" s="99">
        <f t="shared" ref="I35:K35" si="2">(C$21-I$21)/I$21</f>
        <v>-0.17592349987612746</v>
      </c>
      <c r="J35" s="99" t="s">
        <v>20</v>
      </c>
      <c r="K35" s="99">
        <f t="shared" si="2"/>
        <v>0.15401125861169881</v>
      </c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>
        <f>(B$22-H$22)/H$22</f>
        <v>-0.24531483733171208</v>
      </c>
      <c r="I36" s="99">
        <f t="shared" ref="I36:J36" si="3">(C$22-I$22)/I$22</f>
        <v>-0.36854979774789554</v>
      </c>
      <c r="J36" s="99">
        <f>(D$22-J$22)/J$22</f>
        <v>-0.16501025879625031</v>
      </c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472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540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0.87407407407407411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317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296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0.25868999999999998</v>
      </c>
      <c r="C3" s="35"/>
      <c r="D3" s="35" t="s">
        <v>42</v>
      </c>
      <c r="E3" s="35">
        <f>B3+B6</f>
        <v>0.48956999999999995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0.26146999999999998</v>
      </c>
      <c r="C4" s="35"/>
      <c r="D4" s="35" t="s">
        <v>62</v>
      </c>
      <c r="E4" s="35">
        <f>B4+B5</f>
        <v>0.51042999999999994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0.24895999999999999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0.23088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0.99999999999999989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0.98936780510192368</v>
      </c>
      <c r="D11" s="35">
        <f>B3/B5</f>
        <v>1.0390825835475579</v>
      </c>
      <c r="E11" s="35">
        <f>B3/B6</f>
        <v>1.1204521829521827</v>
      </c>
      <c r="F11" s="35"/>
      <c r="G11" s="35"/>
      <c r="H11" s="35" t="s">
        <v>293</v>
      </c>
      <c r="I11" s="35">
        <f>B3/(B3+B4)</f>
        <v>0.49732774530913565</v>
      </c>
      <c r="J11" s="35">
        <f>B3/(B3+B5)</f>
        <v>0.50958337437210677</v>
      </c>
      <c r="K11" s="35">
        <f>B3/(B3+B6)</f>
        <v>0.5284024756418898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1.0107464532838533</v>
      </c>
      <c r="C12" s="35" t="s">
        <v>293</v>
      </c>
      <c r="D12" s="35">
        <f>B4/B5</f>
        <v>1.0502490359897172</v>
      </c>
      <c r="E12" s="35">
        <f>B4/B6</f>
        <v>1.13249306999307</v>
      </c>
      <c r="F12" s="35"/>
      <c r="G12" s="35"/>
      <c r="H12" s="35">
        <f>B4/(B3+B4)</f>
        <v>0.50267225469086441</v>
      </c>
      <c r="I12" s="35" t="s">
        <v>293</v>
      </c>
      <c r="J12" s="35">
        <f>B4/(B4+B5)</f>
        <v>0.51225437376329763</v>
      </c>
      <c r="K12" s="35">
        <f>B4/(B4+B6)</f>
        <v>0.53106529907586064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0.96238741350651358</v>
      </c>
      <c r="C13" s="35">
        <f>B5/B4</f>
        <v>0.9521551229586569</v>
      </c>
      <c r="D13" s="35" t="s">
        <v>293</v>
      </c>
      <c r="E13" s="35">
        <f>B5/B6</f>
        <v>1.0783090783090783</v>
      </c>
      <c r="F13" s="35"/>
      <c r="G13" s="35"/>
      <c r="H13" s="35">
        <f>B5/(B5+B3)</f>
        <v>0.49041662562789329</v>
      </c>
      <c r="I13" s="35">
        <f>B5/(B5+B4)</f>
        <v>0.48774562623670242</v>
      </c>
      <c r="J13" s="35" t="s">
        <v>293</v>
      </c>
      <c r="K13" s="35">
        <f>B5/(B5+B6)</f>
        <v>0.51883961320440142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0.89249681085469101</v>
      </c>
      <c r="C14" s="35">
        <f>B6/B4</f>
        <v>0.88300761081577239</v>
      </c>
      <c r="D14" s="35">
        <f>B6/B5</f>
        <v>0.92737789203084842</v>
      </c>
      <c r="E14" s="35" t="s">
        <v>293</v>
      </c>
      <c r="F14" s="35"/>
      <c r="G14" s="35"/>
      <c r="H14" s="35">
        <f>B6/(B6+B3)</f>
        <v>0.47159752435811025</v>
      </c>
      <c r="I14" s="35">
        <f>B6/(B6+B4)</f>
        <v>0.46893470092413936</v>
      </c>
      <c r="J14" s="35">
        <f>B6/(B6+B5)</f>
        <v>0.48116038679559853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225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31</v>
      </c>
      <c r="D19" s="7">
        <v>103</v>
      </c>
      <c r="E19" s="7">
        <v>28</v>
      </c>
      <c r="F19" s="35"/>
      <c r="G19" s="35" t="s">
        <v>41</v>
      </c>
      <c r="H19" s="35" t="s">
        <v>293</v>
      </c>
      <c r="I19" s="35">
        <f>C29*I11</f>
        <v>31.331647954475546</v>
      </c>
      <c r="J19" s="35">
        <f>D29*J11</f>
        <v>92.744174135723426</v>
      </c>
      <c r="K19" s="35">
        <f>E29*K11</f>
        <v>30.64734358722961</v>
      </c>
      <c r="L19" s="35"/>
      <c r="M19" s="35">
        <f>I19+H20</f>
        <v>63</v>
      </c>
      <c r="N19" s="35">
        <f>J19+H21</f>
        <v>182</v>
      </c>
      <c r="O19" s="35">
        <f>K19+H22</f>
        <v>58</v>
      </c>
      <c r="P19" s="35"/>
    </row>
    <row r="20" spans="1:16">
      <c r="A20" s="35" t="s">
        <v>61</v>
      </c>
      <c r="B20" s="7">
        <v>32</v>
      </c>
      <c r="C20" s="7" t="s">
        <v>293</v>
      </c>
      <c r="D20" s="7">
        <v>10</v>
      </c>
      <c r="E20" s="7">
        <v>99</v>
      </c>
      <c r="F20" s="35"/>
      <c r="G20" s="35" t="s">
        <v>61</v>
      </c>
      <c r="H20" s="35">
        <f>C29*H12</f>
        <v>31.668352045524458</v>
      </c>
      <c r="I20" s="35" t="s">
        <v>293</v>
      </c>
      <c r="J20" s="35">
        <f>D30*J12</f>
        <v>8.7083243539760602</v>
      </c>
      <c r="K20" s="35">
        <f>E30*K12</f>
        <v>92.405362039199758</v>
      </c>
      <c r="L20" s="35"/>
      <c r="M20" s="35"/>
      <c r="N20" s="35">
        <f>J20+I21</f>
        <v>17</v>
      </c>
      <c r="O20" s="35">
        <f>K20+I22</f>
        <v>174</v>
      </c>
      <c r="P20" s="35"/>
    </row>
    <row r="21" spans="1:16">
      <c r="A21" s="35" t="s">
        <v>63</v>
      </c>
      <c r="B21" s="7">
        <v>79</v>
      </c>
      <c r="C21" s="7">
        <v>7</v>
      </c>
      <c r="D21" s="7" t="s">
        <v>293</v>
      </c>
      <c r="E21" s="7">
        <v>20</v>
      </c>
      <c r="F21" s="35"/>
      <c r="G21" s="35" t="s">
        <v>63</v>
      </c>
      <c r="H21" s="35">
        <f>D29*H13</f>
        <v>89.255825864276574</v>
      </c>
      <c r="I21" s="35">
        <f>D30*I13</f>
        <v>8.2916756460239416</v>
      </c>
      <c r="J21" s="35" t="s">
        <v>293</v>
      </c>
      <c r="K21" s="35">
        <f>E31*K13</f>
        <v>20.753584528176056</v>
      </c>
      <c r="L21" s="35"/>
      <c r="M21" s="35"/>
      <c r="N21" s="35"/>
      <c r="O21" s="35">
        <f>K21+J22</f>
        <v>40</v>
      </c>
      <c r="P21" s="35"/>
    </row>
    <row r="22" spans="1:16">
      <c r="A22" s="35" t="s">
        <v>64</v>
      </c>
      <c r="B22" s="7">
        <v>30</v>
      </c>
      <c r="C22" s="7">
        <v>75</v>
      </c>
      <c r="D22" s="7">
        <v>20</v>
      </c>
      <c r="E22" s="7" t="s">
        <v>293</v>
      </c>
      <c r="F22" s="35"/>
      <c r="G22" s="35" t="s">
        <v>64</v>
      </c>
      <c r="H22" s="35">
        <f>E29*H14</f>
        <v>27.352656412770394</v>
      </c>
      <c r="I22" s="35">
        <f>E30*I14</f>
        <v>81.594637960800242</v>
      </c>
      <c r="J22" s="35">
        <f>E31*J14</f>
        <v>19.246415471823941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534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3.5105196467044531E-3</v>
      </c>
      <c r="J26" s="11">
        <f>((D19-J19)^2/J19)</f>
        <v>1.134108585671799</v>
      </c>
      <c r="K26" s="11">
        <f>((E19-K19)^2/K19)</f>
        <v>0.22867978912750109</v>
      </c>
      <c r="L26" s="35"/>
      <c r="M26" s="35">
        <f>CHIDIST(I26, 1)</f>
        <v>0.95275327335923754</v>
      </c>
      <c r="N26" s="35">
        <f>CHIDIST(J26, 1)</f>
        <v>0.28690091735192252</v>
      </c>
      <c r="O26" s="35">
        <f>CHIDIST(K26, 1)</f>
        <v>0.63250447783014263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3.4731951176270913E-3</v>
      </c>
      <c r="I27" s="11" t="s">
        <v>293</v>
      </c>
      <c r="J27" s="11">
        <f>((D20-J20)^2/J20)</f>
        <v>0.19158978314462871</v>
      </c>
      <c r="K27" s="11">
        <f>((E20-K20)^2/K20)</f>
        <v>0.47063556566748549</v>
      </c>
      <c r="L27" s="35">
        <f>CHIDIST(H27, 1)</f>
        <v>0.95300482054391566</v>
      </c>
      <c r="M27" s="35"/>
      <c r="N27" s="35">
        <f>CHIDIST(J27, 1)</f>
        <v>0.66159673575963307</v>
      </c>
      <c r="O27" s="35">
        <f>CHIDIST(K27, 1)</f>
        <v>0.49269492501640966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1.1784324792233194</v>
      </c>
      <c r="I28" s="11">
        <f>((C21-I21)^2/I21)</f>
        <v>0.20121698505312582</v>
      </c>
      <c r="J28" s="11" t="s">
        <v>293</v>
      </c>
      <c r="K28" s="11">
        <f>((E21-K21)^2/K21)</f>
        <v>2.7363448484541773E-2</v>
      </c>
      <c r="L28" s="35">
        <f>CHIDIST(H28, 1)</f>
        <v>0.27767552906358683</v>
      </c>
      <c r="M28" s="35">
        <f>CHIDIST(I28, 1)</f>
        <v>0.65374031900297402</v>
      </c>
      <c r="N28" s="35"/>
      <c r="O28" s="35">
        <f>CHIDIST(K28, 1)</f>
        <v>0.86861419297590303</v>
      </c>
      <c r="P28" s="35"/>
    </row>
    <row r="29" spans="1:16">
      <c r="A29" s="35" t="s">
        <v>41</v>
      </c>
      <c r="B29" s="35" t="s">
        <v>293</v>
      </c>
      <c r="C29" s="35">
        <f>C19+B20</f>
        <v>63</v>
      </c>
      <c r="D29" s="35">
        <f>D19+B21</f>
        <v>182</v>
      </c>
      <c r="E29" s="35">
        <f>E19+B22</f>
        <v>58</v>
      </c>
      <c r="F29" s="35"/>
      <c r="G29" s="35" t="s">
        <v>64</v>
      </c>
      <c r="H29" s="11">
        <f>((B22-H22)^2/H22)</f>
        <v>0.25622476892495277</v>
      </c>
      <c r="I29" s="11">
        <f>((C22-I22)^2/I22)</f>
        <v>0.53299151661069577</v>
      </c>
      <c r="J29" s="11">
        <f>((D22-J22)^2/J22)</f>
        <v>2.9506254914724458E-2</v>
      </c>
      <c r="K29" s="11" t="s">
        <v>293</v>
      </c>
      <c r="L29" s="35">
        <f>CHIDIST(H29, 1)</f>
        <v>0.61272573466110214</v>
      </c>
      <c r="M29" s="35">
        <f>CHIDIST(I29, 1)</f>
        <v>0.46535187488706919</v>
      </c>
      <c r="N29" s="35">
        <f>CHIDIST(J29, 1)</f>
        <v>0.86361532615687642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17</v>
      </c>
      <c r="E30" s="35">
        <f>E20+C22</f>
        <v>174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40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356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178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2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248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247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0.31114000000000003</v>
      </c>
      <c r="C3" s="35"/>
      <c r="D3" s="35" t="s">
        <v>42</v>
      </c>
      <c r="E3" s="35">
        <f>B3+B6</f>
        <v>0.50155000000000005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0.23252999999999999</v>
      </c>
      <c r="C4" s="35"/>
      <c r="D4" s="35" t="s">
        <v>62</v>
      </c>
      <c r="E4" s="35">
        <f>B4+B5</f>
        <v>0.49844999999999995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0.26591999999999999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0.19041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1.3380639057325938</v>
      </c>
      <c r="D11" s="35">
        <f>B3/B5</f>
        <v>1.1700511432009628</v>
      </c>
      <c r="E11" s="35">
        <f>B3/B6</f>
        <v>1.6340528333595927</v>
      </c>
      <c r="F11" s="35"/>
      <c r="G11" s="35"/>
      <c r="H11" s="35" t="s">
        <v>293</v>
      </c>
      <c r="I11" s="35">
        <f>B3/(B3+B4)</f>
        <v>0.57229569407912895</v>
      </c>
      <c r="J11" s="35">
        <f>B3/(B3+B5)</f>
        <v>0.53918136762208435</v>
      </c>
      <c r="K11" s="35">
        <f>B3/(B3+B6)</f>
        <v>0.62035689362974777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0.74734846050009629</v>
      </c>
      <c r="C12" s="35" t="s">
        <v>293</v>
      </c>
      <c r="D12" s="35">
        <f>B4/B5</f>
        <v>0.87443592057761732</v>
      </c>
      <c r="E12" s="35">
        <f>B4/B6</f>
        <v>1.2212068693871119</v>
      </c>
      <c r="F12" s="35"/>
      <c r="G12" s="35"/>
      <c r="H12" s="35">
        <f>B4/(B3+B4)</f>
        <v>0.42770430592087111</v>
      </c>
      <c r="I12" s="35" t="s">
        <v>293</v>
      </c>
      <c r="J12" s="35">
        <f>B4/(B4+B5)</f>
        <v>0.46650616912428533</v>
      </c>
      <c r="K12" s="35">
        <f>B4/(B4+B6)</f>
        <v>0.54979429706341321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0.8546634955325576</v>
      </c>
      <c r="C13" s="35">
        <f>B5/B4</f>
        <v>1.1435943749193653</v>
      </c>
      <c r="D13" s="35" t="s">
        <v>293</v>
      </c>
      <c r="E13" s="35">
        <f>B5/B6</f>
        <v>1.3965653064439894</v>
      </c>
      <c r="F13" s="35"/>
      <c r="G13" s="35"/>
      <c r="H13" s="35">
        <f>B5/(B5+B3)</f>
        <v>0.46081863237791559</v>
      </c>
      <c r="I13" s="35">
        <f>B5/(B5+B4)</f>
        <v>0.53349383087571478</v>
      </c>
      <c r="J13" s="35" t="s">
        <v>293</v>
      </c>
      <c r="K13" s="35">
        <f>B5/(B5+B6)</f>
        <v>0.58273617776609032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0.61197531657774629</v>
      </c>
      <c r="C14" s="35">
        <f>B6/B4</f>
        <v>0.81886208231195978</v>
      </c>
      <c r="D14" s="35">
        <f>B6/B5</f>
        <v>0.71604241877256314</v>
      </c>
      <c r="E14" s="35" t="s">
        <v>293</v>
      </c>
      <c r="F14" s="35"/>
      <c r="G14" s="35"/>
      <c r="H14" s="35">
        <f>B6/(B6+B3)</f>
        <v>0.37964310637025217</v>
      </c>
      <c r="I14" s="35">
        <f>B6/(B6+B4)</f>
        <v>0.45020570293658674</v>
      </c>
      <c r="J14" s="35">
        <f>B6/(B6+B5)</f>
        <v>0.41726382223390968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76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738</v>
      </c>
      <c r="D19" s="7">
        <v>2976</v>
      </c>
      <c r="E19" s="7">
        <v>619</v>
      </c>
      <c r="F19" s="35"/>
      <c r="G19" s="35" t="s">
        <v>41</v>
      </c>
      <c r="H19" s="35" t="s">
        <v>293</v>
      </c>
      <c r="I19" s="35">
        <f>C29*I11</f>
        <v>675.88121470745125</v>
      </c>
      <c r="J19" s="35">
        <f>D29*J11</f>
        <v>2790.8027588119085</v>
      </c>
      <c r="K19" s="35">
        <f>E29*K11</f>
        <v>622.83832120426678</v>
      </c>
      <c r="L19" s="35"/>
      <c r="M19" s="35">
        <f>I19+H20</f>
        <v>1181</v>
      </c>
      <c r="N19" s="35">
        <f>J19+H21</f>
        <v>5176</v>
      </c>
      <c r="O19" s="35">
        <f>K19+H22</f>
        <v>1004</v>
      </c>
      <c r="P19" s="35"/>
    </row>
    <row r="20" spans="1:16">
      <c r="A20" s="35" t="s">
        <v>61</v>
      </c>
      <c r="B20" s="7">
        <v>443</v>
      </c>
      <c r="C20" s="7" t="s">
        <v>293</v>
      </c>
      <c r="D20" s="7">
        <v>283</v>
      </c>
      <c r="E20" s="7">
        <v>4142</v>
      </c>
      <c r="F20" s="35"/>
      <c r="G20" s="35" t="s">
        <v>61</v>
      </c>
      <c r="H20" s="35">
        <f>C29*H12</f>
        <v>505.11878529254881</v>
      </c>
      <c r="I20" s="35" t="s">
        <v>293</v>
      </c>
      <c r="J20" s="35">
        <f>D30*J12</f>
        <v>266.84152873909119</v>
      </c>
      <c r="K20" s="35">
        <f>E30*K12</f>
        <v>3970.6144133919702</v>
      </c>
      <c r="L20" s="35"/>
      <c r="M20" s="35"/>
      <c r="N20" s="35">
        <f>J20+I21</f>
        <v>572</v>
      </c>
      <c r="O20" s="35">
        <f>K20+I22</f>
        <v>7222</v>
      </c>
      <c r="P20" s="35"/>
    </row>
    <row r="21" spans="1:16">
      <c r="A21" s="35" t="s">
        <v>63</v>
      </c>
      <c r="B21" s="7">
        <v>2200</v>
      </c>
      <c r="C21" s="7">
        <v>289</v>
      </c>
      <c r="D21" s="7" t="s">
        <v>293</v>
      </c>
      <c r="E21" s="7">
        <v>329</v>
      </c>
      <c r="F21" s="35"/>
      <c r="G21" s="35" t="s">
        <v>63</v>
      </c>
      <c r="H21" s="35">
        <f>D29*H13</f>
        <v>2385.1972411880911</v>
      </c>
      <c r="I21" s="35">
        <f>D30*I13</f>
        <v>305.15847126090887</v>
      </c>
      <c r="J21" s="35" t="s">
        <v>293</v>
      </c>
      <c r="K21" s="35">
        <f>E31*K13</f>
        <v>321.67037012688183</v>
      </c>
      <c r="L21" s="35"/>
      <c r="M21" s="35"/>
      <c r="N21" s="35"/>
      <c r="O21" s="35">
        <f>K21+J22</f>
        <v>552</v>
      </c>
      <c r="P21" s="35"/>
    </row>
    <row r="22" spans="1:16">
      <c r="A22" s="35" t="s">
        <v>64</v>
      </c>
      <c r="B22" s="7">
        <v>385</v>
      </c>
      <c r="C22" s="7">
        <v>3080</v>
      </c>
      <c r="D22" s="7">
        <v>223</v>
      </c>
      <c r="E22" s="7" t="s">
        <v>293</v>
      </c>
      <c r="F22" s="35"/>
      <c r="G22" s="35" t="s">
        <v>64</v>
      </c>
      <c r="H22" s="35">
        <f>E29*H14</f>
        <v>381.16167879573317</v>
      </c>
      <c r="I22" s="35">
        <f>E30*I14</f>
        <v>3251.3855866080294</v>
      </c>
      <c r="J22" s="35">
        <f>E31*J14</f>
        <v>230.32962987311814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15707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5.7092036326116737</v>
      </c>
      <c r="J26" s="11">
        <f>((D19-J19)^2/J19)</f>
        <v>12.28966039802877</v>
      </c>
      <c r="K26" s="11">
        <f>((E19-K19)^2/K19)</f>
        <v>2.3654147738755144E-2</v>
      </c>
      <c r="L26" s="35"/>
      <c r="M26" s="35">
        <f>CHIDIST(I26, 1)</f>
        <v>1.6876194592986449E-2</v>
      </c>
      <c r="N26" s="35">
        <f>CHIDIST(J26, 1)</f>
        <v>4.5547461232432545E-4</v>
      </c>
      <c r="O26" s="35">
        <f>CHIDIST(K26, 1)</f>
        <v>0.87776818307122395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7.639279311275101</v>
      </c>
      <c r="I27" s="11" t="s">
        <v>293</v>
      </c>
      <c r="J27" s="11">
        <f>((D20-J20)^2/J20)</f>
        <v>0.97846911132377445</v>
      </c>
      <c r="K27" s="11">
        <f>((E20-K20)^2/K20)</f>
        <v>7.3976005320259874</v>
      </c>
      <c r="L27" s="35">
        <f>CHIDIST(H27, 1)</f>
        <v>5.7110735390158689E-3</v>
      </c>
      <c r="M27" s="35"/>
      <c r="N27" s="35">
        <f>CHIDIST(J27, 1)</f>
        <v>0.32257705105873569</v>
      </c>
      <c r="O27" s="35">
        <f>CHIDIST(K27, 1)</f>
        <v>6.5310938153045452E-3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14.379531198265092</v>
      </c>
      <c r="I28" s="11">
        <f>((C21-I21)^2/I21)</f>
        <v>0.85560853811717386</v>
      </c>
      <c r="J28" s="11" t="s">
        <v>293</v>
      </c>
      <c r="K28" s="11">
        <f>((E21-K21)^2/K21)</f>
        <v>0.16701405869528846</v>
      </c>
      <c r="L28" s="35">
        <f>CHIDIST(H28, 1)</f>
        <v>1.4941771343184206E-4</v>
      </c>
      <c r="M28" s="35">
        <f>CHIDIST(I28, 1)</f>
        <v>0.35497054034500419</v>
      </c>
      <c r="N28" s="35"/>
      <c r="O28" s="35">
        <f>CHIDIST(K28, 1)</f>
        <v>0.68277925761172809</v>
      </c>
      <c r="P28" s="35"/>
    </row>
    <row r="29" spans="1:16">
      <c r="A29" s="35" t="s">
        <v>41</v>
      </c>
      <c r="B29" s="35" t="s">
        <v>293</v>
      </c>
      <c r="C29" s="35">
        <f>C19+B20</f>
        <v>1181</v>
      </c>
      <c r="D29" s="35">
        <f>D19+B21</f>
        <v>5176</v>
      </c>
      <c r="E29" s="35">
        <f>E19+B22</f>
        <v>1004</v>
      </c>
      <c r="F29" s="35"/>
      <c r="G29" s="35" t="s">
        <v>64</v>
      </c>
      <c r="H29" s="11">
        <f>((B22-H22)^2/H22)</f>
        <v>3.8652127133220388E-2</v>
      </c>
      <c r="I29" s="11">
        <f>((C22-I22)^2/I22)</f>
        <v>9.0340005866918407</v>
      </c>
      <c r="J29" s="11">
        <f>((D22-J22)^2/J22)</f>
        <v>0.23324604006223815</v>
      </c>
      <c r="K29" s="11" t="s">
        <v>293</v>
      </c>
      <c r="L29" s="35">
        <f>CHIDIST(H29, 1)</f>
        <v>0.84413944182235279</v>
      </c>
      <c r="M29" s="35">
        <f>CHIDIST(I29, 1)</f>
        <v>2.6500389973788531E-3</v>
      </c>
      <c r="N29" s="35">
        <f>CHIDIST(J29, 1)</f>
        <v>0.6291273152824679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572</v>
      </c>
      <c r="E30" s="35">
        <f>E20+C22</f>
        <v>7222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552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12398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3309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3.7467512843759443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127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168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0.28864000000000001</v>
      </c>
      <c r="C3" s="35"/>
      <c r="D3" s="35" t="s">
        <v>42</v>
      </c>
      <c r="E3" s="35">
        <f>B3+B6</f>
        <v>0.56689999999999996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0.21526999999999999</v>
      </c>
      <c r="C4" s="35"/>
      <c r="D4" s="35" t="s">
        <v>62</v>
      </c>
      <c r="E4" s="35">
        <f>B4+B5</f>
        <v>0.43308999999999997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0.21782000000000001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0.27826000000000001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0.99998999999999993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165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1.3408277976494636</v>
      </c>
      <c r="D11" s="35">
        <f>B3/B5</f>
        <v>1.3251308419796162</v>
      </c>
      <c r="E11" s="35">
        <f>B3/B6</f>
        <v>1.03730324157263</v>
      </c>
      <c r="F11" s="35"/>
      <c r="G11" s="35"/>
      <c r="H11" s="35" t="s">
        <v>293</v>
      </c>
      <c r="I11" s="35">
        <f>B3/(B3+B4)</f>
        <v>0.57280069853743731</v>
      </c>
      <c r="J11" s="35">
        <f>B3/(B3+B5)</f>
        <v>0.5699166765391146</v>
      </c>
      <c r="K11" s="35">
        <f>B3/(B3+B6)</f>
        <v>0.50915505380137593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0.74580792682926822</v>
      </c>
      <c r="C12" s="35" t="s">
        <v>293</v>
      </c>
      <c r="D12" s="35">
        <f>B4/B5</f>
        <v>0.98829308603434018</v>
      </c>
      <c r="E12" s="35">
        <f>B4/B6</f>
        <v>0.77362898009056269</v>
      </c>
      <c r="F12" s="35"/>
      <c r="G12" s="35"/>
      <c r="H12" s="35">
        <f>B4/(B3+B4)</f>
        <v>0.42719930146256274</v>
      </c>
      <c r="I12" s="35" t="s">
        <v>293</v>
      </c>
      <c r="J12" s="35">
        <f>B4/(B4+B5)</f>
        <v>0.49705603916045166</v>
      </c>
      <c r="K12" s="35">
        <f>B4/(B4+B6)</f>
        <v>0.43618422385670574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0.75464246119733924</v>
      </c>
      <c r="C13" s="35">
        <f>B5/B4</f>
        <v>1.0118455892599991</v>
      </c>
      <c r="D13" s="35" t="s">
        <v>293</v>
      </c>
      <c r="E13" s="35">
        <f>B5/B6</f>
        <v>0.78279307122834763</v>
      </c>
      <c r="F13" s="35"/>
      <c r="G13" s="35"/>
      <c r="H13" s="35">
        <f>B5/(B5+B3)</f>
        <v>0.43008332346088535</v>
      </c>
      <c r="I13" s="35">
        <f>B5/(B5+B4)</f>
        <v>0.5029439608395484</v>
      </c>
      <c r="J13" s="35" t="s">
        <v>293</v>
      </c>
      <c r="K13" s="35">
        <f>B5/(B5+B6)</f>
        <v>0.43908240606353816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0.96403824833702878</v>
      </c>
      <c r="C14" s="35">
        <f>B6/B4</f>
        <v>1.2926092813675849</v>
      </c>
      <c r="D14" s="35">
        <f>B6/B5</f>
        <v>1.2774768157194012</v>
      </c>
      <c r="E14" s="35" t="s">
        <v>293</v>
      </c>
      <c r="F14" s="35"/>
      <c r="G14" s="35"/>
      <c r="H14" s="35">
        <f>B6/(B6+B3)</f>
        <v>0.49084494619862412</v>
      </c>
      <c r="I14" s="35">
        <f>B6/(B6+B4)</f>
        <v>0.56381577614329426</v>
      </c>
      <c r="J14" s="35">
        <f>B6/(B6+B5)</f>
        <v>0.5609175939364619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167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20</v>
      </c>
      <c r="D19" s="7">
        <v>85</v>
      </c>
      <c r="E19" s="7">
        <v>15</v>
      </c>
      <c r="F19" s="35"/>
      <c r="G19" s="35" t="s">
        <v>41</v>
      </c>
      <c r="H19" s="35" t="s">
        <v>293</v>
      </c>
      <c r="I19" s="35">
        <f>C29*I11</f>
        <v>17.756821654660556</v>
      </c>
      <c r="J19" s="35">
        <f>D29*J11</f>
        <v>129.94100225091813</v>
      </c>
      <c r="K19" s="35">
        <f>E29*K11</f>
        <v>8.1464808608220149</v>
      </c>
      <c r="L19" s="35"/>
      <c r="M19" s="35">
        <f>I19+H20</f>
        <v>31</v>
      </c>
      <c r="N19" s="35">
        <f>J19+H21</f>
        <v>228</v>
      </c>
      <c r="O19" s="35">
        <f>K19+H22</f>
        <v>16</v>
      </c>
      <c r="P19" s="35"/>
    </row>
    <row r="20" spans="1:16">
      <c r="A20" s="35" t="s">
        <v>61</v>
      </c>
      <c r="B20" s="7">
        <v>11</v>
      </c>
      <c r="C20" s="7" t="s">
        <v>293</v>
      </c>
      <c r="D20" s="7">
        <v>11</v>
      </c>
      <c r="E20" s="7">
        <v>174</v>
      </c>
      <c r="F20" s="35"/>
      <c r="G20" s="35" t="s">
        <v>61</v>
      </c>
      <c r="H20" s="35">
        <f>C29*H12</f>
        <v>13.243178345339444</v>
      </c>
      <c r="I20" s="35" t="s">
        <v>293</v>
      </c>
      <c r="J20" s="35">
        <f>D30*J12</f>
        <v>8.4499526657276789</v>
      </c>
      <c r="K20" s="35">
        <f>E30*K12</f>
        <v>101.19473993475573</v>
      </c>
      <c r="L20" s="35"/>
      <c r="M20" s="35"/>
      <c r="N20" s="35">
        <f>J20+I21</f>
        <v>17</v>
      </c>
      <c r="O20" s="35">
        <f>K20+I22</f>
        <v>232</v>
      </c>
      <c r="P20" s="35"/>
    </row>
    <row r="21" spans="1:16">
      <c r="A21" s="35" t="s">
        <v>63</v>
      </c>
      <c r="B21" s="7">
        <v>143</v>
      </c>
      <c r="C21" s="7">
        <v>6</v>
      </c>
      <c r="D21" s="7" t="s">
        <v>293</v>
      </c>
      <c r="E21" s="7">
        <v>19</v>
      </c>
      <c r="F21" s="35"/>
      <c r="G21" s="35" t="s">
        <v>63</v>
      </c>
      <c r="H21" s="35">
        <f>D29*H13</f>
        <v>98.058997749081854</v>
      </c>
      <c r="I21" s="35">
        <f>D30*I13</f>
        <v>8.5500473342723229</v>
      </c>
      <c r="J21" s="35" t="s">
        <v>293</v>
      </c>
      <c r="K21" s="35">
        <f>E31*K13</f>
        <v>10.537977745524916</v>
      </c>
      <c r="L21" s="35"/>
      <c r="M21" s="35"/>
      <c r="N21" s="35"/>
      <c r="O21" s="35">
        <f>K21+J22</f>
        <v>24</v>
      </c>
      <c r="P21" s="35"/>
    </row>
    <row r="22" spans="1:16">
      <c r="A22" s="35" t="s">
        <v>64</v>
      </c>
      <c r="B22" s="7">
        <v>1</v>
      </c>
      <c r="C22" s="7">
        <v>58</v>
      </c>
      <c r="D22" s="7">
        <v>5</v>
      </c>
      <c r="E22" s="7" t="s">
        <v>293</v>
      </c>
      <c r="F22" s="35"/>
      <c r="G22" s="35" t="s">
        <v>64</v>
      </c>
      <c r="H22" s="35">
        <f>E29*H14</f>
        <v>7.8535191391779859</v>
      </c>
      <c r="I22" s="35">
        <f>E30*I14</f>
        <v>130.80526006524425</v>
      </c>
      <c r="J22" s="35">
        <f>E31*J14</f>
        <v>13.462022254475086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548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0.28337554923175795</v>
      </c>
      <c r="J26" s="11">
        <f>((D19-J19)^2/J19)</f>
        <v>15.543159190175924</v>
      </c>
      <c r="K26" s="11">
        <f>((E19-K19)^2/K19)</f>
        <v>5.7657687280614809</v>
      </c>
      <c r="L26" s="35"/>
      <c r="M26" s="35">
        <f>CHIDIST(I26, 1)</f>
        <v>0.59449725084647298</v>
      </c>
      <c r="N26" s="35">
        <f>CHIDIST(J26, 1)</f>
        <v>8.0642924227421095E-5</v>
      </c>
      <c r="O26" s="35">
        <f>CHIDIST(K26, 1)</f>
        <v>1.6341335483197918E-2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0.37995781358412517</v>
      </c>
      <c r="I27" s="11" t="s">
        <v>293</v>
      </c>
      <c r="J27" s="11">
        <f>((D20-J20)^2/J20)</f>
        <v>0.76955950693120001</v>
      </c>
      <c r="K27" s="11">
        <f>((E20-K20)^2/K20)</f>
        <v>52.380251153225579</v>
      </c>
      <c r="L27" s="35">
        <f>CHIDIST(H27, 1)</f>
        <v>0.53762581493122619</v>
      </c>
      <c r="M27" s="35"/>
      <c r="N27" s="35">
        <f>CHIDIST(J27, 1)</f>
        <v>0.38035335868929543</v>
      </c>
      <c r="O27" s="35">
        <f>CHIDIST(K27, 1)</f>
        <v>4.5729964762115829E-13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20.596719624701045</v>
      </c>
      <c r="I28" s="11">
        <f>((C21-I21)^2/I21)</f>
        <v>0.76055033999210198</v>
      </c>
      <c r="J28" s="11" t="s">
        <v>293</v>
      </c>
      <c r="K28" s="11">
        <f>((E21-K21)^2/K21)</f>
        <v>6.7950248486375751</v>
      </c>
      <c r="L28" s="35">
        <f>CHIDIST(H28, 1)</f>
        <v>5.6693174379572537E-6</v>
      </c>
      <c r="M28" s="35">
        <f>CHIDIST(I28, 1)</f>
        <v>0.3831563516763512</v>
      </c>
      <c r="N28" s="35"/>
      <c r="O28" s="35">
        <f>CHIDIST(K28, 1)</f>
        <v>9.141225579113248E-3</v>
      </c>
      <c r="P28" s="35"/>
    </row>
    <row r="29" spans="1:16">
      <c r="A29" s="35" t="s">
        <v>41</v>
      </c>
      <c r="B29" s="35" t="s">
        <v>293</v>
      </c>
      <c r="C29" s="35">
        <f>C19+B20</f>
        <v>31</v>
      </c>
      <c r="D29" s="35">
        <f>D19+B21</f>
        <v>228</v>
      </c>
      <c r="E29" s="35">
        <f>E19+B22</f>
        <v>16</v>
      </c>
      <c r="F29" s="35"/>
      <c r="G29" s="35" t="s">
        <v>64</v>
      </c>
      <c r="H29" s="11">
        <f>((B22-H22)^2/H22)</f>
        <v>5.9808505917762753</v>
      </c>
      <c r="I29" s="11">
        <f>((C22-I22)^2/I22)</f>
        <v>40.522880276557416</v>
      </c>
      <c r="J29" s="11">
        <f>((D22-J22)^2/J22)</f>
        <v>5.3190983703379473</v>
      </c>
      <c r="K29" s="11" t="s">
        <v>293</v>
      </c>
      <c r="L29" s="35">
        <f>CHIDIST(H29, 1)</f>
        <v>1.4462026417856311E-2</v>
      </c>
      <c r="M29" s="35">
        <f>CHIDIST(I29, 1)</f>
        <v>1.9432708772488367E-10</v>
      </c>
      <c r="N29" s="35">
        <f>CHIDIST(J29, 1)</f>
        <v>2.1092924962442951E-2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17</v>
      </c>
      <c r="E30" s="35">
        <f>E20+C22</f>
        <v>232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24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460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88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5.2272727272727275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152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69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0.28466000000000002</v>
      </c>
      <c r="C3" s="35"/>
      <c r="D3" s="35" t="s">
        <v>42</v>
      </c>
      <c r="E3" s="35">
        <f>B3+B6</f>
        <v>0.52276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0.26173000000000002</v>
      </c>
      <c r="C4" s="35"/>
      <c r="D4" s="35" t="s">
        <v>62</v>
      </c>
      <c r="E4" s="35">
        <f>B4+B5</f>
        <v>0.47725000000000001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0.21551999999999999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0.23810000000000001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1.0000100000000001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1.0876093684331181</v>
      </c>
      <c r="D11" s="35">
        <f>B3/B5</f>
        <v>1.3208054936896809</v>
      </c>
      <c r="E11" s="35">
        <f>B3/B6</f>
        <v>1.1955480890382193</v>
      </c>
      <c r="F11" s="35"/>
      <c r="G11" s="35"/>
      <c r="H11" s="35" t="s">
        <v>293</v>
      </c>
      <c r="I11" s="35">
        <f>B3/(B3+B4)</f>
        <v>0.52098318051208847</v>
      </c>
      <c r="J11" s="35">
        <f>B3/(B3+B5)</f>
        <v>0.56911511855731933</v>
      </c>
      <c r="K11" s="35">
        <f>B3/(B3+B6)</f>
        <v>0.5445328640293825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0.91944776224267544</v>
      </c>
      <c r="C12" s="35" t="s">
        <v>293</v>
      </c>
      <c r="D12" s="35">
        <f>B4/B5</f>
        <v>1.2144116555308093</v>
      </c>
      <c r="E12" s="35">
        <f>B4/B6</f>
        <v>1.0992440151196976</v>
      </c>
      <c r="F12" s="35"/>
      <c r="G12" s="35"/>
      <c r="H12" s="35">
        <f>B4/(B3+B4)</f>
        <v>0.47901681948791158</v>
      </c>
      <c r="I12" s="35" t="s">
        <v>293</v>
      </c>
      <c r="J12" s="35">
        <f>B4/(B4+B5)</f>
        <v>0.5484127815610268</v>
      </c>
      <c r="K12" s="35">
        <f>B4/(B4+B6)</f>
        <v>0.52363803693255706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0.75711374973652767</v>
      </c>
      <c r="C13" s="35">
        <f>B5/B4</f>
        <v>0.82344400718297472</v>
      </c>
      <c r="D13" s="35" t="s">
        <v>293</v>
      </c>
      <c r="E13" s="35">
        <f>B5/B6</f>
        <v>0.90516589668206626</v>
      </c>
      <c r="F13" s="35"/>
      <c r="G13" s="35"/>
      <c r="H13" s="35">
        <f>B5/(B5+B3)</f>
        <v>0.43088488144268056</v>
      </c>
      <c r="I13" s="35">
        <f>B5/(B5+B4)</f>
        <v>0.45158721843897326</v>
      </c>
      <c r="J13" s="35" t="s">
        <v>293</v>
      </c>
      <c r="K13" s="35">
        <f>B5/(B5+B6)</f>
        <v>0.47511132666108191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0.8364364505023536</v>
      </c>
      <c r="C14" s="35">
        <f>B6/B4</f>
        <v>0.90971611966530386</v>
      </c>
      <c r="D14" s="35">
        <f>B6/B5</f>
        <v>1.1047698589458055</v>
      </c>
      <c r="E14" s="35" t="s">
        <v>293</v>
      </c>
      <c r="F14" s="35"/>
      <c r="G14" s="35"/>
      <c r="H14" s="35">
        <f>B6/(B6+B3)</f>
        <v>0.4554671359706175</v>
      </c>
      <c r="I14" s="35">
        <f>B6/(B6+B4)</f>
        <v>0.47636196306744294</v>
      </c>
      <c r="J14" s="35">
        <f>B6/(B6+B5)</f>
        <v>0.52488867333891798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76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10</v>
      </c>
      <c r="D19" s="7">
        <v>48</v>
      </c>
      <c r="E19" s="7">
        <v>17</v>
      </c>
      <c r="F19" s="35"/>
      <c r="G19" s="35" t="s">
        <v>41</v>
      </c>
      <c r="H19" s="35" t="s">
        <v>293</v>
      </c>
      <c r="I19" s="35">
        <f>C29*I11</f>
        <v>20.31834403997145</v>
      </c>
      <c r="J19" s="35">
        <f>D29*J11</f>
        <v>40.407173417569673</v>
      </c>
      <c r="K19" s="35">
        <f>E29*K11</f>
        <v>11.979723008646415</v>
      </c>
      <c r="L19" s="35"/>
      <c r="M19" s="35">
        <f>I19+H20</f>
        <v>39</v>
      </c>
      <c r="N19" s="35">
        <f>J19+H21</f>
        <v>71</v>
      </c>
      <c r="O19" s="35">
        <f>K19+H22</f>
        <v>22</v>
      </c>
      <c r="P19" s="35"/>
    </row>
    <row r="20" spans="1:16">
      <c r="A20" s="35" t="s">
        <v>61</v>
      </c>
      <c r="B20" s="7">
        <v>29</v>
      </c>
      <c r="C20" s="7" t="s">
        <v>293</v>
      </c>
      <c r="D20" s="7">
        <v>10</v>
      </c>
      <c r="E20" s="7">
        <v>51</v>
      </c>
      <c r="F20" s="35"/>
      <c r="G20" s="35" t="s">
        <v>61</v>
      </c>
      <c r="H20" s="35">
        <f>C29*H12</f>
        <v>18.68165596002855</v>
      </c>
      <c r="I20" s="35" t="s">
        <v>293</v>
      </c>
      <c r="J20" s="35">
        <f>D30*J12</f>
        <v>11.516668412781563</v>
      </c>
      <c r="K20" s="35">
        <f>E30*K12</f>
        <v>41.891042954604565</v>
      </c>
      <c r="L20" s="35"/>
      <c r="M20" s="35"/>
      <c r="N20" s="35">
        <f>J20+I21</f>
        <v>21</v>
      </c>
      <c r="O20" s="35">
        <f>K20+I22</f>
        <v>80</v>
      </c>
      <c r="P20" s="35"/>
    </row>
    <row r="21" spans="1:16">
      <c r="A21" s="35" t="s">
        <v>63</v>
      </c>
      <c r="B21" s="7">
        <v>23</v>
      </c>
      <c r="C21" s="7">
        <v>11</v>
      </c>
      <c r="D21" s="7" t="s">
        <v>293</v>
      </c>
      <c r="E21" s="7">
        <v>8</v>
      </c>
      <c r="F21" s="35"/>
      <c r="G21" s="35" t="s">
        <v>63</v>
      </c>
      <c r="H21" s="35">
        <f>D29*H13</f>
        <v>30.59282658243032</v>
      </c>
      <c r="I21" s="35">
        <f>D30*I13</f>
        <v>9.4833315872184389</v>
      </c>
      <c r="J21" s="35" t="s">
        <v>293</v>
      </c>
      <c r="K21" s="35">
        <f>E31*K13</f>
        <v>6.651558573255147</v>
      </c>
      <c r="L21" s="35"/>
      <c r="M21" s="35"/>
      <c r="N21" s="35"/>
      <c r="O21" s="35">
        <f>K21+J22</f>
        <v>14</v>
      </c>
      <c r="P21" s="35"/>
    </row>
    <row r="22" spans="1:16">
      <c r="A22" s="35" t="s">
        <v>64</v>
      </c>
      <c r="B22" s="7">
        <v>5</v>
      </c>
      <c r="C22" s="7">
        <v>29</v>
      </c>
      <c r="D22" s="7">
        <v>6</v>
      </c>
      <c r="E22" s="7" t="s">
        <v>293</v>
      </c>
      <c r="F22" s="35"/>
      <c r="G22" s="35" t="s">
        <v>64</v>
      </c>
      <c r="H22" s="35">
        <f>E29*H14</f>
        <v>10.020276991353585</v>
      </c>
      <c r="I22" s="35">
        <f>E30*I14</f>
        <v>38.108957045395435</v>
      </c>
      <c r="J22" s="35">
        <f>E31*J14</f>
        <v>7.3484414267448521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247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5.2400049687988224</v>
      </c>
      <c r="J26" s="11">
        <f>((D19-J19)^2/J19)</f>
        <v>1.4267520005691126</v>
      </c>
      <c r="K26" s="11">
        <f>((E19-K19)^2/K19)</f>
        <v>2.1038200175182431</v>
      </c>
      <c r="L26" s="35"/>
      <c r="M26" s="35">
        <f>CHIDIST(I26, 1)</f>
        <v>2.2073213570117742E-2</v>
      </c>
      <c r="N26" s="35">
        <f>CHIDIST(J26, 1)</f>
        <v>0.23229538441315581</v>
      </c>
      <c r="O26" s="35">
        <f>CHIDIST(K26, 1)</f>
        <v>0.14693170908641584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5.6990784947016886</v>
      </c>
      <c r="I27" s="11" t="s">
        <v>293</v>
      </c>
      <c r="J27" s="11">
        <f>((D20-J20)^2/J20)</f>
        <v>0.19973511365287017</v>
      </c>
      <c r="K27" s="11">
        <f>((E20-K20)^2/K20)</f>
        <v>1.9806882952227602</v>
      </c>
      <c r="L27" s="35">
        <f>CHIDIST(H27, 1)</f>
        <v>1.6973823438080345E-2</v>
      </c>
      <c r="M27" s="35"/>
      <c r="N27" s="35">
        <f>CHIDIST(J27, 1)</f>
        <v>0.65493473981286376</v>
      </c>
      <c r="O27" s="35">
        <f>CHIDIST(K27, 1)</f>
        <v>0.15931797794678962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1.8844618804844231</v>
      </c>
      <c r="I28" s="11">
        <f>((C21-I21)^2/I21)</f>
        <v>0.24256065003881586</v>
      </c>
      <c r="J28" s="11" t="s">
        <v>293</v>
      </c>
      <c r="K28" s="11">
        <f>((E21-K21)^2/K21)</f>
        <v>0.27336364272168706</v>
      </c>
      <c r="L28" s="35">
        <f>CHIDIST(H28, 1)</f>
        <v>0.16982795323994643</v>
      </c>
      <c r="M28" s="35">
        <f>CHIDIST(I28, 1)</f>
        <v>0.62236276539545754</v>
      </c>
      <c r="N28" s="35"/>
      <c r="O28" s="35">
        <f>CHIDIST(K28, 1)</f>
        <v>0.60108428647426981</v>
      </c>
      <c r="P28" s="35"/>
    </row>
    <row r="29" spans="1:16">
      <c r="A29" s="35" t="s">
        <v>41</v>
      </c>
      <c r="B29" s="35" t="s">
        <v>293</v>
      </c>
      <c r="C29" s="35">
        <f>C19+B20</f>
        <v>39</v>
      </c>
      <c r="D29" s="35">
        <f>D19+B21</f>
        <v>71</v>
      </c>
      <c r="E29" s="35">
        <f>E19+B22</f>
        <v>22</v>
      </c>
      <c r="F29" s="35"/>
      <c r="G29" s="35" t="s">
        <v>64</v>
      </c>
      <c r="H29" s="11">
        <f>((B22-H22)^2/H22)</f>
        <v>2.5152180016242887</v>
      </c>
      <c r="I29" s="11">
        <f>((C22-I22)^2/I22)</f>
        <v>2.177259754341256</v>
      </c>
      <c r="J29" s="11">
        <f>((D22-J22)^2/J22)</f>
        <v>0.24743944678445159</v>
      </c>
      <c r="K29" s="11" t="s">
        <v>293</v>
      </c>
      <c r="L29" s="35">
        <f>CHIDIST(H29, 1)</f>
        <v>0.11275207480741378</v>
      </c>
      <c r="M29" s="35">
        <f>CHIDIST(I29, 1)</f>
        <v>0.14006369240788816</v>
      </c>
      <c r="N29" s="35">
        <f>CHIDIST(J29, 1)</f>
        <v>0.61888384107524885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21</v>
      </c>
      <c r="E30" s="35">
        <f>E20+C22</f>
        <v>80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14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151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96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1.5729166666666667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147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158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0.28749999999999998</v>
      </c>
      <c r="C3" s="35"/>
      <c r="D3" s="35" t="s">
        <v>42</v>
      </c>
      <c r="E3" s="35">
        <f>B3+B6</f>
        <v>0.47688999999999998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0.26705000000000001</v>
      </c>
      <c r="C4" s="35"/>
      <c r="D4" s="35" t="s">
        <v>62</v>
      </c>
      <c r="E4" s="35">
        <f>B4+B5</f>
        <v>0.52310999999999996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0.25606000000000001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0.18939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1.0765774199588092</v>
      </c>
      <c r="D11" s="35">
        <f>B3/B5</f>
        <v>1.1227837225650237</v>
      </c>
      <c r="E11" s="35">
        <f>B3/B6</f>
        <v>1.518031575056761</v>
      </c>
      <c r="F11" s="35"/>
      <c r="G11" s="35"/>
      <c r="H11" s="35" t="s">
        <v>293</v>
      </c>
      <c r="I11" s="35">
        <f>B3/(B3+B4)</f>
        <v>0.51843837345595523</v>
      </c>
      <c r="J11" s="35">
        <f>B3/(B3+B5)</f>
        <v>0.52892045036426516</v>
      </c>
      <c r="K11" s="35">
        <f>B3/(B3+B6)</f>
        <v>0.6028643922078466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0.92886956521739139</v>
      </c>
      <c r="C12" s="35" t="s">
        <v>293</v>
      </c>
      <c r="D12" s="35">
        <f>B4/B5</f>
        <v>1.0429196282121378</v>
      </c>
      <c r="E12" s="35">
        <f>B4/B6</f>
        <v>1.4100533291092454</v>
      </c>
      <c r="F12" s="35"/>
      <c r="G12" s="35"/>
      <c r="H12" s="35">
        <f>B4/(B3+B4)</f>
        <v>0.48156162654404477</v>
      </c>
      <c r="I12" s="35" t="s">
        <v>293</v>
      </c>
      <c r="J12" s="35">
        <f>B4/(B4+B5)</f>
        <v>0.5105044828047639</v>
      </c>
      <c r="K12" s="35">
        <f>B4/(B4+B6)</f>
        <v>0.58507142231180442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0.89064347826086965</v>
      </c>
      <c r="C13" s="35">
        <f>B5/B4</f>
        <v>0.95884665792922674</v>
      </c>
      <c r="D13" s="35" t="s">
        <v>293</v>
      </c>
      <c r="E13" s="35">
        <f>B5/B6</f>
        <v>1.35202492211838</v>
      </c>
      <c r="F13" s="35"/>
      <c r="G13" s="35"/>
      <c r="H13" s="35">
        <f>B5/(B5+B3)</f>
        <v>0.47107954963573478</v>
      </c>
      <c r="I13" s="35">
        <f>B5/(B5+B4)</f>
        <v>0.48949551719523626</v>
      </c>
      <c r="J13" s="35" t="s">
        <v>293</v>
      </c>
      <c r="K13" s="35">
        <f>B5/(B5+B6)</f>
        <v>0.57483443708609272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0.65874782608695659</v>
      </c>
      <c r="C14" s="35">
        <f>B6/B4</f>
        <v>0.70919303501217001</v>
      </c>
      <c r="D14" s="35">
        <f>B6/B5</f>
        <v>0.73963133640552992</v>
      </c>
      <c r="E14" s="35" t="s">
        <v>293</v>
      </c>
      <c r="F14" s="35"/>
      <c r="G14" s="35"/>
      <c r="H14" s="35">
        <f>B6/(B6+B3)</f>
        <v>0.39713560779215334</v>
      </c>
      <c r="I14" s="35">
        <f>B6/(B6+B4)</f>
        <v>0.41492857768819558</v>
      </c>
      <c r="J14" s="35">
        <f>B6/(B6+B5)</f>
        <v>0.42516556291390728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76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131</v>
      </c>
      <c r="D19" s="7">
        <v>518</v>
      </c>
      <c r="E19" s="7">
        <v>125</v>
      </c>
      <c r="F19" s="35"/>
      <c r="G19" s="35" t="s">
        <v>41</v>
      </c>
      <c r="H19" s="35" t="s">
        <v>293</v>
      </c>
      <c r="I19" s="35">
        <f>C29*I11</f>
        <v>141.53367595347578</v>
      </c>
      <c r="J19" s="35">
        <f>D29*J11</f>
        <v>510.40823460151586</v>
      </c>
      <c r="K19" s="35">
        <f>E29*K11</f>
        <v>122.98433601040071</v>
      </c>
      <c r="L19" s="35"/>
      <c r="M19" s="35">
        <f>I19+H20</f>
        <v>273</v>
      </c>
      <c r="N19" s="35">
        <f>J19+H21</f>
        <v>965</v>
      </c>
      <c r="O19" s="35">
        <f>K19+H22</f>
        <v>204</v>
      </c>
      <c r="P19" s="35"/>
    </row>
    <row r="20" spans="1:16">
      <c r="A20" s="35" t="s">
        <v>61</v>
      </c>
      <c r="B20" s="7">
        <v>142</v>
      </c>
      <c r="C20" s="7" t="s">
        <v>293</v>
      </c>
      <c r="D20" s="7">
        <v>61</v>
      </c>
      <c r="E20" s="7">
        <v>678</v>
      </c>
      <c r="F20" s="35"/>
      <c r="G20" s="35" t="s">
        <v>61</v>
      </c>
      <c r="H20" s="35">
        <f>C29*H12</f>
        <v>131.46632404652422</v>
      </c>
      <c r="I20" s="35" t="s">
        <v>293</v>
      </c>
      <c r="J20" s="35">
        <f>D30*J12</f>
        <v>60.239528970962141</v>
      </c>
      <c r="K20" s="35">
        <f>E30*K12</f>
        <v>725.48856366663745</v>
      </c>
      <c r="L20" s="35"/>
      <c r="M20" s="35"/>
      <c r="N20" s="35">
        <f>J20+I21</f>
        <v>118.00000000000003</v>
      </c>
      <c r="O20" s="35">
        <f>K20+I22</f>
        <v>1240</v>
      </c>
      <c r="P20" s="35"/>
    </row>
    <row r="21" spans="1:16">
      <c r="A21" s="35" t="s">
        <v>63</v>
      </c>
      <c r="B21" s="7">
        <v>447</v>
      </c>
      <c r="C21" s="7">
        <v>57</v>
      </c>
      <c r="D21" s="7" t="s">
        <v>293</v>
      </c>
      <c r="E21" s="7">
        <v>65</v>
      </c>
      <c r="F21" s="35"/>
      <c r="G21" s="35" t="s">
        <v>63</v>
      </c>
      <c r="H21" s="35">
        <f>D29*H13</f>
        <v>454.59176539848409</v>
      </c>
      <c r="I21" s="35">
        <f>D30*I13</f>
        <v>57.76047102903788</v>
      </c>
      <c r="J21" s="35" t="s">
        <v>293</v>
      </c>
      <c r="K21" s="35">
        <f>E31*K13</f>
        <v>61.507284768211917</v>
      </c>
      <c r="L21" s="35"/>
      <c r="M21" s="35"/>
      <c r="N21" s="35"/>
      <c r="O21" s="35">
        <f>K21+J22</f>
        <v>107</v>
      </c>
      <c r="P21" s="35"/>
    </row>
    <row r="22" spans="1:16">
      <c r="A22" s="35" t="s">
        <v>64</v>
      </c>
      <c r="B22" s="7">
        <v>79</v>
      </c>
      <c r="C22" s="7">
        <v>562</v>
      </c>
      <c r="D22" s="7">
        <v>42</v>
      </c>
      <c r="E22" s="7" t="s">
        <v>293</v>
      </c>
      <c r="F22" s="35"/>
      <c r="G22" s="35" t="s">
        <v>64</v>
      </c>
      <c r="H22" s="35">
        <f>E29*H14</f>
        <v>81.015663989599275</v>
      </c>
      <c r="I22" s="35">
        <f>E30*I14</f>
        <v>514.51143633336255</v>
      </c>
      <c r="J22" s="35">
        <f>E31*J14</f>
        <v>45.492715231788083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2907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0.78397122342323333</v>
      </c>
      <c r="J26" s="11">
        <f>((D19-J19)^2/J19)</f>
        <v>0.11291922417869611</v>
      </c>
      <c r="K26" s="11">
        <f>((E19-K19)^2/K19)</f>
        <v>3.3035925149229796E-2</v>
      </c>
      <c r="L26" s="35"/>
      <c r="M26" s="35">
        <f>CHIDIST(I26, 1)</f>
        <v>0.37592934567332625</v>
      </c>
      <c r="N26" s="35">
        <f>CHIDIST(J26, 1)</f>
        <v>0.73684480713132761</v>
      </c>
      <c r="O26" s="35">
        <f>CHIDIST(K26, 1)</f>
        <v>0.85577274461532327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0.84400571703493554</v>
      </c>
      <c r="I27" s="11" t="s">
        <v>293</v>
      </c>
      <c r="J27" s="11">
        <f>((D20-J20)^2/J20)</f>
        <v>9.6002773574918199E-3</v>
      </c>
      <c r="K27" s="11">
        <f>((E20-K20)^2/K20)</f>
        <v>3.1084758493264513</v>
      </c>
      <c r="L27" s="35">
        <f>CHIDIST(H27, 1)</f>
        <v>0.35825364492958334</v>
      </c>
      <c r="M27" s="35"/>
      <c r="N27" s="35">
        <f>CHIDIST(J27, 1)</f>
        <v>0.92194737653442083</v>
      </c>
      <c r="O27" s="35">
        <f>CHIDIST(K27, 1)</f>
        <v>7.7885830691071398E-2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0.12678386687250895</v>
      </c>
      <c r="I28" s="11">
        <f>((C21-I21)^2/I21)</f>
        <v>1.0012317692409336E-2</v>
      </c>
      <c r="J28" s="11" t="s">
        <v>293</v>
      </c>
      <c r="K28" s="11">
        <f>((E21-K21)^2/K21)</f>
        <v>0.19833520104709895</v>
      </c>
      <c r="L28" s="35">
        <f>CHIDIST(H28, 1)</f>
        <v>0.72179022426956263</v>
      </c>
      <c r="M28" s="35">
        <f>CHIDIST(I28, 1)</f>
        <v>0.9202954452563511</v>
      </c>
      <c r="N28" s="35"/>
      <c r="O28" s="35">
        <f>CHIDIST(K28, 1)</f>
        <v>0.65606799293251439</v>
      </c>
      <c r="P28" s="35"/>
    </row>
    <row r="29" spans="1:16">
      <c r="A29" s="35" t="s">
        <v>41</v>
      </c>
      <c r="B29" s="35" t="s">
        <v>293</v>
      </c>
      <c r="C29" s="35">
        <f>C19+B20</f>
        <v>273</v>
      </c>
      <c r="D29" s="35">
        <f>D19+B21</f>
        <v>965</v>
      </c>
      <c r="E29" s="35">
        <f>E19+B22</f>
        <v>204</v>
      </c>
      <c r="F29" s="35"/>
      <c r="G29" s="35" t="s">
        <v>64</v>
      </c>
      <c r="H29" s="11">
        <f>((B22-H22)^2/H22)</f>
        <v>5.0149577487741875E-2</v>
      </c>
      <c r="I29" s="11">
        <f>((C22-I22)^2/I22)</f>
        <v>4.3831167197984522</v>
      </c>
      <c r="J29" s="11">
        <f>((D22-J22)^2/J22)</f>
        <v>0.26815413474903721</v>
      </c>
      <c r="K29" s="11" t="s">
        <v>293</v>
      </c>
      <c r="L29" s="35">
        <f>CHIDIST(H29, 1)</f>
        <v>0.822803201976676</v>
      </c>
      <c r="M29" s="35">
        <f>CHIDIST(I29, 1)</f>
        <v>3.6296575828529951E-2</v>
      </c>
      <c r="N29" s="35">
        <f>CHIDIST(J29, 1)</f>
        <v>0.60457269149759474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118</v>
      </c>
      <c r="E30" s="35">
        <f>E20+C22</f>
        <v>1240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107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2205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702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3.141025641025641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148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149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0.27376</v>
      </c>
      <c r="C3" s="35"/>
      <c r="D3" s="35" t="s">
        <v>42</v>
      </c>
      <c r="E3" s="35">
        <f>B3+B6</f>
        <v>0.53611999999999993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0.20152</v>
      </c>
      <c r="C4" s="35"/>
      <c r="D4" s="35" t="s">
        <v>62</v>
      </c>
      <c r="E4" s="35">
        <f>B4+B5</f>
        <v>0.46387999999999996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0.26235999999999998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0.26235999999999998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1.3584755855498214</v>
      </c>
      <c r="D11" s="35">
        <f>B3/B5</f>
        <v>1.0434517456929411</v>
      </c>
      <c r="E11" s="35">
        <f>B3/B6</f>
        <v>1.0434517456929411</v>
      </c>
      <c r="F11" s="35"/>
      <c r="G11" s="35"/>
      <c r="H11" s="35" t="s">
        <v>293</v>
      </c>
      <c r="I11" s="35">
        <f>B3/(B3+B4)</f>
        <v>0.5759973068506985</v>
      </c>
      <c r="J11" s="35">
        <f>B3/(B3+B5)</f>
        <v>0.51063194807132739</v>
      </c>
      <c r="K11" s="35">
        <f>B3/(B3+B6)</f>
        <v>0.51063194807132739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0.7361192285213326</v>
      </c>
      <c r="C12" s="35" t="s">
        <v>293</v>
      </c>
      <c r="D12" s="35">
        <f>B4/B5</f>
        <v>0.76810489403872551</v>
      </c>
      <c r="E12" s="35">
        <f>B4/B6</f>
        <v>0.76810489403872551</v>
      </c>
      <c r="F12" s="35"/>
      <c r="G12" s="35"/>
      <c r="H12" s="35">
        <f>B4/(B3+B4)</f>
        <v>0.42400269314930145</v>
      </c>
      <c r="I12" s="35" t="s">
        <v>293</v>
      </c>
      <c r="J12" s="35">
        <f>B4/(B4+B5)</f>
        <v>0.43442269552470469</v>
      </c>
      <c r="K12" s="35">
        <f>B4/(B4+B6)</f>
        <v>0.43442269552470469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0.95835768556399759</v>
      </c>
      <c r="C13" s="35">
        <f>B5/B4</f>
        <v>1.3019055180627233</v>
      </c>
      <c r="D13" s="35" t="s">
        <v>293</v>
      </c>
      <c r="E13" s="35">
        <f>B5/B6</f>
        <v>1</v>
      </c>
      <c r="F13" s="35"/>
      <c r="G13" s="35"/>
      <c r="H13" s="35">
        <f>B5/(B5+B3)</f>
        <v>0.48936805192867272</v>
      </c>
      <c r="I13" s="35">
        <f>B5/(B5+B4)</f>
        <v>0.56557730447529531</v>
      </c>
      <c r="J13" s="35" t="s">
        <v>293</v>
      </c>
      <c r="K13" s="35">
        <f>B5/(B5+B6)</f>
        <v>0.5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0.95835768556399759</v>
      </c>
      <c r="C14" s="35">
        <f>B6/B4</f>
        <v>1.3019055180627233</v>
      </c>
      <c r="D14" s="35">
        <f>B6/B5</f>
        <v>1</v>
      </c>
      <c r="E14" s="35" t="s">
        <v>293</v>
      </c>
      <c r="F14" s="35"/>
      <c r="G14" s="35"/>
      <c r="H14" s="35">
        <f>B6/(B6+B3)</f>
        <v>0.48936805192867272</v>
      </c>
      <c r="I14" s="35">
        <f>B6/(B6+B4)</f>
        <v>0.56557730447529531</v>
      </c>
      <c r="J14" s="35">
        <f>B6/(B6+B5)</f>
        <v>0.5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150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6</v>
      </c>
      <c r="D19" s="7">
        <v>110</v>
      </c>
      <c r="E19" s="7">
        <v>22</v>
      </c>
      <c r="F19" s="35"/>
      <c r="G19" s="35" t="s">
        <v>41</v>
      </c>
      <c r="H19" s="35" t="s">
        <v>293</v>
      </c>
      <c r="I19" s="35">
        <f>C29*I11</f>
        <v>5.7599730685069854</v>
      </c>
      <c r="J19" s="35">
        <f>D29*J11</f>
        <v>109.27523688726406</v>
      </c>
      <c r="K19" s="35">
        <f>E29*K11</f>
        <v>19.404014026710442</v>
      </c>
      <c r="L19" s="35"/>
      <c r="M19" s="35">
        <f>I19+H20</f>
        <v>10</v>
      </c>
      <c r="N19" s="35">
        <f>J19+H21</f>
        <v>214</v>
      </c>
      <c r="O19" s="35">
        <f>K19+H22</f>
        <v>38.000000000000007</v>
      </c>
      <c r="P19" s="35"/>
    </row>
    <row r="20" spans="1:16">
      <c r="A20" s="35" t="s">
        <v>61</v>
      </c>
      <c r="B20" s="7">
        <v>4</v>
      </c>
      <c r="C20" s="7" t="s">
        <v>293</v>
      </c>
      <c r="D20" s="7">
        <v>8</v>
      </c>
      <c r="E20" s="7">
        <v>97</v>
      </c>
      <c r="F20" s="35"/>
      <c r="G20" s="35" t="s">
        <v>61</v>
      </c>
      <c r="H20" s="35">
        <f>C29*H12</f>
        <v>4.2400269314930146</v>
      </c>
      <c r="I20" s="35" t="s">
        <v>293</v>
      </c>
      <c r="J20" s="35">
        <f>D30*J12</f>
        <v>5.2130723462964568</v>
      </c>
      <c r="K20" s="35">
        <f>E30*K12</f>
        <v>89.925497973613872</v>
      </c>
      <c r="L20" s="35"/>
      <c r="M20" s="35"/>
      <c r="N20" s="35">
        <f>J20+I21</f>
        <v>12</v>
      </c>
      <c r="O20" s="35">
        <f>K20+I22</f>
        <v>207</v>
      </c>
      <c r="P20" s="35"/>
    </row>
    <row r="21" spans="1:16">
      <c r="A21" s="35" t="s">
        <v>63</v>
      </c>
      <c r="B21" s="7">
        <v>104</v>
      </c>
      <c r="C21" s="7">
        <v>4</v>
      </c>
      <c r="D21" s="7" t="s">
        <v>293</v>
      </c>
      <c r="E21" s="7">
        <v>9</v>
      </c>
      <c r="F21" s="35"/>
      <c r="G21" s="35" t="s">
        <v>63</v>
      </c>
      <c r="H21" s="35">
        <f>D29*H13</f>
        <v>104.72476311273596</v>
      </c>
      <c r="I21" s="35">
        <f>D30*I13</f>
        <v>6.7869276537035432</v>
      </c>
      <c r="J21" s="35" t="s">
        <v>293</v>
      </c>
      <c r="K21" s="35">
        <f>E31*K13</f>
        <v>5.5</v>
      </c>
      <c r="L21" s="35"/>
      <c r="M21" s="35"/>
      <c r="N21" s="35"/>
      <c r="O21" s="35">
        <f>K21+J22</f>
        <v>11</v>
      </c>
      <c r="P21" s="35"/>
    </row>
    <row r="22" spans="1:16">
      <c r="A22" s="35" t="s">
        <v>64</v>
      </c>
      <c r="B22" s="7">
        <v>16</v>
      </c>
      <c r="C22" s="7">
        <v>110</v>
      </c>
      <c r="D22" s="7">
        <v>2</v>
      </c>
      <c r="E22" s="7" t="s">
        <v>293</v>
      </c>
      <c r="F22" s="35"/>
      <c r="G22" s="35" t="s">
        <v>64</v>
      </c>
      <c r="H22" s="35">
        <f>E29*H14</f>
        <v>18.595985973289565</v>
      </c>
      <c r="I22" s="35">
        <f>E30*I14</f>
        <v>117.07450202638613</v>
      </c>
      <c r="J22" s="35">
        <f>E31*J14</f>
        <v>5.5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492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1.0002291183782545E-2</v>
      </c>
      <c r="J26" s="11">
        <f>((D19-J19)^2/J19)</f>
        <v>4.8069588732588125E-3</v>
      </c>
      <c r="K26" s="11">
        <f>((E19-K19)^2/K19)</f>
        <v>0.34730665336767019</v>
      </c>
      <c r="L26" s="35"/>
      <c r="M26" s="35">
        <f>CHIDIST(I26, 1)</f>
        <v>0.9203352310656624</v>
      </c>
      <c r="N26" s="35">
        <f>CHIDIST(J26, 1)</f>
        <v>0.94472516728570188</v>
      </c>
      <c r="O26" s="35">
        <f>CHIDIST(K26, 1)</f>
        <v>0.5556417424591471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1.3587868372728807E-2</v>
      </c>
      <c r="I27" s="11" t="s">
        <v>293</v>
      </c>
      <c r="J27" s="11">
        <f>((D20-J20)^2/J20)</f>
        <v>1.4899017759643125</v>
      </c>
      <c r="K27" s="11">
        <f>((E20-K20)^2/K20)</f>
        <v>0.55655603860016201</v>
      </c>
      <c r="L27" s="35">
        <f>CHIDIST(H27, 1)</f>
        <v>0.90720317979325071</v>
      </c>
      <c r="M27" s="35"/>
      <c r="N27" s="35">
        <f>CHIDIST(J27, 1)</f>
        <v>0.22223183836079224</v>
      </c>
      <c r="O27" s="35">
        <f>CHIDIST(K27, 1)</f>
        <v>0.45565120853726016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5.0158296277762783E-3</v>
      </c>
      <c r="I28" s="11">
        <f>((C21-I21)^2/I21)</f>
        <v>1.1444008457551773</v>
      </c>
      <c r="J28" s="11" t="s">
        <v>293</v>
      </c>
      <c r="K28" s="11">
        <f>((E21-K21)^2/K21)</f>
        <v>2.2272727272727271</v>
      </c>
      <c r="L28" s="35">
        <f>CHIDIST(H28, 1)</f>
        <v>0.94353900684036207</v>
      </c>
      <c r="M28" s="35">
        <f>CHIDIST(I28, 1)</f>
        <v>0.28472455940598507</v>
      </c>
      <c r="N28" s="35"/>
      <c r="O28" s="35">
        <f>CHIDIST(K28, 1)</f>
        <v>0.13559303731481251</v>
      </c>
      <c r="P28" s="35"/>
    </row>
    <row r="29" spans="1:16">
      <c r="A29" s="35" t="s">
        <v>41</v>
      </c>
      <c r="B29" s="35" t="s">
        <v>293</v>
      </c>
      <c r="C29" s="35">
        <f>C19+B20</f>
        <v>10</v>
      </c>
      <c r="D29" s="35">
        <f>D19+B21</f>
        <v>214</v>
      </c>
      <c r="E29" s="35">
        <f>E19+B22</f>
        <v>38</v>
      </c>
      <c r="F29" s="35"/>
      <c r="G29" s="35" t="s">
        <v>64</v>
      </c>
      <c r="H29" s="11">
        <f>((B22-H22)^2/H22)</f>
        <v>0.36239773374727058</v>
      </c>
      <c r="I29" s="11">
        <f>((C22-I22)^2/I22)</f>
        <v>0.42749341705559024</v>
      </c>
      <c r="J29" s="11">
        <f>((D22-J22)^2/J22)</f>
        <v>2.2272727272727271</v>
      </c>
      <c r="K29" s="11" t="s">
        <v>293</v>
      </c>
      <c r="L29" s="35">
        <f>CHIDIST(H29, 1)</f>
        <v>0.5471776019986363</v>
      </c>
      <c r="M29" s="35">
        <f>CHIDIST(I29, 1)</f>
        <v>0.51322146097310184</v>
      </c>
      <c r="N29" s="35">
        <f>CHIDIST(J29, 1)</f>
        <v>0.13559303731481251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12</v>
      </c>
      <c r="E30" s="35">
        <f>E20+C22</f>
        <v>207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11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421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71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5.929577464788732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9"/>
  <sheetViews>
    <sheetView zoomScale="125" workbookViewId="0">
      <selection activeCell="A35" sqref="A35:C39"/>
    </sheetView>
  </sheetViews>
  <sheetFormatPr baseColWidth="10" defaultRowHeight="13"/>
  <sheetData>
    <row r="1" spans="1:16">
      <c r="A1" s="5" t="s">
        <v>151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35" t="s">
        <v>250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5" t="s">
        <v>41</v>
      </c>
      <c r="B3" s="35">
        <v>0.27115</v>
      </c>
      <c r="C3" s="35"/>
      <c r="D3" s="35" t="s">
        <v>42</v>
      </c>
      <c r="E3" s="35">
        <f>B3+B6</f>
        <v>0.54943999999999993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5" t="s">
        <v>61</v>
      </c>
      <c r="B4" s="35">
        <v>0.24363000000000001</v>
      </c>
      <c r="C4" s="35"/>
      <c r="D4" s="35" t="s">
        <v>62</v>
      </c>
      <c r="E4" s="35">
        <f>B4+B5</f>
        <v>0.45056000000000002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>
      <c r="A5" s="35" t="s">
        <v>63</v>
      </c>
      <c r="B5" s="35">
        <v>0.20693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5" t="s">
        <v>64</v>
      </c>
      <c r="B6" s="35">
        <v>0.27828999999999998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>
      <c r="A7" s="35"/>
      <c r="B7" s="35">
        <f>SUM(B3:B6)</f>
        <v>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35"/>
      <c r="B9" s="35"/>
      <c r="C9" s="35"/>
      <c r="D9" s="35"/>
      <c r="E9" s="35"/>
      <c r="F9" s="35"/>
      <c r="G9" s="35" t="s">
        <v>292</v>
      </c>
      <c r="H9" s="35"/>
      <c r="I9" s="35"/>
      <c r="J9" s="35"/>
      <c r="K9" s="35"/>
      <c r="L9" s="35"/>
      <c r="M9" s="35"/>
      <c r="N9" s="35"/>
      <c r="O9" s="35"/>
      <c r="P9" s="35"/>
    </row>
    <row r="10" spans="1:16">
      <c r="A10" s="35"/>
      <c r="B10" s="35" t="s">
        <v>41</v>
      </c>
      <c r="C10" s="35" t="s">
        <v>61</v>
      </c>
      <c r="D10" s="35" t="s">
        <v>63</v>
      </c>
      <c r="E10" s="35" t="s">
        <v>64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>
      <c r="A11" s="35" t="s">
        <v>41</v>
      </c>
      <c r="B11" s="35" t="s">
        <v>293</v>
      </c>
      <c r="C11" s="35">
        <f>B3/B4</f>
        <v>1.1129581742806716</v>
      </c>
      <c r="D11" s="35">
        <f>B3/B5</f>
        <v>1.3103464939834726</v>
      </c>
      <c r="E11" s="35">
        <f>B3/B6</f>
        <v>0.97434331093463655</v>
      </c>
      <c r="F11" s="35"/>
      <c r="G11" s="35"/>
      <c r="H11" s="35" t="s">
        <v>293</v>
      </c>
      <c r="I11" s="35">
        <f>B3/(B3+B4)</f>
        <v>0.52672986518512765</v>
      </c>
      <c r="J11" s="35">
        <f>B3/(B3+B5)</f>
        <v>0.56716449129852742</v>
      </c>
      <c r="K11" s="35">
        <f>B3/(B3+B6)</f>
        <v>0.49350247524752483</v>
      </c>
      <c r="L11" s="35"/>
      <c r="M11" s="35"/>
      <c r="N11" s="35"/>
      <c r="O11" s="35"/>
      <c r="P11" s="35"/>
    </row>
    <row r="12" spans="1:16">
      <c r="A12" s="35" t="s">
        <v>61</v>
      </c>
      <c r="B12" s="35">
        <f>B4/B3</f>
        <v>0.89850636179236587</v>
      </c>
      <c r="C12" s="35" t="s">
        <v>293</v>
      </c>
      <c r="D12" s="35">
        <f>B4/B5</f>
        <v>1.1773546609964722</v>
      </c>
      <c r="E12" s="35">
        <f>B4/B6</f>
        <v>0.87545366344460829</v>
      </c>
      <c r="F12" s="35"/>
      <c r="G12" s="35"/>
      <c r="H12" s="35">
        <f>B4/(B3+B4)</f>
        <v>0.4732701348148724</v>
      </c>
      <c r="I12" s="35" t="s">
        <v>293</v>
      </c>
      <c r="J12" s="35">
        <f>B4/(B4+B5)</f>
        <v>0.54072709517045459</v>
      </c>
      <c r="K12" s="35">
        <f>B4/(B4+B6)</f>
        <v>0.46679567749846729</v>
      </c>
      <c r="L12" s="35"/>
      <c r="M12" s="35"/>
      <c r="N12" s="35"/>
      <c r="O12" s="35"/>
      <c r="P12" s="35"/>
    </row>
    <row r="13" spans="1:16">
      <c r="A13" s="35" t="s">
        <v>63</v>
      </c>
      <c r="B13" s="35">
        <f>B5/B3</f>
        <v>0.7631569242116909</v>
      </c>
      <c r="C13" s="35">
        <f>B5/B4</f>
        <v>0.84936173706029627</v>
      </c>
      <c r="D13" s="35" t="s">
        <v>293</v>
      </c>
      <c r="E13" s="35">
        <f>B5/B6</f>
        <v>0.74357684429911253</v>
      </c>
      <c r="F13" s="35"/>
      <c r="G13" s="35"/>
      <c r="H13" s="35">
        <f>B5/(B5+B3)</f>
        <v>0.43283550870147258</v>
      </c>
      <c r="I13" s="35">
        <f>B5/(B5+B4)</f>
        <v>0.45927290482954547</v>
      </c>
      <c r="J13" s="35" t="s">
        <v>293</v>
      </c>
      <c r="K13" s="35">
        <f>B5/(B5+B6)</f>
        <v>0.42646634516301885</v>
      </c>
      <c r="L13" s="35"/>
      <c r="M13" s="35"/>
      <c r="N13" s="35"/>
      <c r="O13" s="35"/>
      <c r="P13" s="35"/>
    </row>
    <row r="14" spans="1:16">
      <c r="A14" s="35" t="s">
        <v>64</v>
      </c>
      <c r="B14" s="35">
        <f>B6/B3</f>
        <v>1.0263322884012538</v>
      </c>
      <c r="C14" s="35">
        <f>B6/B4</f>
        <v>1.1422649099043631</v>
      </c>
      <c r="D14" s="35">
        <f>B6/B5</f>
        <v>1.3448509157686173</v>
      </c>
      <c r="E14" s="35" t="s">
        <v>293</v>
      </c>
      <c r="F14" s="35"/>
      <c r="G14" s="35"/>
      <c r="H14" s="35">
        <f>B6/(B6+B3)</f>
        <v>0.50649752475247523</v>
      </c>
      <c r="I14" s="35">
        <f>B6/(B6+B4)</f>
        <v>0.53320432250153282</v>
      </c>
      <c r="J14" s="35">
        <f>B6/(B6+B5)</f>
        <v>0.57353365483698115</v>
      </c>
      <c r="K14" s="35" t="s">
        <v>293</v>
      </c>
      <c r="L14" s="35"/>
      <c r="M14" s="35"/>
      <c r="N14" s="35"/>
      <c r="O14" s="35"/>
      <c r="P14" s="35"/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>
      <c r="A16" s="35" t="s">
        <v>43</v>
      </c>
      <c r="B16" s="35"/>
      <c r="C16" s="35"/>
      <c r="D16" s="35"/>
      <c r="E16" s="35"/>
      <c r="F16" s="35"/>
      <c r="G16" s="35" t="s">
        <v>294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 t="s">
        <v>41</v>
      </c>
      <c r="C18" s="35" t="s">
        <v>61</v>
      </c>
      <c r="D18" s="35" t="s">
        <v>63</v>
      </c>
      <c r="E18" s="35" t="s">
        <v>64</v>
      </c>
      <c r="F18" s="35"/>
      <c r="G18" s="35"/>
      <c r="H18" s="35" t="s">
        <v>41</v>
      </c>
      <c r="I18" s="35" t="s">
        <v>61</v>
      </c>
      <c r="J18" s="35" t="s">
        <v>63</v>
      </c>
      <c r="K18" s="35" t="s">
        <v>64</v>
      </c>
      <c r="L18" s="35"/>
      <c r="M18" s="35"/>
      <c r="N18" s="34"/>
      <c r="O18" s="35"/>
      <c r="P18" s="35"/>
    </row>
    <row r="19" spans="1:16">
      <c r="A19" s="35" t="s">
        <v>41</v>
      </c>
      <c r="B19" s="7" t="s">
        <v>293</v>
      </c>
      <c r="C19" s="7">
        <v>264</v>
      </c>
      <c r="D19" s="7">
        <v>588</v>
      </c>
      <c r="E19" s="7">
        <v>214</v>
      </c>
      <c r="F19" s="35"/>
      <c r="G19" s="35" t="s">
        <v>41</v>
      </c>
      <c r="H19" s="35" t="s">
        <v>293</v>
      </c>
      <c r="I19" s="35">
        <f>C29*I11</f>
        <v>274.42625976145149</v>
      </c>
      <c r="J19" s="35">
        <f>D29*J11</f>
        <v>609.13466365461841</v>
      </c>
      <c r="K19" s="35">
        <f>E29*K11</f>
        <v>233.92017326732676</v>
      </c>
      <c r="L19" s="35"/>
      <c r="M19" s="35">
        <f>I19+H20</f>
        <v>521</v>
      </c>
      <c r="N19" s="35">
        <f>J19+H21</f>
        <v>1074</v>
      </c>
      <c r="O19" s="35">
        <f>K19+H22</f>
        <v>474</v>
      </c>
      <c r="P19" s="35"/>
    </row>
    <row r="20" spans="1:16">
      <c r="A20" s="35" t="s">
        <v>61</v>
      </c>
      <c r="B20" s="7">
        <v>257</v>
      </c>
      <c r="C20" s="7" t="s">
        <v>293</v>
      </c>
      <c r="D20" s="7">
        <v>168</v>
      </c>
      <c r="E20" s="7">
        <v>562</v>
      </c>
      <c r="F20" s="35"/>
      <c r="G20" s="35" t="s">
        <v>61</v>
      </c>
      <c r="H20" s="35">
        <f>C29*H12</f>
        <v>246.57374023854851</v>
      </c>
      <c r="I20" s="35" t="s">
        <v>293</v>
      </c>
      <c r="J20" s="35">
        <f>D30*J12</f>
        <v>169.24758078835228</v>
      </c>
      <c r="K20" s="35">
        <f>E30*K12</f>
        <v>526.07872854077266</v>
      </c>
      <c r="L20" s="35"/>
      <c r="M20" s="35"/>
      <c r="N20" s="35">
        <f>J20+I21</f>
        <v>313</v>
      </c>
      <c r="O20" s="35">
        <f>K20+I22</f>
        <v>1127</v>
      </c>
      <c r="P20" s="35"/>
    </row>
    <row r="21" spans="1:16">
      <c r="A21" s="35" t="s">
        <v>63</v>
      </c>
      <c r="B21" s="7">
        <v>486</v>
      </c>
      <c r="C21" s="7">
        <v>145</v>
      </c>
      <c r="D21" s="7" t="s">
        <v>293</v>
      </c>
      <c r="E21" s="7">
        <v>188</v>
      </c>
      <c r="F21" s="35"/>
      <c r="G21" s="35" t="s">
        <v>63</v>
      </c>
      <c r="H21" s="35">
        <f>D29*H13</f>
        <v>464.86533634538154</v>
      </c>
      <c r="I21" s="35">
        <f>D30*I13</f>
        <v>143.75241921164772</v>
      </c>
      <c r="J21" s="35" t="s">
        <v>293</v>
      </c>
      <c r="K21" s="35">
        <f>E31*K13</f>
        <v>175.27766786200075</v>
      </c>
      <c r="L21" s="35"/>
      <c r="M21" s="35"/>
      <c r="N21" s="35"/>
      <c r="O21" s="35">
        <f>K21+J22</f>
        <v>411</v>
      </c>
      <c r="P21" s="35"/>
    </row>
    <row r="22" spans="1:16">
      <c r="A22" s="35" t="s">
        <v>64</v>
      </c>
      <c r="B22" s="7">
        <v>260</v>
      </c>
      <c r="C22" s="7">
        <v>565</v>
      </c>
      <c r="D22" s="7">
        <v>223</v>
      </c>
      <c r="E22" s="7" t="s">
        <v>293</v>
      </c>
      <c r="F22" s="35"/>
      <c r="G22" s="35" t="s">
        <v>64</v>
      </c>
      <c r="H22" s="35">
        <f>E29*H14</f>
        <v>240.07982673267327</v>
      </c>
      <c r="I22" s="35">
        <f>E30*I14</f>
        <v>600.92127145922746</v>
      </c>
      <c r="J22" s="35">
        <f>E31*J14</f>
        <v>235.72233213799925</v>
      </c>
      <c r="K22" s="35" t="s">
        <v>293</v>
      </c>
      <c r="L22" s="35"/>
      <c r="M22" s="35"/>
      <c r="N22" s="35"/>
      <c r="O22" s="35"/>
      <c r="P22" s="35"/>
    </row>
    <row r="23" spans="1:16">
      <c r="A23" s="35"/>
      <c r="B23" s="7"/>
      <c r="C23" s="7"/>
      <c r="D23" s="7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>
        <f>SUM(B19:E22)</f>
        <v>3920</v>
      </c>
      <c r="C24" s="35"/>
      <c r="D24" s="35"/>
      <c r="E24" s="35"/>
      <c r="F24" s="35"/>
      <c r="G24" s="35" t="s">
        <v>25</v>
      </c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  <c r="M25" s="35"/>
      <c r="N25" s="35"/>
      <c r="O25" s="35"/>
      <c r="P25" s="35"/>
    </row>
    <row r="26" spans="1:16">
      <c r="A26" s="35" t="s">
        <v>27</v>
      </c>
      <c r="B26" s="35"/>
      <c r="C26" s="35"/>
      <c r="D26" s="35"/>
      <c r="E26" s="35"/>
      <c r="F26" s="35"/>
      <c r="G26" s="35" t="s">
        <v>41</v>
      </c>
      <c r="H26" s="11" t="s">
        <v>293</v>
      </c>
      <c r="I26" s="11">
        <f>((C19-I19)^2/I19)</f>
        <v>0.39612423646249206</v>
      </c>
      <c r="J26" s="11">
        <f>((D19-J19)^2/J19)</f>
        <v>0.73329270922449763</v>
      </c>
      <c r="K26" s="11">
        <f>((E19-K19)^2/K19)</f>
        <v>1.6963620429044259</v>
      </c>
      <c r="L26" s="35"/>
      <c r="M26" s="35">
        <f>CHIDIST(I26, 1)</f>
        <v>0.5290976817533195</v>
      </c>
      <c r="N26" s="35">
        <f>CHIDIST(J26, 1)</f>
        <v>0.3918179721821482</v>
      </c>
      <c r="O26" s="35">
        <f>CHIDIST(K26, 1)</f>
        <v>0.1927645307214329</v>
      </c>
      <c r="P26" s="35"/>
    </row>
    <row r="27" spans="1:16">
      <c r="A27" s="35"/>
      <c r="B27" s="35"/>
      <c r="C27" s="35"/>
      <c r="D27" s="35"/>
      <c r="E27" s="35"/>
      <c r="F27" s="35"/>
      <c r="G27" s="35" t="s">
        <v>61</v>
      </c>
      <c r="H27" s="11">
        <f>((B20-H20)^2/H20)</f>
        <v>0.44086970700162015</v>
      </c>
      <c r="I27" s="11" t="s">
        <v>293</v>
      </c>
      <c r="J27" s="11">
        <f>((D20-J20)^2/J20)</f>
        <v>9.1963372014875738E-3</v>
      </c>
      <c r="K27" s="11">
        <f>((E20-K20)^2/K20)</f>
        <v>2.4527464678654001</v>
      </c>
      <c r="L27" s="35">
        <f>CHIDIST(H27, 1)</f>
        <v>0.50670298401658709</v>
      </c>
      <c r="M27" s="35"/>
      <c r="N27" s="35">
        <f>CHIDIST(J27, 1)</f>
        <v>0.92360195242218079</v>
      </c>
      <c r="O27" s="35">
        <f>CHIDIST(K27, 1)</f>
        <v>0.11731947847027131</v>
      </c>
      <c r="P27" s="35"/>
    </row>
    <row r="28" spans="1:16">
      <c r="A28" s="35"/>
      <c r="B28" s="35" t="s">
        <v>41</v>
      </c>
      <c r="C28" s="35" t="s">
        <v>61</v>
      </c>
      <c r="D28" s="35" t="s">
        <v>63</v>
      </c>
      <c r="E28" s="35" t="s">
        <v>64</v>
      </c>
      <c r="F28" s="35"/>
      <c r="G28" s="35" t="s">
        <v>63</v>
      </c>
      <c r="H28" s="11">
        <f>((B21-H21)^2/H21)</f>
        <v>0.96086753059596774</v>
      </c>
      <c r="I28" s="11">
        <f>((C21-I21)^2/I21)</f>
        <v>1.0827350468266649E-2</v>
      </c>
      <c r="J28" s="11" t="s">
        <v>293</v>
      </c>
      <c r="K28" s="11">
        <f>((E21-K21)^2/K21)</f>
        <v>0.92343615135843748</v>
      </c>
      <c r="L28" s="35">
        <f>CHIDIST(H28, 1)</f>
        <v>0.32696841161929324</v>
      </c>
      <c r="M28" s="35">
        <f>CHIDIST(I28, 1)</f>
        <v>0.91712605467737429</v>
      </c>
      <c r="N28" s="35"/>
      <c r="O28" s="35">
        <f>CHIDIST(K28, 1)</f>
        <v>0.33657437351105624</v>
      </c>
      <c r="P28" s="35"/>
    </row>
    <row r="29" spans="1:16">
      <c r="A29" s="35" t="s">
        <v>41</v>
      </c>
      <c r="B29" s="35" t="s">
        <v>293</v>
      </c>
      <c r="C29" s="35">
        <f>C19+B20</f>
        <v>521</v>
      </c>
      <c r="D29" s="35">
        <f>D19+B21</f>
        <v>1074</v>
      </c>
      <c r="E29" s="35">
        <f>E19+B22</f>
        <v>474</v>
      </c>
      <c r="F29" s="35"/>
      <c r="G29" s="35" t="s">
        <v>64</v>
      </c>
      <c r="H29" s="11">
        <f>((B22-H22)^2/H22)</f>
        <v>1.6528390094273377</v>
      </c>
      <c r="I29" s="11">
        <f>((C22-I22)^2/I22)</f>
        <v>2.1472658807936016</v>
      </c>
      <c r="J29" s="11">
        <f>((D22-J22)^2/J22)</f>
        <v>0.68664573933882456</v>
      </c>
      <c r="K29" s="11" t="s">
        <v>293</v>
      </c>
      <c r="L29" s="35">
        <f>CHIDIST(H29, 1)</f>
        <v>0.19857305075694009</v>
      </c>
      <c r="M29" s="35">
        <f>CHIDIST(I29, 1)</f>
        <v>0.14282408165787627</v>
      </c>
      <c r="N29" s="35">
        <f>CHIDIST(J29, 1)</f>
        <v>0.40730763848855644</v>
      </c>
      <c r="O29" s="35"/>
      <c r="P29" s="35"/>
    </row>
    <row r="30" spans="1:16">
      <c r="A30" s="35" t="s">
        <v>61</v>
      </c>
      <c r="B30" s="35"/>
      <c r="C30" s="35" t="s">
        <v>293</v>
      </c>
      <c r="D30" s="35">
        <f>D20+C21</f>
        <v>313</v>
      </c>
      <c r="E30" s="35">
        <f>E20+C22</f>
        <v>1127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 t="s">
        <v>63</v>
      </c>
      <c r="B31" s="35"/>
      <c r="C31" s="35"/>
      <c r="D31" s="35" t="s">
        <v>293</v>
      </c>
      <c r="E31" s="35">
        <f>D22+E21</f>
        <v>411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 t="s">
        <v>64</v>
      </c>
      <c r="B32" s="35"/>
      <c r="C32" s="35"/>
      <c r="D32" s="35"/>
      <c r="E32" s="35" t="s">
        <v>293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 t="s">
        <v>293</v>
      </c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 t="s">
        <v>293</v>
      </c>
      <c r="J34" s="35"/>
      <c r="K34" s="35"/>
      <c r="L34" s="35"/>
      <c r="M34" s="35"/>
      <c r="N34" s="35"/>
      <c r="O34" s="35"/>
      <c r="P34" s="35"/>
    </row>
    <row r="35" spans="1:16">
      <c r="A35" s="4" t="s">
        <v>279</v>
      </c>
      <c r="B35" s="35"/>
      <c r="C35" s="35"/>
      <c r="D35" s="35"/>
      <c r="E35" s="35"/>
      <c r="F35" s="35"/>
      <c r="G35" s="35"/>
      <c r="H35" s="35"/>
      <c r="I35" s="35"/>
      <c r="J35" s="35" t="s">
        <v>293</v>
      </c>
      <c r="K35" s="35"/>
      <c r="L35" s="35"/>
      <c r="M35" s="35"/>
      <c r="N35" s="35"/>
      <c r="O35" s="35"/>
      <c r="P35" s="35"/>
    </row>
    <row r="36" spans="1:16">
      <c r="A36" s="35" t="s">
        <v>188</v>
      </c>
      <c r="B36" s="35"/>
      <c r="C36" s="35"/>
      <c r="D36" s="35"/>
      <c r="E36" s="35"/>
      <c r="F36" s="35"/>
      <c r="G36" s="35"/>
      <c r="H36" s="35"/>
      <c r="I36" s="35"/>
      <c r="J36" s="35"/>
      <c r="K36" s="35" t="s">
        <v>293</v>
      </c>
      <c r="L36" s="35"/>
      <c r="M36" s="35"/>
      <c r="N36" s="35"/>
      <c r="O36" s="35"/>
      <c r="P36" s="35"/>
    </row>
    <row r="37" spans="1:16">
      <c r="A37" s="35" t="s">
        <v>280</v>
      </c>
      <c r="B37" s="35"/>
      <c r="C37" s="35">
        <f>D19+E20+B21+C22</f>
        <v>2201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 t="s">
        <v>281</v>
      </c>
      <c r="B38" s="35"/>
      <c r="C38" s="35">
        <f>C19+E19+B20+D20+C21+E21+B22+D22</f>
        <v>1719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 t="s">
        <v>187</v>
      </c>
      <c r="B39" s="35"/>
      <c r="C39" s="35">
        <f>C37/C38</f>
        <v>1.2803955788248982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topLeftCell="A2" zoomScale="125" workbookViewId="0">
      <selection activeCell="A20" sqref="A20:XFD20"/>
    </sheetView>
  </sheetViews>
  <sheetFormatPr baseColWidth="10" defaultRowHeight="13"/>
  <cols>
    <col min="1" max="16384" width="10.7109375" style="77"/>
  </cols>
  <sheetData>
    <row r="1" spans="1:11">
      <c r="A1" s="5" t="s">
        <v>151</v>
      </c>
    </row>
    <row r="2" spans="1:11">
      <c r="A2" s="77" t="s">
        <v>250</v>
      </c>
    </row>
    <row r="3" spans="1:11">
      <c r="A3" s="77" t="s">
        <v>41</v>
      </c>
      <c r="B3" s="77">
        <v>0.21557999999999999</v>
      </c>
      <c r="D3" s="77" t="s">
        <v>42</v>
      </c>
      <c r="E3" s="77">
        <f>B3+B6</f>
        <v>0.49547000000000002</v>
      </c>
    </row>
    <row r="4" spans="1:11">
      <c r="A4" s="77" t="s">
        <v>61</v>
      </c>
      <c r="B4" s="77">
        <v>0.25362000000000001</v>
      </c>
      <c r="D4" s="77" t="s">
        <v>62</v>
      </c>
      <c r="E4" s="77">
        <f>B4+B5</f>
        <v>0.50453000000000003</v>
      </c>
    </row>
    <row r="5" spans="1:11">
      <c r="A5" s="77" t="s">
        <v>63</v>
      </c>
      <c r="B5" s="77">
        <v>0.25091000000000002</v>
      </c>
    </row>
    <row r="6" spans="1:11">
      <c r="A6" s="77" t="s">
        <v>64</v>
      </c>
      <c r="B6" s="77">
        <v>0.27989000000000003</v>
      </c>
    </row>
    <row r="7" spans="1:11">
      <c r="B7" s="77">
        <f>SUM(B3:B6)</f>
        <v>1</v>
      </c>
    </row>
    <row r="8" spans="1:11">
      <c r="A8" s="77" t="s">
        <v>35</v>
      </c>
    </row>
    <row r="9" spans="1:11">
      <c r="G9" s="77" t="s">
        <v>292</v>
      </c>
    </row>
    <row r="10" spans="1:11">
      <c r="B10" s="77" t="s">
        <v>41</v>
      </c>
      <c r="C10" s="77" t="s">
        <v>61</v>
      </c>
      <c r="D10" s="77" t="s">
        <v>63</v>
      </c>
      <c r="E10" s="77" t="s">
        <v>64</v>
      </c>
    </row>
    <row r="11" spans="1:11">
      <c r="A11" s="77" t="s">
        <v>41</v>
      </c>
      <c r="B11" s="77" t="s">
        <v>293</v>
      </c>
      <c r="C11" s="77">
        <f>B3/B4</f>
        <v>0.85001182872013237</v>
      </c>
      <c r="D11" s="77">
        <f>B3/B5</f>
        <v>0.85919253915746674</v>
      </c>
      <c r="E11" s="77">
        <f>B3/B6</f>
        <v>0.77023116224230936</v>
      </c>
      <c r="H11" s="77" t="s">
        <v>293</v>
      </c>
      <c r="I11" s="77">
        <f>B3/(B3+B4)</f>
        <v>0.45946291560102298</v>
      </c>
      <c r="J11" s="77">
        <f>B3/(B3+B5)</f>
        <v>0.46213209286372697</v>
      </c>
      <c r="K11" s="77">
        <f>B3/(B3+B6)</f>
        <v>0.43510202434052514</v>
      </c>
    </row>
    <row r="12" spans="1:11">
      <c r="A12" s="77" t="s">
        <v>61</v>
      </c>
      <c r="B12" s="77">
        <f>B4/B3</f>
        <v>1.1764542165321459</v>
      </c>
      <c r="C12" s="77" t="s">
        <v>293</v>
      </c>
      <c r="D12" s="77">
        <f>B4/B5</f>
        <v>1.0108006855047627</v>
      </c>
      <c r="E12" s="77">
        <f>B4/B6</f>
        <v>0.90614169852442028</v>
      </c>
      <c r="H12" s="77">
        <f>B4/(B3+B4)</f>
        <v>0.54053708439897696</v>
      </c>
      <c r="I12" s="77" t="s">
        <v>293</v>
      </c>
      <c r="J12" s="77">
        <f>B4/(B4+B5)</f>
        <v>0.50268566784928548</v>
      </c>
      <c r="K12" s="77">
        <f>B4/(B4+B6)</f>
        <v>0.47538003036494159</v>
      </c>
    </row>
    <row r="13" spans="1:11">
      <c r="A13" s="77" t="s">
        <v>63</v>
      </c>
      <c r="B13" s="77">
        <f>B5/B3</f>
        <v>1.1638834771314595</v>
      </c>
      <c r="C13" s="77">
        <f>B5/B4</f>
        <v>0.98931472281365829</v>
      </c>
      <c r="D13" s="77" t="s">
        <v>293</v>
      </c>
      <c r="E13" s="77">
        <f>B5/B6</f>
        <v>0.89645932330558431</v>
      </c>
      <c r="H13" s="77">
        <f>B5/(B5+B3)</f>
        <v>0.53786790713627308</v>
      </c>
      <c r="I13" s="77">
        <f>B5/(B5+B4)</f>
        <v>0.49731433215071452</v>
      </c>
      <c r="J13" s="77" t="s">
        <v>293</v>
      </c>
      <c r="K13" s="77">
        <f>B5/(B5+B6)</f>
        <v>0.47270158251695554</v>
      </c>
    </row>
    <row r="14" spans="1:11">
      <c r="A14" s="77" t="s">
        <v>64</v>
      </c>
      <c r="B14" s="77">
        <f>B6/B3</f>
        <v>1.2983115316819744</v>
      </c>
      <c r="C14" s="77">
        <f>B6/B4</f>
        <v>1.1035801592934311</v>
      </c>
      <c r="D14" s="77">
        <f>B6/B5</f>
        <v>1.1154995815232553</v>
      </c>
      <c r="E14" s="77" t="s">
        <v>293</v>
      </c>
      <c r="H14" s="77">
        <f>B6/(B6+B3)</f>
        <v>0.56489797565947486</v>
      </c>
      <c r="I14" s="77">
        <f>B6/(B6+B4)</f>
        <v>0.52461996963505841</v>
      </c>
      <c r="J14" s="77">
        <f>B6/(B6+B5)</f>
        <v>0.52729841748304451</v>
      </c>
      <c r="K14" s="77" t="s">
        <v>293</v>
      </c>
    </row>
    <row r="16" spans="1:11">
      <c r="A16" s="77" t="s">
        <v>43</v>
      </c>
      <c r="G16" s="77" t="s">
        <v>294</v>
      </c>
    </row>
    <row r="18" spans="1:15">
      <c r="B18" s="77" t="s">
        <v>41</v>
      </c>
      <c r="C18" s="77" t="s">
        <v>61</v>
      </c>
      <c r="D18" s="77" t="s">
        <v>63</v>
      </c>
      <c r="E18" s="77" t="s">
        <v>64</v>
      </c>
      <c r="H18" s="77" t="s">
        <v>41</v>
      </c>
      <c r="I18" s="77" t="s">
        <v>61</v>
      </c>
      <c r="J18" s="77" t="s">
        <v>63</v>
      </c>
      <c r="K18" s="77" t="s">
        <v>64</v>
      </c>
      <c r="N18" s="34"/>
    </row>
    <row r="19" spans="1:15">
      <c r="A19" s="77" t="s">
        <v>41</v>
      </c>
      <c r="B19" s="7" t="s">
        <v>293</v>
      </c>
      <c r="C19" s="7">
        <v>67</v>
      </c>
      <c r="D19" s="7">
        <v>224</v>
      </c>
      <c r="E19" s="7">
        <v>51</v>
      </c>
      <c r="G19" s="77" t="s">
        <v>41</v>
      </c>
      <c r="H19" s="77" t="s">
        <v>293</v>
      </c>
      <c r="I19" s="77">
        <f>C29*I11</f>
        <v>54.676086956521736</v>
      </c>
      <c r="J19" s="77">
        <f>D29*J11</f>
        <v>225.05832922463503</v>
      </c>
      <c r="K19" s="77">
        <f>E29*K11</f>
        <v>60.04407935899247</v>
      </c>
      <c r="M19" s="77">
        <f>I19+H20</f>
        <v>119</v>
      </c>
      <c r="N19" s="77">
        <f>J19+H21</f>
        <v>487</v>
      </c>
      <c r="O19" s="77">
        <f>K19+H22</f>
        <v>138</v>
      </c>
    </row>
    <row r="20" spans="1:15">
      <c r="A20" s="77" t="s">
        <v>61</v>
      </c>
      <c r="B20" s="7">
        <v>52</v>
      </c>
      <c r="C20" s="7" t="s">
        <v>293</v>
      </c>
      <c r="D20" s="7">
        <v>36</v>
      </c>
      <c r="E20" s="7">
        <v>407</v>
      </c>
      <c r="G20" s="77" t="s">
        <v>61</v>
      </c>
      <c r="H20" s="77">
        <f>C29*H12</f>
        <v>64.323913043478257</v>
      </c>
      <c r="I20" s="77" t="s">
        <v>293</v>
      </c>
      <c r="J20" s="77">
        <f>D30*J12</f>
        <v>55.2954234634214</v>
      </c>
      <c r="K20" s="77">
        <f>E30*K12</f>
        <v>405.49916590129516</v>
      </c>
      <c r="N20" s="77">
        <f>J20+I21</f>
        <v>110</v>
      </c>
      <c r="O20" s="77">
        <f>K20+I22</f>
        <v>853</v>
      </c>
    </row>
    <row r="21" spans="1:15">
      <c r="A21" s="77" t="s">
        <v>63</v>
      </c>
      <c r="B21" s="7">
        <v>263</v>
      </c>
      <c r="C21" s="7">
        <v>74</v>
      </c>
      <c r="D21" s="7" t="s">
        <v>293</v>
      </c>
      <c r="E21" s="7">
        <v>76</v>
      </c>
      <c r="G21" s="77" t="s">
        <v>63</v>
      </c>
      <c r="H21" s="77">
        <f>D29*H13</f>
        <v>261.94167077536497</v>
      </c>
      <c r="I21" s="77">
        <f>D30*I13</f>
        <v>54.7045765365786</v>
      </c>
      <c r="J21" s="77" t="s">
        <v>293</v>
      </c>
      <c r="K21" s="77">
        <f>E31*K13</f>
        <v>76.577656367746798</v>
      </c>
      <c r="O21" s="77">
        <f>K21+J22</f>
        <v>162</v>
      </c>
    </row>
    <row r="22" spans="1:15">
      <c r="A22" s="77" t="s">
        <v>64</v>
      </c>
      <c r="B22" s="7">
        <v>87</v>
      </c>
      <c r="C22" s="7">
        <v>446</v>
      </c>
      <c r="D22" s="7">
        <v>86</v>
      </c>
      <c r="E22" s="7" t="s">
        <v>293</v>
      </c>
      <c r="G22" s="77" t="s">
        <v>64</v>
      </c>
      <c r="H22" s="77">
        <f>E29*H14</f>
        <v>77.955920641007538</v>
      </c>
      <c r="I22" s="77">
        <f>E30*I14</f>
        <v>447.50083409870484</v>
      </c>
      <c r="J22" s="77">
        <f>E31*J14</f>
        <v>85.422343632253217</v>
      </c>
      <c r="K22" s="77" t="s">
        <v>293</v>
      </c>
    </row>
    <row r="23" spans="1:15">
      <c r="B23" s="7"/>
      <c r="C23" s="7"/>
      <c r="D23" s="7"/>
      <c r="E23" s="7"/>
    </row>
    <row r="24" spans="1:15">
      <c r="B24" s="77">
        <f>SUM(B19:E22)</f>
        <v>1869</v>
      </c>
      <c r="G24" s="77" t="s">
        <v>25</v>
      </c>
    </row>
    <row r="25" spans="1:15">
      <c r="H25" s="77" t="s">
        <v>41</v>
      </c>
      <c r="I25" s="77" t="s">
        <v>61</v>
      </c>
      <c r="J25" s="77" t="s">
        <v>63</v>
      </c>
      <c r="K25" s="77" t="s">
        <v>64</v>
      </c>
      <c r="L25" s="77" t="s">
        <v>26</v>
      </c>
    </row>
    <row r="26" spans="1:15">
      <c r="A26" s="77" t="s">
        <v>27</v>
      </c>
      <c r="G26" s="77" t="s">
        <v>41</v>
      </c>
      <c r="H26" s="11" t="s">
        <v>293</v>
      </c>
      <c r="I26" s="11">
        <f>((C19-I19)^2/I19)</f>
        <v>2.7777926541083175</v>
      </c>
      <c r="J26" s="11">
        <f>((D19-J19)^2/J19)</f>
        <v>4.9767575880234668E-3</v>
      </c>
      <c r="K26" s="11">
        <f>((E19-K19)^2/K19)</f>
        <v>1.3622554017809851</v>
      </c>
      <c r="M26" s="77">
        <f>CHIDIST(I26, 1)</f>
        <v>9.5579842156766237E-2</v>
      </c>
      <c r="N26" s="77">
        <f>CHIDIST(J26, 1)</f>
        <v>0.94375897918069829</v>
      </c>
      <c r="O26" s="77">
        <f>CHIDIST(K26, 1)</f>
        <v>0.2431471275207113</v>
      </c>
    </row>
    <row r="27" spans="1:15">
      <c r="G27" s="77" t="s">
        <v>61</v>
      </c>
      <c r="H27" s="11">
        <f>((B20-H20)^2/H20)</f>
        <v>2.3611566137239586</v>
      </c>
      <c r="I27" s="11" t="s">
        <v>293</v>
      </c>
      <c r="J27" s="11">
        <f>((D20-J20)^2/J20)</f>
        <v>6.7331678340259566</v>
      </c>
      <c r="K27" s="11">
        <f>((E20-K20)^2/K20)</f>
        <v>5.5548893345528415E-3</v>
      </c>
      <c r="L27" s="77">
        <f>CHIDIST(H27, 1)</f>
        <v>0.12438996856941495</v>
      </c>
      <c r="N27" s="77">
        <f>CHIDIST(J27, 1)</f>
        <v>9.4636388461072259E-3</v>
      </c>
      <c r="O27" s="77">
        <f>CHIDIST(K27, 1)</f>
        <v>0.9405877719123118</v>
      </c>
    </row>
    <row r="28" spans="1:15">
      <c r="B28" s="77" t="s">
        <v>41</v>
      </c>
      <c r="C28" s="77" t="s">
        <v>61</v>
      </c>
      <c r="D28" s="77" t="s">
        <v>63</v>
      </c>
      <c r="E28" s="77" t="s">
        <v>64</v>
      </c>
      <c r="G28" s="77" t="s">
        <v>63</v>
      </c>
      <c r="H28" s="11">
        <f>((B21-H21)^2/H21)</f>
        <v>4.2759929888250723E-3</v>
      </c>
      <c r="I28" s="11">
        <f>((C21-I21)^2/I21)</f>
        <v>6.8058906622520539</v>
      </c>
      <c r="J28" s="11" t="s">
        <v>293</v>
      </c>
      <c r="K28" s="11">
        <f>((E21-K21)^2/K21)</f>
        <v>4.3574966253337403E-3</v>
      </c>
      <c r="L28" s="77">
        <f>CHIDIST(H28, 1)</f>
        <v>0.94786262817252376</v>
      </c>
      <c r="M28" s="77">
        <f>CHIDIST(I28, 1)</f>
        <v>9.0857625739052261E-3</v>
      </c>
      <c r="O28" s="77">
        <f>CHIDIST(K28, 1)</f>
        <v>0.94736879944838903</v>
      </c>
    </row>
    <row r="29" spans="1:15">
      <c r="A29" s="77" t="s">
        <v>41</v>
      </c>
      <c r="B29" s="77" t="s">
        <v>293</v>
      </c>
      <c r="C29" s="77">
        <f>C19+B20</f>
        <v>119</v>
      </c>
      <c r="D29" s="77">
        <f>D19+B21</f>
        <v>487</v>
      </c>
      <c r="E29" s="77">
        <f>E19+B22</f>
        <v>138</v>
      </c>
      <c r="G29" s="77" t="s">
        <v>64</v>
      </c>
      <c r="H29" s="11">
        <f>((B22-H22)^2/H22)</f>
        <v>1.0492515613846305</v>
      </c>
      <c r="I29" s="11">
        <f>((C22-I22)^2/I22)</f>
        <v>5.0335168567268978E-3</v>
      </c>
      <c r="J29" s="11">
        <f>((D22-J22)^2/J22)</f>
        <v>3.9063184760528592E-3</v>
      </c>
      <c r="K29" s="11" t="s">
        <v>293</v>
      </c>
      <c r="L29" s="77">
        <f>CHIDIST(H29, 1)</f>
        <v>0.30567979289600783</v>
      </c>
      <c r="M29" s="77">
        <f>CHIDIST(I29, 1)</f>
        <v>0.943439712378636</v>
      </c>
      <c r="N29" s="77">
        <f>CHIDIST(J29, 1)</f>
        <v>0.9501642257116415</v>
      </c>
    </row>
    <row r="30" spans="1:15">
      <c r="A30" s="77" t="s">
        <v>61</v>
      </c>
      <c r="C30" s="77" t="s">
        <v>293</v>
      </c>
      <c r="D30" s="77">
        <f>D20+C21</f>
        <v>110</v>
      </c>
      <c r="E30" s="77">
        <f>E20+C22</f>
        <v>853</v>
      </c>
    </row>
    <row r="31" spans="1:15">
      <c r="A31" s="77" t="s">
        <v>63</v>
      </c>
      <c r="D31" s="77" t="s">
        <v>293</v>
      </c>
      <c r="E31" s="77">
        <f>D22+E21</f>
        <v>162</v>
      </c>
    </row>
    <row r="32" spans="1:15">
      <c r="A32" s="77" t="s">
        <v>64</v>
      </c>
      <c r="E32" s="77" t="s">
        <v>293</v>
      </c>
    </row>
    <row r="33" spans="1:11">
      <c r="H33" s="77" t="s">
        <v>293</v>
      </c>
    </row>
    <row r="34" spans="1:11">
      <c r="I34" s="77" t="s">
        <v>293</v>
      </c>
    </row>
    <row r="35" spans="1:11">
      <c r="A35" s="4" t="s">
        <v>279</v>
      </c>
      <c r="J35" s="77" t="s">
        <v>293</v>
      </c>
    </row>
    <row r="36" spans="1:11">
      <c r="A36" s="77" t="s">
        <v>188</v>
      </c>
      <c r="K36" s="77" t="s">
        <v>293</v>
      </c>
    </row>
    <row r="37" spans="1:11">
      <c r="A37" s="77" t="s">
        <v>280</v>
      </c>
      <c r="C37" s="77">
        <f>D19+E20+B21+C22</f>
        <v>1340</v>
      </c>
    </row>
    <row r="38" spans="1:11">
      <c r="A38" s="77" t="s">
        <v>281</v>
      </c>
      <c r="C38" s="77">
        <f>C19+E19+B20+D20+C21+E21+B22+D22</f>
        <v>529</v>
      </c>
    </row>
    <row r="39" spans="1:11">
      <c r="A39" s="77" t="s">
        <v>187</v>
      </c>
      <c r="C39" s="77">
        <f>C37/C38</f>
        <v>2.5330812854442346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L26" sqref="L26:O29"/>
    </sheetView>
  </sheetViews>
  <sheetFormatPr baseColWidth="10" defaultRowHeight="13"/>
  <cols>
    <col min="1" max="16384" width="10.7109375" style="35"/>
  </cols>
  <sheetData>
    <row r="1" spans="1:11">
      <c r="A1" s="5" t="s">
        <v>360</v>
      </c>
    </row>
    <row r="2" spans="1:11">
      <c r="A2" s="35" t="s">
        <v>361</v>
      </c>
    </row>
    <row r="3" spans="1:11">
      <c r="A3" s="35" t="s">
        <v>41</v>
      </c>
      <c r="B3" s="35">
        <v>0.26257999999999998</v>
      </c>
      <c r="D3" s="35" t="s">
        <v>42</v>
      </c>
      <c r="E3" s="35">
        <f>B3+B6</f>
        <v>0.54370999999999992</v>
      </c>
    </row>
    <row r="4" spans="1:11">
      <c r="A4" s="35" t="s">
        <v>61</v>
      </c>
      <c r="B4" s="35">
        <v>0.20157</v>
      </c>
      <c r="D4" s="35" t="s">
        <v>62</v>
      </c>
      <c r="E4" s="35">
        <f>B4+B5</f>
        <v>0.45630000000000004</v>
      </c>
    </row>
    <row r="5" spans="1:11">
      <c r="A5" s="35" t="s">
        <v>63</v>
      </c>
      <c r="B5" s="35">
        <v>0.25473000000000001</v>
      </c>
    </row>
    <row r="6" spans="1:11">
      <c r="A6" s="35" t="s">
        <v>64</v>
      </c>
      <c r="B6" s="35">
        <v>0.28112999999999999</v>
      </c>
    </row>
    <row r="7" spans="1:11">
      <c r="B7" s="35">
        <f>SUM(B3:B6)</f>
        <v>1.0000100000000001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1.3026740090291213</v>
      </c>
      <c r="D11" s="35">
        <f>B3/B5</f>
        <v>1.0308169434302987</v>
      </c>
      <c r="E11" s="35">
        <f>B3/B6</f>
        <v>0.93401629139543985</v>
      </c>
      <c r="H11" s="35" t="s">
        <v>293</v>
      </c>
      <c r="I11" s="35">
        <f>B3/(B3+B4)</f>
        <v>0.56572228805343105</v>
      </c>
      <c r="J11" s="35">
        <f>B3/(B3+B5)</f>
        <v>0.50758732674798479</v>
      </c>
      <c r="K11" s="35">
        <f>B3/(B3+B6)</f>
        <v>0.4829412738408343</v>
      </c>
    </row>
    <row r="12" spans="1:11">
      <c r="A12" s="35" t="s">
        <v>61</v>
      </c>
      <c r="B12" s="35">
        <f>B4/B3</f>
        <v>0.76765176327214568</v>
      </c>
      <c r="C12" s="35" t="s">
        <v>293</v>
      </c>
      <c r="D12" s="35">
        <f>B4/B5</f>
        <v>0.79130844423507241</v>
      </c>
      <c r="E12" s="35">
        <f>B4/B6</f>
        <v>0.71699925301461964</v>
      </c>
      <c r="H12" s="35">
        <f>B4/(B3+B4)</f>
        <v>0.43427771194656906</v>
      </c>
      <c r="I12" s="35" t="s">
        <v>293</v>
      </c>
      <c r="J12" s="35">
        <f>B4/(B4+B5)</f>
        <v>0.44174884944115711</v>
      </c>
      <c r="K12" s="35">
        <f>B4/(B4+B6)</f>
        <v>0.4175885643256681</v>
      </c>
    </row>
    <row r="13" spans="1:11">
      <c r="A13" s="35" t="s">
        <v>63</v>
      </c>
      <c r="B13" s="35">
        <f>B5/B3</f>
        <v>0.97010434915073518</v>
      </c>
      <c r="C13" s="35">
        <f>B5/B4</f>
        <v>1.2637297216847745</v>
      </c>
      <c r="D13" s="35" t="s">
        <v>293</v>
      </c>
      <c r="E13" s="35">
        <f>B5/B6</f>
        <v>0.90609326646035648</v>
      </c>
      <c r="H13" s="35">
        <f>B5/(B5+B3)</f>
        <v>0.49241267325201532</v>
      </c>
      <c r="I13" s="35">
        <f>B5/(B5+B4)</f>
        <v>0.55825115055884289</v>
      </c>
      <c r="J13" s="35" t="s">
        <v>293</v>
      </c>
      <c r="K13" s="35">
        <f>B5/(B5+B6)</f>
        <v>0.47536670025752997</v>
      </c>
    </row>
    <row r="14" spans="1:11">
      <c r="A14" s="35" t="s">
        <v>64</v>
      </c>
      <c r="B14" s="35">
        <f>B6/B3</f>
        <v>1.0706451367202376</v>
      </c>
      <c r="C14" s="35">
        <f>B6/B4</f>
        <v>1.3947015924988837</v>
      </c>
      <c r="D14" s="35">
        <f>B6/B5</f>
        <v>1.1036391473324696</v>
      </c>
      <c r="E14" s="35" t="s">
        <v>293</v>
      </c>
      <c r="H14" s="35">
        <f>B6/(B6+B3)</f>
        <v>0.51705872615916582</v>
      </c>
      <c r="I14" s="35">
        <f>B6/(B6+B4)</f>
        <v>0.58241143567433185</v>
      </c>
      <c r="J14" s="35">
        <f>B6/(B6+B5)</f>
        <v>0.52463329974247008</v>
      </c>
      <c r="K14" s="35" t="s">
        <v>293</v>
      </c>
    </row>
    <row r="16" spans="1:11">
      <c r="A16" s="35" t="s">
        <v>271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22</v>
      </c>
      <c r="D19" s="7">
        <v>75</v>
      </c>
      <c r="E19" s="7">
        <v>38</v>
      </c>
      <c r="G19" s="35" t="s">
        <v>41</v>
      </c>
      <c r="H19" s="35" t="s">
        <v>293</v>
      </c>
      <c r="I19" s="35">
        <f>C29*I11</f>
        <v>22.063169234083812</v>
      </c>
      <c r="J19" s="35">
        <f>D29*J11</f>
        <v>97.964354062361068</v>
      </c>
      <c r="K19" s="35">
        <f>E29*K11</f>
        <v>58.918835408581785</v>
      </c>
      <c r="M19" s="35">
        <f>I19+H20</f>
        <v>39</v>
      </c>
      <c r="N19" s="35">
        <f>J19+H21</f>
        <v>193.00000000000003</v>
      </c>
      <c r="O19" s="35">
        <f>K19+H22</f>
        <v>122.00000000000001</v>
      </c>
    </row>
    <row r="20" spans="1:15">
      <c r="A20" s="35" t="s">
        <v>61</v>
      </c>
      <c r="B20" s="7">
        <v>17</v>
      </c>
      <c r="C20" s="7" t="s">
        <v>293</v>
      </c>
      <c r="D20" s="7">
        <v>33</v>
      </c>
      <c r="E20" s="7">
        <v>203</v>
      </c>
      <c r="G20" s="35" t="s">
        <v>61</v>
      </c>
      <c r="H20" s="35">
        <f>C29*H12</f>
        <v>16.936830765916191</v>
      </c>
      <c r="I20" s="35" t="s">
        <v>293</v>
      </c>
      <c r="J20" s="35">
        <f>D30*J12</f>
        <v>25.621433267587111</v>
      </c>
      <c r="K20" s="35">
        <f>E30*K12</f>
        <v>148.24394033561217</v>
      </c>
      <c r="N20" s="35">
        <f>J20+I21</f>
        <v>58</v>
      </c>
      <c r="O20" s="35">
        <f>K20+I22</f>
        <v>355</v>
      </c>
    </row>
    <row r="21" spans="1:15">
      <c r="A21" s="35" t="s">
        <v>63</v>
      </c>
      <c r="B21" s="7">
        <v>118</v>
      </c>
      <c r="C21" s="7">
        <v>25</v>
      </c>
      <c r="D21" s="7" t="s">
        <v>293</v>
      </c>
      <c r="E21" s="7">
        <v>153</v>
      </c>
      <c r="G21" s="35" t="s">
        <v>63</v>
      </c>
      <c r="H21" s="35">
        <f>D29*H13</f>
        <v>95.035645937638961</v>
      </c>
      <c r="I21" s="35">
        <f>D30*I13</f>
        <v>32.378566732412885</v>
      </c>
      <c r="J21" s="35" t="s">
        <v>293</v>
      </c>
      <c r="K21" s="35">
        <f>E31*K13</f>
        <v>222.94698242078155</v>
      </c>
      <c r="O21" s="35">
        <f>K21+J22</f>
        <v>469</v>
      </c>
    </row>
    <row r="22" spans="1:15">
      <c r="A22" s="35" t="s">
        <v>64</v>
      </c>
      <c r="B22" s="7">
        <v>84</v>
      </c>
      <c r="C22" s="7">
        <v>152</v>
      </c>
      <c r="D22" s="7">
        <v>316</v>
      </c>
      <c r="E22" s="7" t="s">
        <v>293</v>
      </c>
      <c r="G22" s="35" t="s">
        <v>64</v>
      </c>
      <c r="H22" s="35">
        <f>E29*H14</f>
        <v>63.081164591418229</v>
      </c>
      <c r="I22" s="35">
        <f>E30*I14</f>
        <v>206.75605966438781</v>
      </c>
      <c r="J22" s="35">
        <f>E31*J14</f>
        <v>246.05301757921848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1236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1.808603330010742E-4</v>
      </c>
      <c r="J26" s="11">
        <f>((D19-J19)^2/J19)</f>
        <v>5.3831984352775635</v>
      </c>
      <c r="K26" s="11">
        <f>((E19-K19)^2/K19)</f>
        <v>7.4271270268114815</v>
      </c>
      <c r="M26" s="35">
        <f>CHIDIST(I26, 1)</f>
        <v>0.98927002689061028</v>
      </c>
      <c r="N26" s="35">
        <f>CHIDIST(J26, 1)</f>
        <v>2.033157284210789E-2</v>
      </c>
      <c r="O26" s="35">
        <f>CHIDIST(K26, 1)</f>
        <v>6.4247841779218216E-3</v>
      </c>
    </row>
    <row r="27" spans="1:15">
      <c r="G27" s="35" t="s">
        <v>61</v>
      </c>
      <c r="H27" s="11">
        <f>((B20-H20)^2/H20)</f>
        <v>2.3560205506482478E-4</v>
      </c>
      <c r="I27" s="11" t="s">
        <v>293</v>
      </c>
      <c r="J27" s="11">
        <f>((D20-J20)^2/J20)</f>
        <v>2.1249102833581404</v>
      </c>
      <c r="K27" s="11">
        <f>((E20-K20)^2/K20)</f>
        <v>20.224948575855862</v>
      </c>
      <c r="L27" s="35">
        <f>CHIDIST(H27, 1)</f>
        <v>0.98775348424817866</v>
      </c>
      <c r="N27" s="35">
        <f>CHIDIST(J27, 1)</f>
        <v>0.14492132098242771</v>
      </c>
      <c r="O27" s="35">
        <f>CHIDIST(K27, 1)</f>
        <v>6.884914858513331E-6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5.5490921569315699</v>
      </c>
      <c r="I28" s="11">
        <f>((C21-I21)^2/I21)</f>
        <v>1.6814594504632354</v>
      </c>
      <c r="J28" s="11" t="s">
        <v>293</v>
      </c>
      <c r="K28" s="11">
        <f>((E21-K21)^2/K21)</f>
        <v>21.945039563437803</v>
      </c>
      <c r="L28" s="35">
        <f>CHIDIST(H28, 1)</f>
        <v>1.8490276299954225E-2</v>
      </c>
      <c r="M28" s="35">
        <f>CHIDIST(I28, 1)</f>
        <v>0.19473074654830566</v>
      </c>
      <c r="O28" s="35">
        <f>CHIDIST(K28, 1)</f>
        <v>2.8057116425159368E-6</v>
      </c>
    </row>
    <row r="29" spans="1:15">
      <c r="A29" s="35" t="s">
        <v>41</v>
      </c>
      <c r="B29" s="35" t="s">
        <v>293</v>
      </c>
      <c r="C29" s="35">
        <f>C19+B20</f>
        <v>39</v>
      </c>
      <c r="D29" s="35">
        <f>D19+B21</f>
        <v>193</v>
      </c>
      <c r="E29" s="35">
        <f>E19+B22</f>
        <v>122</v>
      </c>
      <c r="G29" s="35" t="s">
        <v>64</v>
      </c>
      <c r="H29" s="11">
        <f>((B22-H22)^2/H22)</f>
        <v>6.9370576413052882</v>
      </c>
      <c r="I29" s="11">
        <f>((C22-I22)^2/I22)</f>
        <v>14.50127302114773</v>
      </c>
      <c r="J29" s="11">
        <f>((D22-J22)^2/J22)</f>
        <v>19.884252580637096</v>
      </c>
      <c r="K29" s="11" t="s">
        <v>293</v>
      </c>
      <c r="L29" s="35">
        <f>CHIDIST(H29, 1)</f>
        <v>8.4427885018331494E-3</v>
      </c>
      <c r="M29" s="35">
        <f>CHIDIST(I29, 1)</f>
        <v>1.4006486139164225E-4</v>
      </c>
      <c r="N29" s="35">
        <f>CHIDIST(J29, 1)</f>
        <v>8.2275256817702501E-6</v>
      </c>
    </row>
    <row r="30" spans="1:15">
      <c r="A30" s="35" t="s">
        <v>61</v>
      </c>
      <c r="C30" s="35" t="s">
        <v>293</v>
      </c>
      <c r="D30" s="35">
        <f>D20+C21</f>
        <v>58</v>
      </c>
      <c r="E30" s="35">
        <f>E20+C22</f>
        <v>355</v>
      </c>
    </row>
    <row r="31" spans="1:15">
      <c r="A31" s="35" t="s">
        <v>63</v>
      </c>
      <c r="D31" s="35" t="s">
        <v>293</v>
      </c>
      <c r="E31" s="35">
        <f>D22+E21</f>
        <v>469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548</v>
      </c>
    </row>
    <row r="38" spans="1:11">
      <c r="A38" s="35" t="s">
        <v>281</v>
      </c>
      <c r="C38" s="35">
        <f>C19+E19+B20+D20+C21+E21+B22+D22</f>
        <v>688</v>
      </c>
    </row>
    <row r="39" spans="1:11">
      <c r="A39" s="35" t="s">
        <v>187</v>
      </c>
      <c r="C39" s="35">
        <f>C37/C38</f>
        <v>0.79651162790697672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J41" sqref="J41"/>
    </sheetView>
  </sheetViews>
  <sheetFormatPr baseColWidth="10" defaultRowHeight="13"/>
  <cols>
    <col min="1" max="16384" width="10.7109375" style="35"/>
  </cols>
  <sheetData>
    <row r="1" spans="1:11">
      <c r="A1" s="5" t="s">
        <v>141</v>
      </c>
    </row>
    <row r="2" spans="1:11">
      <c r="A2" s="35" t="s">
        <v>142</v>
      </c>
    </row>
    <row r="3" spans="1:11">
      <c r="A3" s="35" t="s">
        <v>41</v>
      </c>
      <c r="B3" s="35">
        <v>0.22878000000000001</v>
      </c>
      <c r="D3" s="35" t="s">
        <v>42</v>
      </c>
      <c r="E3" s="35">
        <f>B3+B6</f>
        <v>0.47145999999999999</v>
      </c>
    </row>
    <row r="4" spans="1:11">
      <c r="A4" s="35" t="s">
        <v>61</v>
      </c>
      <c r="B4" s="35">
        <v>0.23027</v>
      </c>
      <c r="D4" s="35" t="s">
        <v>62</v>
      </c>
      <c r="E4" s="35">
        <f>B4+B5</f>
        <v>0.52853000000000006</v>
      </c>
    </row>
    <row r="5" spans="1:11">
      <c r="A5" s="35" t="s">
        <v>63</v>
      </c>
      <c r="B5" s="35">
        <v>0.29826000000000003</v>
      </c>
    </row>
    <row r="6" spans="1:11">
      <c r="A6" s="35" t="s">
        <v>64</v>
      </c>
      <c r="B6" s="35">
        <v>0.24268000000000001</v>
      </c>
    </row>
    <row r="7" spans="1:11">
      <c r="B7" s="35">
        <f>SUM(B3:B6)</f>
        <v>0.99999000000000005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0.99352933512832764</v>
      </c>
      <c r="D11" s="35">
        <f>B3/B5</f>
        <v>0.76704888352444178</v>
      </c>
      <c r="E11" s="35">
        <f>B3/B6</f>
        <v>0.94272292731168617</v>
      </c>
      <c r="H11" s="35" t="s">
        <v>293</v>
      </c>
      <c r="I11" s="35">
        <f>B3/(B3+B4)</f>
        <v>0.49837708310641543</v>
      </c>
      <c r="J11" s="35">
        <f>B3/(B3+B5)</f>
        <v>0.43408469945355188</v>
      </c>
      <c r="K11" s="35">
        <f>B3/(B3+B6)</f>
        <v>0.48525855852034111</v>
      </c>
    </row>
    <row r="12" spans="1:11">
      <c r="A12" s="35" t="s">
        <v>61</v>
      </c>
      <c r="B12" s="35">
        <f>B4/B3</f>
        <v>1.0065128070635545</v>
      </c>
      <c r="C12" s="35" t="s">
        <v>293</v>
      </c>
      <c r="D12" s="35">
        <f>B4/B5</f>
        <v>0.77204452491115128</v>
      </c>
      <c r="E12" s="35">
        <f>B4/B6</f>
        <v>0.9488626998516565</v>
      </c>
      <c r="H12" s="35">
        <f>B4/(B3+B4)</f>
        <v>0.50162291689358451</v>
      </c>
      <c r="I12" s="35" t="s">
        <v>293</v>
      </c>
      <c r="J12" s="35">
        <f>B4/(B4+B5)</f>
        <v>0.43568009384519324</v>
      </c>
      <c r="K12" s="35">
        <f>B4/(B4+B6)</f>
        <v>0.48688021989639502</v>
      </c>
    </row>
    <row r="13" spans="1:11">
      <c r="A13" s="35" t="s">
        <v>63</v>
      </c>
      <c r="B13" s="35">
        <f>B5/B3</f>
        <v>1.3036978756884343</v>
      </c>
      <c r="C13" s="35">
        <f>B5/B4</f>
        <v>1.2952620836409434</v>
      </c>
      <c r="D13" s="35" t="s">
        <v>293</v>
      </c>
      <c r="E13" s="35">
        <f>B5/B6</f>
        <v>1.2290258776990275</v>
      </c>
      <c r="H13" s="35">
        <f>B5/(B5+B3)</f>
        <v>0.56591530054644812</v>
      </c>
      <c r="I13" s="35">
        <f>B5/(B5+B4)</f>
        <v>0.56431990615480676</v>
      </c>
      <c r="J13" s="35" t="s">
        <v>293</v>
      </c>
      <c r="K13" s="35">
        <f>B5/(B5+B6)</f>
        <v>0.55137353495766639</v>
      </c>
    </row>
    <row r="14" spans="1:11">
      <c r="A14" s="35" t="s">
        <v>64</v>
      </c>
      <c r="B14" s="35">
        <f>B6/B3</f>
        <v>1.0607570591834949</v>
      </c>
      <c r="C14" s="35">
        <f>B6/B4</f>
        <v>1.0538932557432579</v>
      </c>
      <c r="D14" s="35">
        <f>B6/B5</f>
        <v>0.81365251793737003</v>
      </c>
      <c r="E14" s="35" t="s">
        <v>293</v>
      </c>
      <c r="H14" s="35">
        <f>B6/(B6+B3)</f>
        <v>0.51474144147965895</v>
      </c>
      <c r="I14" s="35">
        <f>B6/(B6+B4)</f>
        <v>0.51311978010360504</v>
      </c>
      <c r="J14" s="35">
        <f>B6/(B6+B5)</f>
        <v>0.44862646504233372</v>
      </c>
      <c r="K14" s="35" t="s">
        <v>293</v>
      </c>
    </row>
    <row r="16" spans="1:11">
      <c r="A16" s="35" t="s">
        <v>143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103</v>
      </c>
      <c r="D19" s="7">
        <v>169</v>
      </c>
      <c r="E19" s="7">
        <v>95</v>
      </c>
      <c r="G19" s="35" t="s">
        <v>41</v>
      </c>
      <c r="H19" s="35" t="s">
        <v>293</v>
      </c>
      <c r="I19" s="35">
        <f>C29*I11</f>
        <v>87.215989543622698</v>
      </c>
      <c r="J19" s="35">
        <f>D29*J11</f>
        <v>141.94569672131146</v>
      </c>
      <c r="K19" s="35">
        <f>E29*K11</f>
        <v>116.94731260340221</v>
      </c>
      <c r="M19" s="35">
        <f>I19+H20</f>
        <v>175</v>
      </c>
      <c r="N19" s="35">
        <f>J19+H21</f>
        <v>327</v>
      </c>
      <c r="O19" s="35">
        <f>K19+H22</f>
        <v>241</v>
      </c>
    </row>
    <row r="20" spans="1:15">
      <c r="A20" s="35" t="s">
        <v>61</v>
      </c>
      <c r="B20" s="7">
        <v>72</v>
      </c>
      <c r="C20" s="7" t="s">
        <v>293</v>
      </c>
      <c r="D20" s="7">
        <v>125</v>
      </c>
      <c r="E20" s="7">
        <v>300</v>
      </c>
      <c r="G20" s="35" t="s">
        <v>61</v>
      </c>
      <c r="H20" s="35">
        <f>C29*H12</f>
        <v>87.784010456377288</v>
      </c>
      <c r="I20" s="35" t="s">
        <v>293</v>
      </c>
      <c r="J20" s="35">
        <f>D30*J12</f>
        <v>92.364179895180968</v>
      </c>
      <c r="K20" s="35">
        <f>E30*K12</f>
        <v>291.15437149804421</v>
      </c>
      <c r="N20" s="35">
        <f>J20+I21</f>
        <v>212</v>
      </c>
      <c r="O20" s="35">
        <f>K20+I22</f>
        <v>598</v>
      </c>
    </row>
    <row r="21" spans="1:15">
      <c r="A21" s="35" t="s">
        <v>63</v>
      </c>
      <c r="B21" s="7">
        <v>158</v>
      </c>
      <c r="C21" s="7">
        <v>87</v>
      </c>
      <c r="D21" s="7" t="s">
        <v>293</v>
      </c>
      <c r="E21" s="7">
        <v>172</v>
      </c>
      <c r="G21" s="35" t="s">
        <v>63</v>
      </c>
      <c r="H21" s="35">
        <f>D29*H13</f>
        <v>185.05430327868854</v>
      </c>
      <c r="I21" s="35">
        <f>D30*I13</f>
        <v>119.63582010481903</v>
      </c>
      <c r="J21" s="35" t="s">
        <v>293</v>
      </c>
      <c r="K21" s="35">
        <f>E31*K13</f>
        <v>176.43953118645325</v>
      </c>
      <c r="O21" s="35">
        <f>K21+J22</f>
        <v>320</v>
      </c>
    </row>
    <row r="22" spans="1:15">
      <c r="A22" s="35" t="s">
        <v>64</v>
      </c>
      <c r="B22" s="7">
        <v>146</v>
      </c>
      <c r="C22" s="7">
        <v>298</v>
      </c>
      <c r="D22" s="7">
        <v>148</v>
      </c>
      <c r="E22" s="7" t="s">
        <v>293</v>
      </c>
      <c r="G22" s="35" t="s">
        <v>64</v>
      </c>
      <c r="H22" s="35">
        <f>E29*H14</f>
        <v>124.0526873965978</v>
      </c>
      <c r="I22" s="35">
        <f>E30*I14</f>
        <v>306.84562850195579</v>
      </c>
      <c r="J22" s="35">
        <f>E31*J14</f>
        <v>143.56046881354678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1873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2.8565288015498411</v>
      </c>
      <c r="J26" s="11">
        <f>((D19-J19)^2/J19)</f>
        <v>5.1564460409976336</v>
      </c>
      <c r="K26" s="11">
        <f>((E19-K19)^2/K19)</f>
        <v>4.1188165831990604</v>
      </c>
      <c r="M26" s="35">
        <f>CHIDIST(I26, 1)</f>
        <v>9.1003706996766437E-2</v>
      </c>
      <c r="N26" s="35">
        <f>CHIDIST(J26, 1)</f>
        <v>2.3160245942655058E-2</v>
      </c>
      <c r="O26" s="35">
        <f>CHIDIST(K26, 1)</f>
        <v>4.2408739253707695E-2</v>
      </c>
    </row>
    <row r="27" spans="1:15">
      <c r="G27" s="35" t="s">
        <v>61</v>
      </c>
      <c r="H27" s="11">
        <f>((B20-H20)^2/H20)</f>
        <v>2.8380451609787274</v>
      </c>
      <c r="I27" s="11" t="s">
        <v>293</v>
      </c>
      <c r="J27" s="11">
        <f>((D20-J20)^2/J20)</f>
        <v>11.531491484283517</v>
      </c>
      <c r="K27" s="11">
        <f>((E20-K20)^2/K20)</f>
        <v>0.26874109151109954</v>
      </c>
      <c r="L27" s="35">
        <f>CHIDIST(H27, 1)</f>
        <v>9.2056165922000943E-2</v>
      </c>
      <c r="N27" s="35">
        <f>CHIDIST(J27, 1)</f>
        <v>6.842709530559902E-4</v>
      </c>
      <c r="O27" s="35">
        <f>CHIDIST(K27, 1)</f>
        <v>0.60417751254432872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3.955246178701262</v>
      </c>
      <c r="I28" s="11">
        <f>((C21-I21)^2/I21)</f>
        <v>8.9028248645006549</v>
      </c>
      <c r="J28" s="11" t="s">
        <v>293</v>
      </c>
      <c r="K28" s="11">
        <f>((E21-K21)^2/K21)</f>
        <v>0.11170646976307698</v>
      </c>
      <c r="L28" s="35">
        <f>CHIDIST(H28, 1)</f>
        <v>4.6725490572107529E-2</v>
      </c>
      <c r="M28" s="35">
        <f>CHIDIST(I28, 1)</f>
        <v>2.8472984330531578E-3</v>
      </c>
      <c r="O28" s="35">
        <f>CHIDIST(K28, 1)</f>
        <v>0.73820964632908126</v>
      </c>
    </row>
    <row r="29" spans="1:15">
      <c r="A29" s="35" t="s">
        <v>41</v>
      </c>
      <c r="B29" s="35" t="s">
        <v>293</v>
      </c>
      <c r="C29" s="35">
        <f>C19+B20</f>
        <v>175</v>
      </c>
      <c r="D29" s="35">
        <f>D19+B21</f>
        <v>327</v>
      </c>
      <c r="E29" s="35">
        <f>E19+B22</f>
        <v>241</v>
      </c>
      <c r="G29" s="35" t="s">
        <v>64</v>
      </c>
      <c r="H29" s="11">
        <f>((B22-H22)^2/H22)</f>
        <v>3.8829028263733307</v>
      </c>
      <c r="I29" s="11">
        <f>((C22-I22)^2/I22)</f>
        <v>0.25499839765230303</v>
      </c>
      <c r="J29" s="11">
        <f>((D22-J22)^2/J22)</f>
        <v>0.13729014204522386</v>
      </c>
      <c r="K29" s="11" t="s">
        <v>293</v>
      </c>
      <c r="L29" s="35">
        <f>CHIDIST(H29, 1)</f>
        <v>4.8780157414070199E-2</v>
      </c>
      <c r="M29" s="35">
        <f>CHIDIST(I29, 1)</f>
        <v>0.61357733687161486</v>
      </c>
      <c r="N29" s="35">
        <f>CHIDIST(J29, 1)</f>
        <v>0.71098997909371187</v>
      </c>
    </row>
    <row r="30" spans="1:15">
      <c r="A30" s="35" t="s">
        <v>61</v>
      </c>
      <c r="C30" s="35" t="s">
        <v>293</v>
      </c>
      <c r="D30" s="35">
        <f>D20+C21</f>
        <v>212</v>
      </c>
      <c r="E30" s="35">
        <f>E20+C22</f>
        <v>598</v>
      </c>
    </row>
    <row r="31" spans="1:15">
      <c r="A31" s="35" t="s">
        <v>63</v>
      </c>
      <c r="D31" s="35" t="s">
        <v>293</v>
      </c>
      <c r="E31" s="35">
        <f>D22+E21</f>
        <v>320</v>
      </c>
      <c r="G31" s="95" t="s">
        <v>342</v>
      </c>
    </row>
    <row r="32" spans="1:15">
      <c r="A32" s="35" t="s">
        <v>64</v>
      </c>
      <c r="E32" s="35" t="s">
        <v>293</v>
      </c>
      <c r="H32" s="95" t="s">
        <v>41</v>
      </c>
      <c r="I32" s="95" t="s">
        <v>61</v>
      </c>
      <c r="J32" s="95" t="s">
        <v>63</v>
      </c>
      <c r="K32" s="95" t="s">
        <v>64</v>
      </c>
    </row>
    <row r="33" spans="1:11">
      <c r="G33" s="95" t="s">
        <v>41</v>
      </c>
      <c r="H33" s="35" t="s">
        <v>293</v>
      </c>
      <c r="I33" s="35">
        <f>(C$19-I$19)/I$19</f>
        <v>0.18097610930026353</v>
      </c>
      <c r="J33" s="95">
        <f t="shared" ref="J33:K33" si="0">(D$19-J$19)/J$19</f>
        <v>0.19059614982062822</v>
      </c>
      <c r="K33" s="95">
        <f t="shared" si="0"/>
        <v>-0.18766837916003315</v>
      </c>
    </row>
    <row r="34" spans="1:11">
      <c r="G34" s="95" t="s">
        <v>61</v>
      </c>
      <c r="H34" s="35">
        <f>(B$20-H$20)/H$20</f>
        <v>-0.17980507354720224</v>
      </c>
      <c r="I34" s="95" t="s">
        <v>343</v>
      </c>
      <c r="J34" s="95">
        <f t="shared" ref="J34:K34" si="1">(D$20-J$20)/J$20</f>
        <v>0.35333849271282042</v>
      </c>
      <c r="K34" s="95">
        <f t="shared" si="1"/>
        <v>3.0381231978222956E-2</v>
      </c>
    </row>
    <row r="35" spans="1:11">
      <c r="A35" s="4" t="s">
        <v>279</v>
      </c>
      <c r="G35" s="95" t="s">
        <v>63</v>
      </c>
      <c r="H35" s="35">
        <f>(B$21-H$21)/H$21</f>
        <v>-0.1461965639239701</v>
      </c>
      <c r="I35" s="95">
        <f t="shared" ref="I35:K35" si="2">(C$21-I$21)/I$21</f>
        <v>-0.27279304873929172</v>
      </c>
      <c r="J35" s="95" t="s">
        <v>344</v>
      </c>
      <c r="K35" s="95">
        <f t="shared" si="2"/>
        <v>-2.5161771608663806E-2</v>
      </c>
    </row>
    <row r="36" spans="1:11">
      <c r="A36" s="35" t="s">
        <v>188</v>
      </c>
      <c r="G36" s="95" t="s">
        <v>64</v>
      </c>
      <c r="H36" s="35">
        <f>(B$22-H$22)/H$22</f>
        <v>0.1769192837655858</v>
      </c>
      <c r="I36" s="95">
        <f>(C$22-I$22)/I$22</f>
        <v>-2.882761779967612E-2</v>
      </c>
      <c r="J36" s="95">
        <f>(D$22-J$22)/J$22</f>
        <v>3.092446843580032E-2</v>
      </c>
      <c r="K36" s="35" t="s">
        <v>293</v>
      </c>
    </row>
    <row r="37" spans="1:11">
      <c r="A37" s="35" t="s">
        <v>280</v>
      </c>
      <c r="C37" s="35">
        <f>D19+E20+B21+C22</f>
        <v>925</v>
      </c>
    </row>
    <row r="38" spans="1:11">
      <c r="A38" s="35" t="s">
        <v>281</v>
      </c>
      <c r="C38" s="35">
        <f>C19+E19+B20+D20+C21+E21+B22+D22</f>
        <v>948</v>
      </c>
    </row>
    <row r="39" spans="1:11">
      <c r="A39" s="35" t="s">
        <v>187</v>
      </c>
      <c r="C39" s="35">
        <f>C37/C38</f>
        <v>0.97573839662447259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209</v>
      </c>
    </row>
    <row r="2" spans="1:11">
      <c r="A2" s="35" t="s">
        <v>161</v>
      </c>
    </row>
    <row r="3" spans="1:11">
      <c r="A3" s="35" t="s">
        <v>41</v>
      </c>
      <c r="B3" s="35">
        <v>0.30521999999999999</v>
      </c>
      <c r="D3" s="35" t="s">
        <v>42</v>
      </c>
      <c r="E3" s="35">
        <f>B3+B6</f>
        <v>0.60621999999999998</v>
      </c>
    </row>
    <row r="4" spans="1:11">
      <c r="A4" s="35" t="s">
        <v>61</v>
      </c>
      <c r="B4" s="35">
        <v>0.19842000000000001</v>
      </c>
      <c r="D4" s="35" t="s">
        <v>62</v>
      </c>
      <c r="E4" s="35">
        <f>B4+B5</f>
        <v>0.39377000000000001</v>
      </c>
    </row>
    <row r="5" spans="1:11">
      <c r="A5" s="35" t="s">
        <v>63</v>
      </c>
      <c r="B5" s="35">
        <v>0.19535</v>
      </c>
    </row>
    <row r="6" spans="1:11">
      <c r="A6" s="35" t="s">
        <v>64</v>
      </c>
      <c r="B6" s="35">
        <v>0.30099999999999999</v>
      </c>
    </row>
    <row r="7" spans="1:11">
      <c r="B7" s="35">
        <f>SUM(B3:B6)</f>
        <v>0.99998999999999993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1.5382521923193224</v>
      </c>
      <c r="D11" s="35">
        <f>B3/B5</f>
        <v>1.5624264141284874</v>
      </c>
      <c r="E11" s="35">
        <f>B3/B6</f>
        <v>1.0140199335548172</v>
      </c>
      <c r="H11" s="35" t="s">
        <v>293</v>
      </c>
      <c r="I11" s="35">
        <f>B3/(B3+B4)</f>
        <v>0.60602811532046696</v>
      </c>
      <c r="J11" s="35">
        <f>B3/(B3+B5)</f>
        <v>0.60974489082446015</v>
      </c>
      <c r="K11" s="35">
        <f>B3/(B3+B6)</f>
        <v>0.50348058460624856</v>
      </c>
    </row>
    <row r="12" spans="1:11">
      <c r="A12" s="35" t="s">
        <v>61</v>
      </c>
      <c r="B12" s="35">
        <f>B4/B3</f>
        <v>0.65008846078238658</v>
      </c>
      <c r="C12" s="35" t="s">
        <v>293</v>
      </c>
      <c r="D12" s="35">
        <f>B4/B5</f>
        <v>1.0157153826465319</v>
      </c>
      <c r="E12" s="35">
        <f>B4/B6</f>
        <v>0.65920265780730902</v>
      </c>
      <c r="H12" s="35">
        <f>B4/(B3+B4)</f>
        <v>0.39397188467953304</v>
      </c>
      <c r="I12" s="35" t="s">
        <v>293</v>
      </c>
      <c r="J12" s="35">
        <f>B4/(B4+B5)</f>
        <v>0.50389821469385687</v>
      </c>
      <c r="K12" s="35">
        <f>B4/(B4+B6)</f>
        <v>0.3973008690080494</v>
      </c>
    </row>
    <row r="13" spans="1:11">
      <c r="A13" s="35" t="s">
        <v>63</v>
      </c>
      <c r="B13" s="35">
        <f>B5/B3</f>
        <v>0.64003014219251686</v>
      </c>
      <c r="C13" s="35">
        <f>B5/B4</f>
        <v>0.98452776937808684</v>
      </c>
      <c r="D13" s="35" t="s">
        <v>293</v>
      </c>
      <c r="E13" s="35">
        <f>B5/B6</f>
        <v>0.64900332225913626</v>
      </c>
      <c r="H13" s="35">
        <f>B5/(B5+B3)</f>
        <v>0.3902551091755399</v>
      </c>
      <c r="I13" s="35">
        <f>B5/(B5+B4)</f>
        <v>0.49610178530614318</v>
      </c>
      <c r="J13" s="35" t="s">
        <v>293</v>
      </c>
      <c r="K13" s="35">
        <f>B5/(B5+B6)</f>
        <v>0.39357308350962023</v>
      </c>
    </row>
    <row r="14" spans="1:11">
      <c r="A14" s="35" t="s">
        <v>64</v>
      </c>
      <c r="B14" s="35">
        <f>B6/B3</f>
        <v>0.98617390734552124</v>
      </c>
      <c r="C14" s="35">
        <f>B6/B4</f>
        <v>1.5169841749823605</v>
      </c>
      <c r="D14" s="35">
        <f>B6/B5</f>
        <v>1.5408241617609419</v>
      </c>
      <c r="E14" s="35" t="s">
        <v>293</v>
      </c>
      <c r="H14" s="35">
        <f>B6/(B6+B3)</f>
        <v>0.49651941539375144</v>
      </c>
      <c r="I14" s="35">
        <f>B6/(B6+B4)</f>
        <v>0.60269913099195072</v>
      </c>
      <c r="J14" s="35">
        <f>B6/(B6+B5)</f>
        <v>0.60642691649037983</v>
      </c>
      <c r="K14" s="35" t="s">
        <v>293</v>
      </c>
    </row>
    <row r="16" spans="1:11">
      <c r="A16" s="35" t="s">
        <v>162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89</v>
      </c>
      <c r="D19" s="7">
        <v>303</v>
      </c>
      <c r="E19" s="7">
        <v>97</v>
      </c>
      <c r="G19" s="35" t="s">
        <v>41</v>
      </c>
      <c r="H19" s="35" t="s">
        <v>293</v>
      </c>
      <c r="I19" s="35">
        <f>C29*I11</f>
        <v>83.025851798903972</v>
      </c>
      <c r="J19" s="35">
        <f>D29*J11</f>
        <v>331.70122060850633</v>
      </c>
      <c r="K19" s="35">
        <f>E29*K11</f>
        <v>85.591699383062249</v>
      </c>
      <c r="M19" s="35">
        <f>I19+H20</f>
        <v>137</v>
      </c>
      <c r="N19" s="35">
        <f>J19+H21</f>
        <v>544</v>
      </c>
      <c r="O19" s="35">
        <f>K19+H22</f>
        <v>170</v>
      </c>
    </row>
    <row r="20" spans="1:15">
      <c r="A20" s="35" t="s">
        <v>61</v>
      </c>
      <c r="B20" s="7">
        <v>48</v>
      </c>
      <c r="C20" s="7" t="s">
        <v>293</v>
      </c>
      <c r="D20" s="7">
        <v>76</v>
      </c>
      <c r="E20" s="7">
        <v>224</v>
      </c>
      <c r="G20" s="35" t="s">
        <v>61</v>
      </c>
      <c r="H20" s="35">
        <f>C29*H12</f>
        <v>53.974148201096028</v>
      </c>
      <c r="I20" s="35" t="s">
        <v>293</v>
      </c>
      <c r="J20" s="35">
        <f>D30*J12</f>
        <v>83.647103639180244</v>
      </c>
      <c r="K20" s="35">
        <f>E30*K12</f>
        <v>166.07176324536465</v>
      </c>
      <c r="N20" s="35">
        <f>J20+I21</f>
        <v>166</v>
      </c>
      <c r="O20" s="35">
        <f>K20+I22</f>
        <v>418.00000000000006</v>
      </c>
    </row>
    <row r="21" spans="1:15">
      <c r="A21" s="35" t="s">
        <v>63</v>
      </c>
      <c r="B21" s="7">
        <v>241</v>
      </c>
      <c r="C21" s="7">
        <v>90</v>
      </c>
      <c r="D21" s="7" t="s">
        <v>293</v>
      </c>
      <c r="E21" s="7">
        <v>50</v>
      </c>
      <c r="G21" s="35" t="s">
        <v>63</v>
      </c>
      <c r="H21" s="35">
        <f>D29*H13</f>
        <v>212.2987793914937</v>
      </c>
      <c r="I21" s="35">
        <f>D30*I13</f>
        <v>82.35289636081977</v>
      </c>
      <c r="J21" s="35" t="s">
        <v>293</v>
      </c>
      <c r="K21" s="35">
        <f>E31*K13</f>
        <v>39.750881434471644</v>
      </c>
      <c r="O21" s="35">
        <f>K21+J22</f>
        <v>101</v>
      </c>
    </row>
    <row r="22" spans="1:15">
      <c r="A22" s="35" t="s">
        <v>64</v>
      </c>
      <c r="B22" s="7">
        <v>73</v>
      </c>
      <c r="C22" s="7">
        <v>194</v>
      </c>
      <c r="D22" s="7">
        <v>51</v>
      </c>
      <c r="E22" s="7" t="s">
        <v>293</v>
      </c>
      <c r="G22" s="35" t="s">
        <v>64</v>
      </c>
      <c r="H22" s="35">
        <f>E29*H14</f>
        <v>84.408300616937751</v>
      </c>
      <c r="I22" s="35">
        <f>E30*I14</f>
        <v>251.92823675463541</v>
      </c>
      <c r="J22" s="35">
        <f>E31*J14</f>
        <v>61.249118565528363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1536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0.42987149129290914</v>
      </c>
      <c r="J26" s="11">
        <f>((D19-J19)^2/J19)</f>
        <v>2.4834399551106858</v>
      </c>
      <c r="K26" s="11">
        <f>((E19-K19)^2/K19)</f>
        <v>1.5205834666740772</v>
      </c>
      <c r="M26" s="35">
        <f>CHIDIST(I26, 1)</f>
        <v>0.51205201284909563</v>
      </c>
      <c r="N26" s="35">
        <f>CHIDIST(J26, 1)</f>
        <v>0.11505041532511771</v>
      </c>
      <c r="O26" s="35">
        <f>CHIDIST(K26, 1)</f>
        <v>0.21753133509092953</v>
      </c>
    </row>
    <row r="27" spans="1:15">
      <c r="G27" s="35" t="s">
        <v>61</v>
      </c>
      <c r="H27" s="11">
        <f>((B20-H20)^2/H20)</f>
        <v>0.66125076389689397</v>
      </c>
      <c r="I27" s="11" t="s">
        <v>293</v>
      </c>
      <c r="J27" s="11">
        <f>((D20-J20)^2/J20)</f>
        <v>0.69910602428764301</v>
      </c>
      <c r="K27" s="11">
        <f>((E20-K20)^2/K20)</f>
        <v>20.206208135113229</v>
      </c>
      <c r="L27" s="35">
        <f>CHIDIST(H27, 1)</f>
        <v>0.41611872414925744</v>
      </c>
      <c r="N27" s="35">
        <f>CHIDIST(J27, 1)</f>
        <v>0.40308424700901901</v>
      </c>
      <c r="O27" s="35">
        <f>CHIDIST(K27, 1)</f>
        <v>6.9526932840217248E-6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3.8801921837669928</v>
      </c>
      <c r="I28" s="11">
        <f>((C21-I21)^2/I21)</f>
        <v>0.71009274296981639</v>
      </c>
      <c r="J28" s="11" t="s">
        <v>293</v>
      </c>
      <c r="K28" s="11">
        <f>((E21-K21)^2/K21)</f>
        <v>2.6425686067721843</v>
      </c>
      <c r="L28" s="35">
        <f>CHIDIST(H28, 1)</f>
        <v>4.8858973149346181E-2</v>
      </c>
      <c r="M28" s="35">
        <f>CHIDIST(I28, 1)</f>
        <v>0.39941302615567609</v>
      </c>
      <c r="O28" s="35">
        <f>CHIDIST(K28, 1)</f>
        <v>0.10403523967194409</v>
      </c>
    </row>
    <row r="29" spans="1:15">
      <c r="A29" s="35" t="s">
        <v>41</v>
      </c>
      <c r="B29" s="35" t="s">
        <v>293</v>
      </c>
      <c r="C29" s="35">
        <f>C19+B20</f>
        <v>137</v>
      </c>
      <c r="D29" s="35">
        <f>D19+B21</f>
        <v>544</v>
      </c>
      <c r="E29" s="35">
        <f>E19+B22</f>
        <v>170</v>
      </c>
      <c r="G29" s="35" t="s">
        <v>64</v>
      </c>
      <c r="H29" s="11">
        <f>((B22-H22)^2/H22)</f>
        <v>1.5419019458414012</v>
      </c>
      <c r="I29" s="11">
        <f>((C22-I22)^2/I22)</f>
        <v>13.319986106874337</v>
      </c>
      <c r="J29" s="11">
        <f>((D22-J22)^2/J22)</f>
        <v>1.7150358050928469</v>
      </c>
      <c r="K29" s="11" t="s">
        <v>293</v>
      </c>
      <c r="L29" s="35">
        <f>CHIDIST(H29, 1)</f>
        <v>0.21433502979668381</v>
      </c>
      <c r="M29" s="35">
        <f>CHIDIST(I29, 1)</f>
        <v>2.6259212456061949E-4</v>
      </c>
      <c r="N29" s="35">
        <f>CHIDIST(J29, 1)</f>
        <v>0.19033339322233025</v>
      </c>
    </row>
    <row r="30" spans="1:15">
      <c r="A30" s="35" t="s">
        <v>61</v>
      </c>
      <c r="C30" s="35" t="s">
        <v>293</v>
      </c>
      <c r="D30" s="35">
        <f>D20+C21</f>
        <v>166</v>
      </c>
      <c r="E30" s="35">
        <f>E20+C22</f>
        <v>418</v>
      </c>
    </row>
    <row r="31" spans="1:15">
      <c r="A31" s="35" t="s">
        <v>63</v>
      </c>
      <c r="D31" s="35" t="s">
        <v>293</v>
      </c>
      <c r="E31" s="35">
        <f>D22+E21</f>
        <v>101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962</v>
      </c>
    </row>
    <row r="38" spans="1:11">
      <c r="A38" s="35" t="s">
        <v>281</v>
      </c>
      <c r="C38" s="35">
        <f>C19+E19+B20+D20+C21+E21+B22+D22</f>
        <v>574</v>
      </c>
    </row>
    <row r="39" spans="1:11">
      <c r="A39" s="35" t="s">
        <v>187</v>
      </c>
      <c r="C39" s="35">
        <f>C37/C38</f>
        <v>1.6759581881533101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210</v>
      </c>
    </row>
    <row r="2" spans="1:11">
      <c r="A2" s="35" t="s">
        <v>111</v>
      </c>
    </row>
    <row r="3" spans="1:11">
      <c r="A3" s="35" t="s">
        <v>41</v>
      </c>
      <c r="B3" s="35">
        <v>0.32966000000000001</v>
      </c>
      <c r="D3" s="35" t="s">
        <v>42</v>
      </c>
      <c r="E3" s="35">
        <f>B3+B6</f>
        <v>0.56566000000000005</v>
      </c>
    </row>
    <row r="4" spans="1:11">
      <c r="A4" s="35" t="s">
        <v>61</v>
      </c>
      <c r="B4" s="35">
        <v>0.19467000000000001</v>
      </c>
      <c r="D4" s="35" t="s">
        <v>62</v>
      </c>
      <c r="E4" s="35">
        <f>B4+B5</f>
        <v>0.43434</v>
      </c>
    </row>
    <row r="5" spans="1:11">
      <c r="A5" s="35" t="s">
        <v>63</v>
      </c>
      <c r="B5" s="35">
        <v>0.23966999999999999</v>
      </c>
    </row>
    <row r="6" spans="1:11">
      <c r="A6" s="35" t="s">
        <v>64</v>
      </c>
      <c r="B6" s="35">
        <v>0.23599999999999999</v>
      </c>
    </row>
    <row r="7" spans="1:11">
      <c r="B7" s="35">
        <f>SUM(B3:B6)</f>
        <v>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1.6934299070221399</v>
      </c>
      <c r="D11" s="35">
        <f>B3/B5</f>
        <v>1.3754746109233531</v>
      </c>
      <c r="E11" s="35">
        <f>B3/B6</f>
        <v>1.3968644067796612</v>
      </c>
      <c r="H11" s="35" t="s">
        <v>293</v>
      </c>
      <c r="I11" s="35">
        <f>B3/(B3+B4)</f>
        <v>0.62872618389182389</v>
      </c>
      <c r="J11" s="35">
        <f>B3/(B3+B5)</f>
        <v>0.57903149315862501</v>
      </c>
      <c r="K11" s="35">
        <f>B3/(B3+B6)</f>
        <v>0.58278824735706958</v>
      </c>
    </row>
    <row r="12" spans="1:11">
      <c r="A12" s="35" t="s">
        <v>61</v>
      </c>
      <c r="B12" s="35">
        <f>B4/B3</f>
        <v>0.59051750288175697</v>
      </c>
      <c r="C12" s="35" t="s">
        <v>293</v>
      </c>
      <c r="D12" s="35">
        <f>B4/B5</f>
        <v>0.81224183251971471</v>
      </c>
      <c r="E12" s="35">
        <f>B4/B6</f>
        <v>0.82487288135593229</v>
      </c>
      <c r="H12" s="35">
        <f>B4/(B3+B4)</f>
        <v>0.37127381610817617</v>
      </c>
      <c r="I12" s="35" t="s">
        <v>293</v>
      </c>
      <c r="J12" s="35">
        <f>B4/(B4+B5)</f>
        <v>0.44819726481558231</v>
      </c>
      <c r="K12" s="35">
        <f>B4/(B4+B6)</f>
        <v>0.45201662525831848</v>
      </c>
    </row>
    <row r="13" spans="1:11">
      <c r="A13" s="35" t="s">
        <v>63</v>
      </c>
      <c r="B13" s="35">
        <f>B5/B3</f>
        <v>0.72702178001577378</v>
      </c>
      <c r="C13" s="35">
        <f>B5/B4</f>
        <v>1.2311604253351824</v>
      </c>
      <c r="D13" s="35" t="s">
        <v>293</v>
      </c>
      <c r="E13" s="35">
        <f>B5/B6</f>
        <v>1.0155508474576271</v>
      </c>
      <c r="H13" s="35">
        <f>B5/(B5+B3)</f>
        <v>0.42096850684137493</v>
      </c>
      <c r="I13" s="35">
        <f>B5/(B5+B4)</f>
        <v>0.55180273518441769</v>
      </c>
      <c r="J13" s="35" t="s">
        <v>293</v>
      </c>
      <c r="K13" s="35">
        <f>B5/(B5+B6)</f>
        <v>0.50385771648411715</v>
      </c>
    </row>
    <row r="14" spans="1:11">
      <c r="A14" s="35" t="s">
        <v>64</v>
      </c>
      <c r="B14" s="35">
        <f>B6/B3</f>
        <v>0.71588909785839949</v>
      </c>
      <c r="C14" s="35">
        <f>B6/B4</f>
        <v>1.2123080084245133</v>
      </c>
      <c r="D14" s="35">
        <f>B6/B5</f>
        <v>0.9846872783410523</v>
      </c>
      <c r="E14" s="35" t="s">
        <v>293</v>
      </c>
      <c r="H14" s="35">
        <f>B6/(B6+B3)</f>
        <v>0.41721175264293031</v>
      </c>
      <c r="I14" s="35">
        <f>B6/(B6+B4)</f>
        <v>0.54798337474168157</v>
      </c>
      <c r="J14" s="35">
        <f>B6/(B6+B5)</f>
        <v>0.49614228351588285</v>
      </c>
      <c r="K14" s="35" t="s">
        <v>293</v>
      </c>
    </row>
    <row r="16" spans="1:11">
      <c r="A16" s="35" t="s">
        <v>211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25</v>
      </c>
      <c r="D19" s="7">
        <v>77</v>
      </c>
      <c r="E19" s="7">
        <v>22</v>
      </c>
      <c r="G19" s="35" t="s">
        <v>41</v>
      </c>
      <c r="H19" s="35" t="s">
        <v>293</v>
      </c>
      <c r="I19" s="35">
        <f>C29*I11</f>
        <v>28.921404459023897</v>
      </c>
      <c r="J19" s="35">
        <f>D29*J11</f>
        <v>88.591818453269624</v>
      </c>
      <c r="K19" s="35">
        <f>E29*K11</f>
        <v>21.563165152211575</v>
      </c>
      <c r="M19" s="35">
        <f>I19+H20</f>
        <v>46</v>
      </c>
      <c r="N19" s="35">
        <f>J19+H21</f>
        <v>153</v>
      </c>
      <c r="O19" s="35">
        <f>K19+H22</f>
        <v>37</v>
      </c>
    </row>
    <row r="20" spans="1:15">
      <c r="A20" s="35" t="s">
        <v>61</v>
      </c>
      <c r="B20" s="7">
        <v>21</v>
      </c>
      <c r="C20" s="7" t="s">
        <v>293</v>
      </c>
      <c r="D20" s="7">
        <v>21</v>
      </c>
      <c r="E20" s="7">
        <v>55</v>
      </c>
      <c r="G20" s="35" t="s">
        <v>61</v>
      </c>
      <c r="H20" s="35">
        <f>C29*H12</f>
        <v>17.078595540976103</v>
      </c>
      <c r="I20" s="35" t="s">
        <v>293</v>
      </c>
      <c r="J20" s="35">
        <f>D30*J12</f>
        <v>20.617074181516784</v>
      </c>
      <c r="K20" s="35">
        <f>E30*K12</f>
        <v>48.365778902640081</v>
      </c>
      <c r="N20" s="35">
        <f>J20+I21</f>
        <v>46</v>
      </c>
      <c r="O20" s="35">
        <f>K20+I22</f>
        <v>107</v>
      </c>
    </row>
    <row r="21" spans="1:15">
      <c r="A21" s="35" t="s">
        <v>63</v>
      </c>
      <c r="B21" s="7">
        <v>76</v>
      </c>
      <c r="C21" s="7">
        <v>25</v>
      </c>
      <c r="D21" s="7" t="s">
        <v>293</v>
      </c>
      <c r="E21" s="7">
        <v>7</v>
      </c>
      <c r="G21" s="35" t="s">
        <v>63</v>
      </c>
      <c r="H21" s="35">
        <f>D29*H13</f>
        <v>64.408181546730361</v>
      </c>
      <c r="I21" s="35">
        <f>D30*I13</f>
        <v>25.382925818483216</v>
      </c>
      <c r="J21" s="35" t="s">
        <v>293</v>
      </c>
      <c r="K21" s="35">
        <f>E31*K13</f>
        <v>6.0462925978094058</v>
      </c>
      <c r="O21" s="35">
        <f>K21+J22</f>
        <v>12</v>
      </c>
    </row>
    <row r="22" spans="1:15">
      <c r="A22" s="35" t="s">
        <v>64</v>
      </c>
      <c r="B22" s="7">
        <v>15</v>
      </c>
      <c r="C22" s="7">
        <v>52</v>
      </c>
      <c r="D22" s="7">
        <v>5</v>
      </c>
      <c r="E22" s="7" t="s">
        <v>293</v>
      </c>
      <c r="G22" s="35" t="s">
        <v>64</v>
      </c>
      <c r="H22" s="35">
        <f>E29*H14</f>
        <v>15.436834847788422</v>
      </c>
      <c r="I22" s="35">
        <f>E30*I14</f>
        <v>58.634221097359926</v>
      </c>
      <c r="J22" s="35">
        <f>E31*J14</f>
        <v>5.9537074021905942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401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0.53169661774342103</v>
      </c>
      <c r="J26" s="11">
        <f>((D19-J19)^2/J19)</f>
        <v>1.516734359893964</v>
      </c>
      <c r="K26" s="11">
        <f>((E19-K19)^2/K19)</f>
        <v>8.8495674403701961E-3</v>
      </c>
      <c r="M26" s="35">
        <f>CHIDIST(I26, 1)</f>
        <v>0.46589444109255174</v>
      </c>
      <c r="N26" s="35">
        <f>CHIDIST(J26, 1)</f>
        <v>0.21811447049084914</v>
      </c>
      <c r="O26" s="35">
        <f>CHIDIST(K26, 1)</f>
        <v>0.92505185163520154</v>
      </c>
    </row>
    <row r="27" spans="1:15">
      <c r="G27" s="35" t="s">
        <v>61</v>
      </c>
      <c r="H27" s="11">
        <f>((B20-H20)^2/H20)</f>
        <v>0.90039095394922786</v>
      </c>
      <c r="I27" s="11" t="s">
        <v>293</v>
      </c>
      <c r="J27" s="11">
        <f>((D20-J20)^2/J20)</f>
        <v>7.1121722301652488E-3</v>
      </c>
      <c r="K27" s="11">
        <f>((E20-K20)^2/K20)</f>
        <v>0.91000063613682391</v>
      </c>
      <c r="L27" s="35">
        <f>CHIDIST(H27, 1)</f>
        <v>0.34267691005585244</v>
      </c>
      <c r="N27" s="35">
        <f>CHIDIST(J27, 1)</f>
        <v>0.93279112252908991</v>
      </c>
      <c r="O27" s="35">
        <f>CHIDIST(K27, 1)</f>
        <v>0.34011425689489039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2.0862296035492363</v>
      </c>
      <c r="I28" s="11">
        <f>((C21-I21)^2/I21)</f>
        <v>5.776803805425247E-3</v>
      </c>
      <c r="J28" s="11" t="s">
        <v>293</v>
      </c>
      <c r="K28" s="11">
        <f>((E21-K21)^2/K21)</f>
        <v>0.1504323177020358</v>
      </c>
      <c r="L28" s="35">
        <f>CHIDIST(H28, 1)</f>
        <v>0.14863256501907662</v>
      </c>
      <c r="M28" s="35">
        <f>CHIDIST(I28, 1)</f>
        <v>0.93941489115063359</v>
      </c>
      <c r="O28" s="35">
        <f>CHIDIST(K28, 1)</f>
        <v>0.69812256198832112</v>
      </c>
    </row>
    <row r="29" spans="1:15">
      <c r="A29" s="35" t="s">
        <v>41</v>
      </c>
      <c r="B29" s="35" t="s">
        <v>293</v>
      </c>
      <c r="C29" s="35">
        <f>C19+B20</f>
        <v>46</v>
      </c>
      <c r="D29" s="35">
        <f>D19+B21</f>
        <v>153</v>
      </c>
      <c r="E29" s="35">
        <f>E19+B22</f>
        <v>37</v>
      </c>
      <c r="G29" s="35" t="s">
        <v>64</v>
      </c>
      <c r="H29" s="11">
        <f>((B22-H22)^2/H22)</f>
        <v>1.2361645772849117E-2</v>
      </c>
      <c r="I29" s="11">
        <f>((C22-I22)^2/I22)</f>
        <v>0.75063484676591496</v>
      </c>
      <c r="J29" s="11">
        <f>((D22-J22)^2/J22)</f>
        <v>0.15277166772731746</v>
      </c>
      <c r="K29" s="11" t="s">
        <v>293</v>
      </c>
      <c r="L29" s="35">
        <f>CHIDIST(H29, 1)</f>
        <v>0.91147128100052932</v>
      </c>
      <c r="M29" s="35">
        <f>CHIDIST(I29, 1)</f>
        <v>0.38627531042969965</v>
      </c>
      <c r="N29" s="35">
        <f>CHIDIST(J29, 1)</f>
        <v>0.69590060091149097</v>
      </c>
    </row>
    <row r="30" spans="1:15">
      <c r="A30" s="35" t="s">
        <v>61</v>
      </c>
      <c r="C30" s="35" t="s">
        <v>293</v>
      </c>
      <c r="D30" s="35">
        <f>D20+C21</f>
        <v>46</v>
      </c>
      <c r="E30" s="35">
        <f>E20+C22</f>
        <v>107</v>
      </c>
    </row>
    <row r="31" spans="1:15">
      <c r="A31" s="35" t="s">
        <v>63</v>
      </c>
      <c r="D31" s="35" t="s">
        <v>293</v>
      </c>
      <c r="E31" s="35">
        <f>D22+E21</f>
        <v>12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260</v>
      </c>
    </row>
    <row r="38" spans="1:11">
      <c r="A38" s="35" t="s">
        <v>281</v>
      </c>
      <c r="C38" s="35">
        <f>C19+E19+B20+D20+C21+E21+B22+D22</f>
        <v>141</v>
      </c>
    </row>
    <row r="39" spans="1:11">
      <c r="A39" s="35" t="s">
        <v>187</v>
      </c>
      <c r="C39" s="35">
        <f>C37/C38</f>
        <v>1.8439716312056738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sheetData>
    <row r="1" spans="1:11">
      <c r="A1" s="5" t="s">
        <v>98</v>
      </c>
    </row>
    <row r="2" spans="1:11">
      <c r="A2" t="s">
        <v>33</v>
      </c>
    </row>
    <row r="3" spans="1:11">
      <c r="A3" t="s">
        <v>41</v>
      </c>
      <c r="B3">
        <v>0.30153000000000002</v>
      </c>
      <c r="D3" t="s">
        <v>42</v>
      </c>
      <c r="E3">
        <f>B3+B6</f>
        <v>0.59587999999999997</v>
      </c>
    </row>
    <row r="4" spans="1:11">
      <c r="A4" t="s">
        <v>61</v>
      </c>
      <c r="B4">
        <v>0.20233999999999999</v>
      </c>
      <c r="D4" t="s">
        <v>62</v>
      </c>
      <c r="E4">
        <f>B4+B5</f>
        <v>0.40411999999999998</v>
      </c>
    </row>
    <row r="5" spans="1:11">
      <c r="A5" t="s">
        <v>63</v>
      </c>
      <c r="B5">
        <v>0.20177999999999999</v>
      </c>
    </row>
    <row r="6" spans="1:11">
      <c r="A6" t="s">
        <v>64</v>
      </c>
      <c r="B6">
        <v>0.29435</v>
      </c>
    </row>
    <row r="8" spans="1:11">
      <c r="A8" t="s">
        <v>16</v>
      </c>
    </row>
    <row r="9" spans="1:11">
      <c r="G9" t="s">
        <v>292</v>
      </c>
    </row>
    <row r="10" spans="1:11">
      <c r="B10" t="s">
        <v>41</v>
      </c>
      <c r="C10" t="s">
        <v>61</v>
      </c>
      <c r="D10" t="s">
        <v>63</v>
      </c>
      <c r="E10" t="s">
        <v>64</v>
      </c>
    </row>
    <row r="11" spans="1:11">
      <c r="A11" t="s">
        <v>41</v>
      </c>
      <c r="B11" t="s">
        <v>293</v>
      </c>
      <c r="C11">
        <f>B3/B4</f>
        <v>1.4902144904615995</v>
      </c>
      <c r="D11">
        <f>B3/B5</f>
        <v>1.4943502824858759</v>
      </c>
      <c r="E11">
        <f>B3/B6</f>
        <v>1.0243927297435027</v>
      </c>
      <c r="H11" t="s">
        <v>293</v>
      </c>
      <c r="I11">
        <f>B3/(B3+B4)</f>
        <v>0.59842816599519721</v>
      </c>
      <c r="J11">
        <f>B3/(B3+B5)</f>
        <v>0.59909399773499439</v>
      </c>
      <c r="K11">
        <f>B3/(B3+B6)</f>
        <v>0.50602470296032764</v>
      </c>
    </row>
    <row r="12" spans="1:11">
      <c r="A12" t="s">
        <v>61</v>
      </c>
      <c r="B12">
        <f>B4/B3</f>
        <v>0.67104434052996376</v>
      </c>
      <c r="C12" t="s">
        <v>293</v>
      </c>
      <c r="D12">
        <f>B4/B5</f>
        <v>1.0027752998314996</v>
      </c>
      <c r="E12">
        <f>B4/B6</f>
        <v>0.68741294377441819</v>
      </c>
      <c r="H12">
        <f>B4/(B3+B4)</f>
        <v>0.40157183400480279</v>
      </c>
      <c r="I12" t="s">
        <v>293</v>
      </c>
      <c r="J12">
        <f>B4/(B4+B5)</f>
        <v>0.50069286350588937</v>
      </c>
      <c r="K12">
        <f>B4/(B4+B6)</f>
        <v>0.40737683464535224</v>
      </c>
    </row>
    <row r="13" spans="1:11">
      <c r="A13" t="s">
        <v>63</v>
      </c>
      <c r="B13">
        <f>B5/B3</f>
        <v>0.6691871455576559</v>
      </c>
      <c r="C13">
        <f>B5/B4</f>
        <v>0.99723238114065427</v>
      </c>
      <c r="D13" t="s">
        <v>293</v>
      </c>
      <c r="E13">
        <f>B5/B6</f>
        <v>0.68551044674706973</v>
      </c>
      <c r="H13">
        <f>B5/(B5+B3)</f>
        <v>0.40090600226500561</v>
      </c>
      <c r="I13">
        <f>B5/(B5+B4)</f>
        <v>0.49930713649411068</v>
      </c>
      <c r="J13" t="s">
        <v>293</v>
      </c>
      <c r="K13">
        <f>B5/(B5+B6)</f>
        <v>0.406707919295346</v>
      </c>
    </row>
    <row r="14" spans="1:11">
      <c r="A14" t="s">
        <v>64</v>
      </c>
      <c r="B14">
        <f>B6/B3</f>
        <v>0.97618810731933803</v>
      </c>
      <c r="C14">
        <f>B6/B4</f>
        <v>1.4547296629435604</v>
      </c>
      <c r="D14">
        <f>B6/B5</f>
        <v>1.4587669739320053</v>
      </c>
      <c r="E14" t="s">
        <v>293</v>
      </c>
      <c r="H14">
        <f>B6/(B6+B3)</f>
        <v>0.49397529703967247</v>
      </c>
      <c r="I14">
        <f>B6/(B6+B4)</f>
        <v>0.59262316535464776</v>
      </c>
      <c r="J14">
        <f>B6/(B6+B5)</f>
        <v>0.59329208070465411</v>
      </c>
      <c r="K14" t="s">
        <v>293</v>
      </c>
    </row>
    <row r="16" spans="1:11">
      <c r="A16" t="s">
        <v>121</v>
      </c>
      <c r="G16" t="s">
        <v>294</v>
      </c>
    </row>
    <row r="18" spans="1:15">
      <c r="B18" t="s">
        <v>41</v>
      </c>
      <c r="C18" t="s">
        <v>61</v>
      </c>
      <c r="D18" t="s">
        <v>63</v>
      </c>
      <c r="E18" t="s">
        <v>64</v>
      </c>
      <c r="H18" t="s">
        <v>41</v>
      </c>
      <c r="I18" t="s">
        <v>61</v>
      </c>
      <c r="J18" t="s">
        <v>63</v>
      </c>
      <c r="K18" t="s">
        <v>64</v>
      </c>
      <c r="N18" s="6"/>
    </row>
    <row r="19" spans="1:15">
      <c r="A19" t="s">
        <v>41</v>
      </c>
      <c r="B19" s="7" t="s">
        <v>293</v>
      </c>
      <c r="C19" s="7">
        <v>163</v>
      </c>
      <c r="D19" s="7">
        <v>436</v>
      </c>
      <c r="E19" s="7">
        <v>190</v>
      </c>
      <c r="G19" t="s">
        <v>41</v>
      </c>
      <c r="H19" t="s">
        <v>293</v>
      </c>
      <c r="I19">
        <f>C29*I11</f>
        <v>171.74888364062161</v>
      </c>
      <c r="J19">
        <f>D29*J11</f>
        <v>493.65345413363536</v>
      </c>
      <c r="K19">
        <f>E29*K11</f>
        <v>180.14479425387665</v>
      </c>
      <c r="M19">
        <f>I19+H20</f>
        <v>287</v>
      </c>
      <c r="N19">
        <f>J19+H21</f>
        <v>824</v>
      </c>
      <c r="O19">
        <f>K19+H22</f>
        <v>356.00000000000006</v>
      </c>
    </row>
    <row r="20" spans="1:15">
      <c r="A20" t="s">
        <v>61</v>
      </c>
      <c r="B20" s="7">
        <v>124</v>
      </c>
      <c r="C20" s="7" t="s">
        <v>293</v>
      </c>
      <c r="D20" s="7">
        <v>94</v>
      </c>
      <c r="E20" s="7">
        <v>335</v>
      </c>
      <c r="G20" t="s">
        <v>61</v>
      </c>
      <c r="H20">
        <f>C29*H12</f>
        <v>115.2511163593784</v>
      </c>
      <c r="I20" t="s">
        <v>293</v>
      </c>
      <c r="J20">
        <f>D30*J12</f>
        <v>110.15242997129566</v>
      </c>
      <c r="K20">
        <f>E30*K12</f>
        <v>277.42362439348489</v>
      </c>
      <c r="N20">
        <f>J20+I21</f>
        <v>220</v>
      </c>
      <c r="O20">
        <f>K20+I22</f>
        <v>681</v>
      </c>
    </row>
    <row r="21" spans="1:15">
      <c r="A21" t="s">
        <v>63</v>
      </c>
      <c r="B21" s="7">
        <v>388</v>
      </c>
      <c r="C21" s="7">
        <v>126</v>
      </c>
      <c r="D21" s="7" t="s">
        <v>293</v>
      </c>
      <c r="E21" s="7">
        <v>132</v>
      </c>
      <c r="G21" t="s">
        <v>63</v>
      </c>
      <c r="H21">
        <f>D29*H13</f>
        <v>330.34654586636464</v>
      </c>
      <c r="I21">
        <f>D30*I13</f>
        <v>109.84757002870435</v>
      </c>
      <c r="J21" t="s">
        <v>293</v>
      </c>
      <c r="K21">
        <f>E31*K13</f>
        <v>108.18430653256203</v>
      </c>
      <c r="O21">
        <f>K21+J22</f>
        <v>266</v>
      </c>
    </row>
    <row r="22" spans="1:15">
      <c r="A22" t="s">
        <v>64</v>
      </c>
      <c r="B22" s="7">
        <v>166</v>
      </c>
      <c r="C22" s="7">
        <v>346</v>
      </c>
      <c r="D22" s="7">
        <v>134</v>
      </c>
      <c r="E22" s="7" t="s">
        <v>293</v>
      </c>
      <c r="G22" t="s">
        <v>64</v>
      </c>
      <c r="H22">
        <f>E29*H14</f>
        <v>175.8552057461234</v>
      </c>
      <c r="I22">
        <f>E30*I14</f>
        <v>403.57637560651511</v>
      </c>
      <c r="J22">
        <f>E31*J14</f>
        <v>157.815693467438</v>
      </c>
      <c r="K22" t="s">
        <v>293</v>
      </c>
    </row>
    <row r="23" spans="1:15">
      <c r="B23" s="7"/>
      <c r="C23" s="7"/>
      <c r="D23" s="7"/>
      <c r="E23" s="7"/>
    </row>
    <row r="24" spans="1:15">
      <c r="B24">
        <f>SUM(B19:E22)</f>
        <v>2634</v>
      </c>
      <c r="G24" t="s">
        <v>25</v>
      </c>
    </row>
    <row r="25" spans="1:15">
      <c r="H25" t="s">
        <v>41</v>
      </c>
      <c r="I25" t="s">
        <v>61</v>
      </c>
      <c r="J25" t="s">
        <v>63</v>
      </c>
      <c r="K25" t="s">
        <v>64</v>
      </c>
      <c r="L25" t="s">
        <v>26</v>
      </c>
    </row>
    <row r="26" spans="1:15">
      <c r="A26" t="s">
        <v>27</v>
      </c>
      <c r="G26" t="s">
        <v>41</v>
      </c>
      <c r="H26" s="11" t="s">
        <v>293</v>
      </c>
      <c r="I26" s="11">
        <f>((C19-I19)^2/I19)</f>
        <v>0.44566790382929017</v>
      </c>
      <c r="J26" s="11">
        <f>((D19-J19)^2/J19)</f>
        <v>6.7333080437423387</v>
      </c>
      <c r="K26" s="11">
        <f>((E19-K19)^2/K19)</f>
        <v>0.53915008036005196</v>
      </c>
      <c r="M26">
        <f>CHIDIST(I26, 1)</f>
        <v>0.50439941040001213</v>
      </c>
      <c r="N26">
        <f>CHIDIST(J26, 1)</f>
        <v>9.4628950186124647E-3</v>
      </c>
      <c r="O26">
        <f>CHIDIST(K26, 1)</f>
        <v>0.46278517731895119</v>
      </c>
    </row>
    <row r="27" spans="1:15">
      <c r="G27" t="s">
        <v>61</v>
      </c>
      <c r="H27" s="11">
        <f>((B20-H20)^2/H20)</f>
        <v>0.66414076822005264</v>
      </c>
      <c r="I27" s="11" t="s">
        <v>293</v>
      </c>
      <c r="J27" s="11">
        <f>((D20-J20)^2/J20)</f>
        <v>2.3685450611084824</v>
      </c>
      <c r="K27" s="11">
        <f>((E20-K20)^2/K20)</f>
        <v>11.949375382972468</v>
      </c>
      <c r="L27">
        <f>CHIDIST(H27, 1)</f>
        <v>0.41510189191538516</v>
      </c>
      <c r="N27">
        <f>CHIDIST(J27, 1)</f>
        <v>0.12380242259035207</v>
      </c>
      <c r="O27">
        <f>CHIDIST(K27, 1)</f>
        <v>5.4665704658783904E-4</v>
      </c>
    </row>
    <row r="28" spans="1:15">
      <c r="B28" t="s">
        <v>41</v>
      </c>
      <c r="C28" t="s">
        <v>61</v>
      </c>
      <c r="D28" t="s">
        <v>63</v>
      </c>
      <c r="E28" t="s">
        <v>64</v>
      </c>
      <c r="G28" t="s">
        <v>63</v>
      </c>
      <c r="H28" s="11">
        <f>((B21-H21)^2/H21)</f>
        <v>10.061920777230783</v>
      </c>
      <c r="I28" s="11">
        <f>((C21-I21)^2/I21)</f>
        <v>2.3751184838174719</v>
      </c>
      <c r="J28" s="11" t="s">
        <v>293</v>
      </c>
      <c r="K28" s="11">
        <f>((E21-K21)^2/K21)</f>
        <v>5.2427868099727721</v>
      </c>
      <c r="L28">
        <f>CHIDIST(H28, 1)</f>
        <v>1.5136534279322946E-3</v>
      </c>
      <c r="M28">
        <f>CHIDIST(I28, 1)</f>
        <v>0.1232822779372416</v>
      </c>
      <c r="O28">
        <f>CHIDIST(K28, 1)</f>
        <v>2.2037946897129724E-2</v>
      </c>
    </row>
    <row r="29" spans="1:15">
      <c r="A29" t="s">
        <v>41</v>
      </c>
      <c r="B29" t="s">
        <v>293</v>
      </c>
      <c r="C29">
        <f>C19+B20</f>
        <v>287</v>
      </c>
      <c r="D29">
        <f>D19+B21</f>
        <v>824</v>
      </c>
      <c r="E29">
        <f>E19+B22</f>
        <v>356</v>
      </c>
      <c r="G29" t="s">
        <v>64</v>
      </c>
      <c r="H29" s="11">
        <f>((B22-H22)^2/H22)</f>
        <v>0.55230142256146886</v>
      </c>
      <c r="I29" s="11">
        <f>((C22-I22)^2/I22)</f>
        <v>8.2141553082746714</v>
      </c>
      <c r="J29" s="11">
        <f>((D22-J22)^2/J22)</f>
        <v>3.5939851283040882</v>
      </c>
      <c r="K29" s="11" t="s">
        <v>293</v>
      </c>
      <c r="L29">
        <f>CHIDIST(H29, 1)</f>
        <v>0.45737885959597879</v>
      </c>
      <c r="M29">
        <f>CHIDIST(I29, 1)</f>
        <v>4.1564860906995712E-3</v>
      </c>
      <c r="N29">
        <f>CHIDIST(J29, 1)</f>
        <v>5.7989034379937014E-2</v>
      </c>
    </row>
    <row r="30" spans="1:15">
      <c r="A30" t="s">
        <v>61</v>
      </c>
      <c r="C30" t="s">
        <v>293</v>
      </c>
      <c r="D30">
        <f>D20+C21</f>
        <v>220</v>
      </c>
      <c r="E30">
        <f>E20+C22</f>
        <v>681</v>
      </c>
    </row>
    <row r="31" spans="1:15">
      <c r="A31" t="s">
        <v>63</v>
      </c>
      <c r="D31" t="s">
        <v>293</v>
      </c>
      <c r="E31">
        <f>D22+E21</f>
        <v>266</v>
      </c>
    </row>
    <row r="32" spans="1:15">
      <c r="A32" t="s">
        <v>64</v>
      </c>
      <c r="E32" t="s">
        <v>293</v>
      </c>
    </row>
    <row r="33" spans="1:11">
      <c r="H33" t="s">
        <v>293</v>
      </c>
    </row>
    <row r="34" spans="1:11">
      <c r="I34" t="s">
        <v>293</v>
      </c>
    </row>
    <row r="35" spans="1:11">
      <c r="A35" s="4" t="s">
        <v>279</v>
      </c>
      <c r="B35" s="35"/>
      <c r="C35" s="35"/>
      <c r="J35" t="s">
        <v>293</v>
      </c>
    </row>
    <row r="36" spans="1:11">
      <c r="A36" s="35" t="s">
        <v>188</v>
      </c>
      <c r="B36" s="35"/>
      <c r="C36" s="35"/>
      <c r="K36" t="s">
        <v>293</v>
      </c>
    </row>
    <row r="37" spans="1:11">
      <c r="A37" s="35" t="s">
        <v>280</v>
      </c>
      <c r="B37" s="35"/>
      <c r="C37" s="35">
        <f>D19+E20+B21+C22</f>
        <v>1505</v>
      </c>
    </row>
    <row r="38" spans="1:11">
      <c r="A38" s="35" t="s">
        <v>281</v>
      </c>
      <c r="B38" s="35"/>
      <c r="C38" s="35">
        <f>C19+E19+B20+D20+C21+E21+B22+D22</f>
        <v>1129</v>
      </c>
    </row>
    <row r="39" spans="1:11">
      <c r="A39" s="35" t="s">
        <v>187</v>
      </c>
      <c r="B39" s="35"/>
      <c r="C39" s="35">
        <f>C37/C38</f>
        <v>1.33303808680248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275</v>
      </c>
    </row>
    <row r="2" spans="1:11">
      <c r="A2" s="35" t="s">
        <v>274</v>
      </c>
    </row>
    <row r="3" spans="1:11">
      <c r="A3" s="35" t="s">
        <v>41</v>
      </c>
      <c r="B3" s="35">
        <v>0.29927999999999999</v>
      </c>
      <c r="D3" s="35" t="s">
        <v>42</v>
      </c>
      <c r="E3" s="35">
        <f>B3+B6</f>
        <v>0.53766999999999998</v>
      </c>
    </row>
    <row r="4" spans="1:11">
      <c r="A4" s="35" t="s">
        <v>61</v>
      </c>
      <c r="B4" s="35">
        <v>0.20227000000000001</v>
      </c>
      <c r="D4" s="35" t="s">
        <v>62</v>
      </c>
      <c r="E4" s="35">
        <f>B4+B5</f>
        <v>0.46233000000000002</v>
      </c>
    </row>
    <row r="5" spans="1:11">
      <c r="A5" s="35" t="s">
        <v>63</v>
      </c>
      <c r="B5" s="35">
        <v>0.26006000000000001</v>
      </c>
    </row>
    <row r="6" spans="1:11">
      <c r="A6" s="35" t="s">
        <v>64</v>
      </c>
      <c r="B6" s="35">
        <v>0.23838999999999999</v>
      </c>
    </row>
    <row r="7" spans="1:11">
      <c r="B7" s="35">
        <f>SUM(B3:B6)</f>
        <v>0.99999999999999989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1.479606466604044</v>
      </c>
      <c r="D11" s="35">
        <f>B3/B5</f>
        <v>1.1508113512266398</v>
      </c>
      <c r="E11" s="35">
        <f>B3/B6</f>
        <v>1.2554217878266707</v>
      </c>
      <c r="H11" s="35" t="s">
        <v>293</v>
      </c>
      <c r="I11" s="35">
        <f>B3/(B3+B4)</f>
        <v>0.5967101983850065</v>
      </c>
      <c r="J11" s="35">
        <f>B3/(B3+B5)</f>
        <v>0.53505917688704552</v>
      </c>
      <c r="K11" s="35">
        <f>B3/(B3+B6)</f>
        <v>0.55662395149441102</v>
      </c>
    </row>
    <row r="12" spans="1:11">
      <c r="A12" s="35" t="s">
        <v>61</v>
      </c>
      <c r="B12" s="35">
        <f>B4/B3</f>
        <v>0.67585538626035824</v>
      </c>
      <c r="C12" s="35" t="s">
        <v>293</v>
      </c>
      <c r="D12" s="35">
        <f>B4/B5</f>
        <v>0.77778205029608549</v>
      </c>
      <c r="E12" s="35">
        <f>B4/B6</f>
        <v>0.84848357733126401</v>
      </c>
      <c r="H12" s="35">
        <f>B4/(B3+B4)</f>
        <v>0.40328980161499356</v>
      </c>
      <c r="I12" s="35" t="s">
        <v>293</v>
      </c>
      <c r="J12" s="35">
        <f>B4/(B4+B5)</f>
        <v>0.4375013518482469</v>
      </c>
      <c r="K12" s="35">
        <f>B4/(B4+B6)</f>
        <v>0.45901602142241188</v>
      </c>
    </row>
    <row r="13" spans="1:11">
      <c r="A13" s="35" t="s">
        <v>63</v>
      </c>
      <c r="B13" s="35">
        <f>B5/B3</f>
        <v>0.86895215183106134</v>
      </c>
      <c r="C13" s="35">
        <f>B5/B4</f>
        <v>1.2857072230187374</v>
      </c>
      <c r="D13" s="35" t="s">
        <v>293</v>
      </c>
      <c r="E13" s="35">
        <f>B5/B6</f>
        <v>1.0909014639875834</v>
      </c>
      <c r="H13" s="35">
        <f>B5/(B5+B3)</f>
        <v>0.46494082311295459</v>
      </c>
      <c r="I13" s="35">
        <f>B5/(B5+B4)</f>
        <v>0.5624986481517531</v>
      </c>
      <c r="J13" s="35" t="s">
        <v>293</v>
      </c>
      <c r="K13" s="35">
        <f>B5/(B5+B6)</f>
        <v>0.52173738589627849</v>
      </c>
    </row>
    <row r="14" spans="1:11">
      <c r="A14" s="35" t="s">
        <v>64</v>
      </c>
      <c r="B14" s="35">
        <f>B6/B3</f>
        <v>0.79654504143277194</v>
      </c>
      <c r="C14" s="35">
        <f>B6/B4</f>
        <v>1.1785731942453155</v>
      </c>
      <c r="D14" s="35">
        <f>B6/B5</f>
        <v>0.91667307544412824</v>
      </c>
      <c r="E14" s="35" t="s">
        <v>293</v>
      </c>
      <c r="H14" s="35">
        <f>B6/(B6+B3)</f>
        <v>0.44337604850558893</v>
      </c>
      <c r="I14" s="35">
        <f>B6/(B6+B4)</f>
        <v>0.54098397857758818</v>
      </c>
      <c r="J14" s="35">
        <f>B6/(B6+B5)</f>
        <v>0.47826261410372151</v>
      </c>
      <c r="K14" s="35" t="s">
        <v>293</v>
      </c>
    </row>
    <row r="16" spans="1:11">
      <c r="A16" s="35" t="s">
        <v>183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16</v>
      </c>
      <c r="D19" s="7">
        <v>79</v>
      </c>
      <c r="E19" s="7">
        <v>27</v>
      </c>
      <c r="G19" s="35" t="s">
        <v>41</v>
      </c>
      <c r="H19" s="35" t="s">
        <v>293</v>
      </c>
      <c r="I19" s="35">
        <f>C29*I11</f>
        <v>19.094726348320208</v>
      </c>
      <c r="J19" s="35">
        <f>D29*J11</f>
        <v>101.12618443165161</v>
      </c>
      <c r="K19" s="35">
        <f>E29*K11</f>
        <v>26.161325720237318</v>
      </c>
      <c r="M19" s="35">
        <f>I19+H20</f>
        <v>32</v>
      </c>
      <c r="N19" s="35">
        <f>J19+H21</f>
        <v>189.00000000000003</v>
      </c>
      <c r="O19" s="35">
        <f>K19+H22</f>
        <v>47</v>
      </c>
    </row>
    <row r="20" spans="1:15">
      <c r="A20" s="35" t="s">
        <v>61</v>
      </c>
      <c r="B20" s="7">
        <v>16</v>
      </c>
      <c r="C20" s="7" t="s">
        <v>293</v>
      </c>
      <c r="D20" s="7">
        <v>9</v>
      </c>
      <c r="E20" s="7">
        <v>149</v>
      </c>
      <c r="G20" s="35" t="s">
        <v>61</v>
      </c>
      <c r="H20" s="35">
        <f>C29*H12</f>
        <v>12.905273651679794</v>
      </c>
      <c r="I20" s="35" t="s">
        <v>293</v>
      </c>
      <c r="J20" s="35">
        <f>D30*J12</f>
        <v>9.1875283888131847</v>
      </c>
      <c r="K20" s="35">
        <f>E30*K12</f>
        <v>106.03270094857714</v>
      </c>
      <c r="N20" s="35">
        <f>J20+I21</f>
        <v>21</v>
      </c>
      <c r="O20" s="35">
        <f>K20+I22</f>
        <v>231</v>
      </c>
    </row>
    <row r="21" spans="1:15">
      <c r="A21" s="35" t="s">
        <v>63</v>
      </c>
      <c r="B21" s="7">
        <v>110</v>
      </c>
      <c r="C21" s="7">
        <v>12</v>
      </c>
      <c r="D21" s="7" t="s">
        <v>293</v>
      </c>
      <c r="E21" s="7">
        <v>32</v>
      </c>
      <c r="G21" s="35" t="s">
        <v>63</v>
      </c>
      <c r="H21" s="35">
        <f>D29*H13</f>
        <v>87.873815568348419</v>
      </c>
      <c r="I21" s="35">
        <f>D30*I13</f>
        <v>11.812471611186815</v>
      </c>
      <c r="J21" s="35" t="s">
        <v>293</v>
      </c>
      <c r="K21" s="35">
        <f>E31*K13</f>
        <v>24.521657137125089</v>
      </c>
      <c r="O21" s="35">
        <f>K21+J22</f>
        <v>47</v>
      </c>
    </row>
    <row r="22" spans="1:15">
      <c r="A22" s="35" t="s">
        <v>64</v>
      </c>
      <c r="B22" s="7">
        <v>20</v>
      </c>
      <c r="C22" s="7">
        <v>82</v>
      </c>
      <c r="D22" s="7">
        <v>15</v>
      </c>
      <c r="E22" s="7" t="s">
        <v>293</v>
      </c>
      <c r="G22" s="35" t="s">
        <v>64</v>
      </c>
      <c r="H22" s="35">
        <f>E29*H14</f>
        <v>20.838674279762678</v>
      </c>
      <c r="I22" s="35">
        <f>E30*I14</f>
        <v>124.96729905142287</v>
      </c>
      <c r="J22" s="35">
        <f>E31*J14</f>
        <v>22.478342862874911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567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0.501569438403073</v>
      </c>
      <c r="J26" s="11">
        <f>((D19-J19)^2/J19)</f>
        <v>4.8411599849725127</v>
      </c>
      <c r="K26" s="11">
        <f>((E19-K19)^2/K19)</f>
        <v>2.6886043737124197E-2</v>
      </c>
      <c r="M26" s="35">
        <f>CHIDIST(I26, 1)</f>
        <v>0.47881133695177747</v>
      </c>
      <c r="N26" s="35">
        <f>CHIDIST(J26, 1)</f>
        <v>2.7788199295112614E-2</v>
      </c>
      <c r="O26" s="35">
        <f>CHIDIST(K26, 1)</f>
        <v>0.86975504199563103</v>
      </c>
    </row>
    <row r="27" spans="1:15">
      <c r="G27" s="35" t="s">
        <v>61</v>
      </c>
      <c r="H27" s="11">
        <f>((B20-H20)^2/H20)</f>
        <v>0.74212538451214471</v>
      </c>
      <c r="I27" s="11" t="s">
        <v>293</v>
      </c>
      <c r="J27" s="11">
        <f>((D20-J20)^2/J20)</f>
        <v>3.8276775997436365E-3</v>
      </c>
      <c r="K27" s="11">
        <f>((E20-K20)^2/K20)</f>
        <v>17.411503915850947</v>
      </c>
      <c r="L27" s="35">
        <f>CHIDIST(H27, 1)</f>
        <v>0.38898089253338763</v>
      </c>
      <c r="N27" s="35">
        <f>CHIDIST(J27, 1)</f>
        <v>0.95066776962854749</v>
      </c>
      <c r="O27" s="35">
        <f>CHIDIST(K27, 1)</f>
        <v>3.009987217717277E-5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5.5712618638105438</v>
      </c>
      <c r="I28" s="11">
        <f>((C21-I21)^2/I21)</f>
        <v>2.9770989314010046E-3</v>
      </c>
      <c r="J28" s="11" t="s">
        <v>293</v>
      </c>
      <c r="K28" s="11">
        <f>((E21-K21)^2/K21)</f>
        <v>2.2806620148865195</v>
      </c>
      <c r="L28" s="35">
        <f>CHIDIST(H28, 1)</f>
        <v>1.825760009960899E-2</v>
      </c>
      <c r="M28" s="35">
        <f>CHIDIST(I28, 1)</f>
        <v>0.95648677744044031</v>
      </c>
      <c r="O28" s="35">
        <f>CHIDIST(K28, 1)</f>
        <v>0.13099599662707564</v>
      </c>
    </row>
    <row r="29" spans="1:15">
      <c r="A29" s="35" t="s">
        <v>41</v>
      </c>
      <c r="B29" s="35" t="s">
        <v>293</v>
      </c>
      <c r="C29" s="35">
        <f>C19+B20</f>
        <v>32</v>
      </c>
      <c r="D29" s="35">
        <f>D19+B21</f>
        <v>189</v>
      </c>
      <c r="E29" s="35">
        <f>E19+B22</f>
        <v>47</v>
      </c>
      <c r="G29" s="35" t="s">
        <v>64</v>
      </c>
      <c r="H29" s="11">
        <f>((B22-H22)^2/H22)</f>
        <v>3.3753325096046234E-2</v>
      </c>
      <c r="I29" s="11">
        <f>((C22-I22)^2/I22)</f>
        <v>14.773375129238532</v>
      </c>
      <c r="J29" s="11">
        <f>((D22-J22)^2/J22)</f>
        <v>2.4879775309005763</v>
      </c>
      <c r="K29" s="11" t="s">
        <v>293</v>
      </c>
      <c r="L29" s="35">
        <f>CHIDIST(H29, 1)</f>
        <v>0.85423250611744139</v>
      </c>
      <c r="M29" s="35">
        <f>CHIDIST(I29, 1)</f>
        <v>1.2123522436712511E-4</v>
      </c>
      <c r="N29" s="35">
        <f>CHIDIST(J29, 1)</f>
        <v>0.11471909728269121</v>
      </c>
    </row>
    <row r="30" spans="1:15">
      <c r="A30" s="35" t="s">
        <v>61</v>
      </c>
      <c r="C30" s="35" t="s">
        <v>293</v>
      </c>
      <c r="D30" s="35">
        <f>D20+C21</f>
        <v>21</v>
      </c>
      <c r="E30" s="35">
        <f>E20+C22</f>
        <v>231</v>
      </c>
    </row>
    <row r="31" spans="1:15">
      <c r="A31" s="35" t="s">
        <v>63</v>
      </c>
      <c r="D31" s="35" t="s">
        <v>293</v>
      </c>
      <c r="E31" s="35">
        <f>D22+E21</f>
        <v>47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420</v>
      </c>
    </row>
    <row r="38" spans="1:11">
      <c r="A38" s="35" t="s">
        <v>281</v>
      </c>
      <c r="C38" s="35">
        <f>C19+E19+B20+D20+C21+E21+B22+D22</f>
        <v>147</v>
      </c>
    </row>
    <row r="39" spans="1:11">
      <c r="A39" s="35" t="s">
        <v>187</v>
      </c>
      <c r="C39" s="35">
        <f>C37/C38</f>
        <v>2.8571428571428572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5">
      <c r="A1" s="5" t="s">
        <v>191</v>
      </c>
    </row>
    <row r="2" spans="1:15">
      <c r="A2" s="35" t="s">
        <v>192</v>
      </c>
    </row>
    <row r="3" spans="1:15">
      <c r="A3" s="35" t="s">
        <v>41</v>
      </c>
      <c r="B3" s="35">
        <v>0.30475999999999998</v>
      </c>
      <c r="D3" s="35" t="s">
        <v>42</v>
      </c>
      <c r="E3" s="35">
        <f>B3+B6</f>
        <v>0.57238</v>
      </c>
    </row>
    <row r="4" spans="1:15">
      <c r="A4" s="35" t="s">
        <v>61</v>
      </c>
      <c r="B4" s="35">
        <v>0.18570999999999999</v>
      </c>
      <c r="D4" s="35" t="s">
        <v>62</v>
      </c>
      <c r="E4" s="35">
        <f>B4+B5</f>
        <v>0.42760999999999999</v>
      </c>
    </row>
    <row r="5" spans="1:15">
      <c r="A5" s="35" t="s">
        <v>63</v>
      </c>
      <c r="B5" s="35">
        <v>0.2419</v>
      </c>
    </row>
    <row r="6" spans="1:15">
      <c r="A6" s="35" t="s">
        <v>64</v>
      </c>
      <c r="B6" s="35">
        <v>0.26762000000000002</v>
      </c>
    </row>
    <row r="7" spans="1:15">
      <c r="B7" s="35">
        <f>SUM(B3:B6)</f>
        <v>0.99998999999999993</v>
      </c>
    </row>
    <row r="8" spans="1:15">
      <c r="A8" s="35" t="s">
        <v>35</v>
      </c>
    </row>
    <row r="9" spans="1:15">
      <c r="G9" s="35" t="s">
        <v>292</v>
      </c>
    </row>
    <row r="10" spans="1:15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5">
      <c r="A11" s="35" t="s">
        <v>41</v>
      </c>
      <c r="B11" s="35" t="s">
        <v>293</v>
      </c>
      <c r="C11" s="35">
        <f>B3/B4</f>
        <v>1.6410532550751171</v>
      </c>
      <c r="D11" s="35">
        <f>B3/B5</f>
        <v>1.2598594460520876</v>
      </c>
      <c r="E11" s="35">
        <f>B3/B6</f>
        <v>1.1387788655556383</v>
      </c>
      <c r="H11" s="35" t="s">
        <v>293</v>
      </c>
      <c r="I11" s="35">
        <f>B3/(B3+B4)</f>
        <v>0.62136318225375664</v>
      </c>
      <c r="J11" s="35">
        <f>B3/(B3+B5)</f>
        <v>0.55749460359272673</v>
      </c>
      <c r="K11" s="35">
        <f>B3/(B3+B6)</f>
        <v>0.53244348160313071</v>
      </c>
    </row>
    <row r="12" spans="1:15">
      <c r="A12" s="35" t="s">
        <v>61</v>
      </c>
      <c r="B12" s="35">
        <f>B4/B3</f>
        <v>0.60936474602966273</v>
      </c>
      <c r="C12" s="35" t="s">
        <v>293</v>
      </c>
      <c r="D12" s="35">
        <f>B4/B5</f>
        <v>0.76771393137660182</v>
      </c>
      <c r="E12" s="35">
        <f>B4/B6</f>
        <v>0.69393169419325895</v>
      </c>
      <c r="H12" s="35">
        <f>B4/(B3+B4)</f>
        <v>0.37863681774624341</v>
      </c>
      <c r="I12" s="35" t="s">
        <v>293</v>
      </c>
      <c r="J12" s="35">
        <f>B4/(B4+B5)</f>
        <v>0.43429760763312364</v>
      </c>
      <c r="K12" s="35">
        <f>B4/(B4+B6)</f>
        <v>0.40965742395164667</v>
      </c>
    </row>
    <row r="13" spans="1:15">
      <c r="A13" s="35" t="s">
        <v>63</v>
      </c>
      <c r="B13" s="35">
        <f>B5/B3</f>
        <v>0.79373933587084922</v>
      </c>
      <c r="C13" s="35">
        <f>B5/B4</f>
        <v>1.3025685208120188</v>
      </c>
      <c r="D13" s="35" t="s">
        <v>293</v>
      </c>
      <c r="E13" s="35">
        <f>B5/B6</f>
        <v>0.90389358044989154</v>
      </c>
      <c r="H13" s="35">
        <f>B5/(B5+B3)</f>
        <v>0.44250539640727332</v>
      </c>
      <c r="I13" s="35">
        <f>B5/(B5+B4)</f>
        <v>0.56570239236687636</v>
      </c>
      <c r="J13" s="35" t="s">
        <v>293</v>
      </c>
      <c r="K13" s="35">
        <f>B5/(B5+B6)</f>
        <v>0.47476055895745017</v>
      </c>
    </row>
    <row r="14" spans="1:15">
      <c r="A14" s="35" t="s">
        <v>64</v>
      </c>
      <c r="B14" s="35">
        <f>B6/B3</f>
        <v>0.87813361333508344</v>
      </c>
      <c r="C14" s="35">
        <f>B6/B4</f>
        <v>1.4410640245544131</v>
      </c>
      <c r="D14" s="35">
        <f>B6/B5</f>
        <v>1.1063249276560563</v>
      </c>
      <c r="E14" s="35" t="s">
        <v>293</v>
      </c>
      <c r="H14" s="35">
        <f>B6/(B6+B3)</f>
        <v>0.46755651839686924</v>
      </c>
      <c r="I14" s="35">
        <f>B6/(B6+B4)</f>
        <v>0.59034257604835338</v>
      </c>
      <c r="J14" s="35">
        <f>B6/(B6+B5)</f>
        <v>0.52523944104254994</v>
      </c>
      <c r="K14" s="35" t="s">
        <v>293</v>
      </c>
    </row>
    <row r="15" spans="1:15">
      <c r="O15" s="35" t="s">
        <v>85</v>
      </c>
    </row>
    <row r="16" spans="1:15">
      <c r="A16" s="35" t="s">
        <v>84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11</v>
      </c>
      <c r="D19" s="7">
        <v>84</v>
      </c>
      <c r="E19" s="7">
        <v>19</v>
      </c>
      <c r="G19" s="35" t="s">
        <v>41</v>
      </c>
      <c r="H19" s="35" t="s">
        <v>293</v>
      </c>
      <c r="I19" s="35">
        <f>C29*I11</f>
        <v>14.291353191836404</v>
      </c>
      <c r="J19" s="35">
        <f>D29*J11</f>
        <v>94.216588007170813</v>
      </c>
      <c r="K19" s="35">
        <f>E29*K11</f>
        <v>22.362626227331489</v>
      </c>
      <c r="M19" s="35">
        <f>I19+H20</f>
        <v>23</v>
      </c>
      <c r="N19" s="35">
        <f>J19+H21</f>
        <v>169</v>
      </c>
      <c r="O19" s="35">
        <f>K19+H22</f>
        <v>42</v>
      </c>
    </row>
    <row r="20" spans="1:15">
      <c r="A20" s="35" t="s">
        <v>61</v>
      </c>
      <c r="B20" s="7">
        <v>12</v>
      </c>
      <c r="C20" s="7" t="s">
        <v>293</v>
      </c>
      <c r="D20" s="7">
        <v>1</v>
      </c>
      <c r="E20" s="7">
        <v>65</v>
      </c>
      <c r="G20" s="35" t="s">
        <v>61</v>
      </c>
      <c r="H20" s="35">
        <f>C29*H12</f>
        <v>8.7086468081635982</v>
      </c>
      <c r="I20" s="35" t="s">
        <v>293</v>
      </c>
      <c r="J20" s="35">
        <f>D30*J12</f>
        <v>2.1714880381656183</v>
      </c>
      <c r="K20" s="35">
        <f>E30*K12</f>
        <v>60.629298744843709</v>
      </c>
      <c r="N20" s="35">
        <f>J20+I21</f>
        <v>5</v>
      </c>
      <c r="O20" s="35">
        <f>K20+I22</f>
        <v>148</v>
      </c>
    </row>
    <row r="21" spans="1:15">
      <c r="A21" s="35" t="s">
        <v>63</v>
      </c>
      <c r="B21" s="7">
        <v>85</v>
      </c>
      <c r="C21" s="7">
        <v>4</v>
      </c>
      <c r="D21" s="7" t="s">
        <v>293</v>
      </c>
      <c r="E21" s="7">
        <v>7</v>
      </c>
      <c r="G21" s="35" t="s">
        <v>63</v>
      </c>
      <c r="H21" s="35">
        <f>D29*H13</f>
        <v>74.783411992829187</v>
      </c>
      <c r="I21" s="35">
        <f>D30*I13</f>
        <v>2.8285119618343817</v>
      </c>
      <c r="J21" s="35" t="s">
        <v>293</v>
      </c>
      <c r="K21" s="35">
        <f>E31*K13</f>
        <v>8.5456900612341027</v>
      </c>
      <c r="O21" s="35">
        <f>K21+J22</f>
        <v>18</v>
      </c>
    </row>
    <row r="22" spans="1:15">
      <c r="A22" s="35" t="s">
        <v>64</v>
      </c>
      <c r="B22" s="7">
        <v>23</v>
      </c>
      <c r="C22" s="7">
        <v>83</v>
      </c>
      <c r="D22" s="7">
        <v>11</v>
      </c>
      <c r="E22" s="7" t="s">
        <v>293</v>
      </c>
      <c r="G22" s="35" t="s">
        <v>64</v>
      </c>
      <c r="H22" s="35">
        <f>E29*H14</f>
        <v>19.637373772668507</v>
      </c>
      <c r="I22" s="35">
        <f>E30*I14</f>
        <v>87.370701255156305</v>
      </c>
      <c r="J22" s="35">
        <f>E31*J14</f>
        <v>9.4543099387658991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405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0.75801120355767149</v>
      </c>
      <c r="J26" s="11">
        <f>((D19-J19)^2/J19)</f>
        <v>1.1078587403347937</v>
      </c>
      <c r="K26" s="11">
        <f>((E19-K19)^2/K19)</f>
        <v>0.50563180861637502</v>
      </c>
      <c r="M26" s="35">
        <f>CHIDIST(I26, 1)</f>
        <v>0.3839516304874796</v>
      </c>
      <c r="N26" s="35">
        <f>CHIDIST(J26, 1)</f>
        <v>0.29254811547316667</v>
      </c>
      <c r="O26" s="35">
        <f>CHIDIST(K26, 1)</f>
        <v>0.47703595346004701</v>
      </c>
    </row>
    <row r="27" spans="1:15">
      <c r="G27" s="35" t="s">
        <v>61</v>
      </c>
      <c r="H27" s="11">
        <f>((B20-H20)^2/H20)</f>
        <v>1.2439367529817227</v>
      </c>
      <c r="I27" s="11" t="s">
        <v>293</v>
      </c>
      <c r="J27" s="11">
        <f>((D20-J20)^2/J20)</f>
        <v>0.63200174232802198</v>
      </c>
      <c r="K27" s="11">
        <f>((E20-K20)^2/K20)</f>
        <v>0.3150791755355643</v>
      </c>
      <c r="L27" s="35">
        <f>CHIDIST(H27, 1)</f>
        <v>0.26471385372572404</v>
      </c>
      <c r="N27" s="35">
        <f>CHIDIST(J27, 1)</f>
        <v>0.42662201143806266</v>
      </c>
      <c r="O27" s="35">
        <f>CHIDIST(K27, 1)</f>
        <v>0.57457999963742867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1.3957462989021565</v>
      </c>
      <c r="I28" s="11">
        <f>((C21-I21)^2/I21)</f>
        <v>0.48519654223950798</v>
      </c>
      <c r="J28" s="11" t="s">
        <v>293</v>
      </c>
      <c r="K28" s="11">
        <f>((E21-K21)^2/K21)</f>
        <v>0.27957458652003353</v>
      </c>
      <c r="L28" s="35">
        <f>CHIDIST(H28, 1)</f>
        <v>0.23743724506335825</v>
      </c>
      <c r="M28" s="35">
        <f>CHIDIST(I28, 1)</f>
        <v>0.48607787890437182</v>
      </c>
      <c r="O28" s="35">
        <f>CHIDIST(K28, 1)</f>
        <v>0.59698018474667425</v>
      </c>
    </row>
    <row r="29" spans="1:15">
      <c r="A29" s="35" t="s">
        <v>41</v>
      </c>
      <c r="B29" s="35" t="s">
        <v>293</v>
      </c>
      <c r="C29" s="35">
        <f>C19+B20</f>
        <v>23</v>
      </c>
      <c r="D29" s="35">
        <f>D19+B21</f>
        <v>169</v>
      </c>
      <c r="E29" s="35">
        <f>E19+B22</f>
        <v>42</v>
      </c>
      <c r="G29" s="35" t="s">
        <v>64</v>
      </c>
      <c r="H29" s="11">
        <f>((B22-H22)^2/H22)</f>
        <v>0.5758028174050025</v>
      </c>
      <c r="I29" s="11">
        <f>((C22-I22)^2/I22)</f>
        <v>0.21864342608441076</v>
      </c>
      <c r="J29" s="11">
        <f>((D22-J22)^2/J22)</f>
        <v>0.25270567401239047</v>
      </c>
      <c r="K29" s="11" t="s">
        <v>293</v>
      </c>
      <c r="L29" s="35">
        <f>CHIDIST(H29, 1)</f>
        <v>0.44796220609577708</v>
      </c>
      <c r="M29" s="35">
        <f>CHIDIST(I29, 1)</f>
        <v>0.64007550953667969</v>
      </c>
      <c r="N29" s="35">
        <f>CHIDIST(J29, 1)</f>
        <v>0.61517634063993154</v>
      </c>
    </row>
    <row r="30" spans="1:15">
      <c r="A30" s="35" t="s">
        <v>61</v>
      </c>
      <c r="C30" s="35" t="s">
        <v>293</v>
      </c>
      <c r="D30" s="35">
        <f>D20+C21</f>
        <v>5</v>
      </c>
      <c r="E30" s="35">
        <f>E20+C22</f>
        <v>148</v>
      </c>
    </row>
    <row r="31" spans="1:15">
      <c r="A31" s="35" t="s">
        <v>63</v>
      </c>
      <c r="D31" s="35" t="s">
        <v>293</v>
      </c>
      <c r="E31" s="35">
        <f>D22+E21</f>
        <v>18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317</v>
      </c>
    </row>
    <row r="38" spans="1:11">
      <c r="A38" s="35" t="s">
        <v>281</v>
      </c>
      <c r="C38" s="35">
        <f>C19+E19+B20+D20+C21+E21+B22+D22</f>
        <v>88</v>
      </c>
    </row>
    <row r="39" spans="1:11">
      <c r="A39" s="35" t="s">
        <v>187</v>
      </c>
      <c r="C39" s="35">
        <f>C37/C38</f>
        <v>3.6022727272727271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topLeftCell="A2"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88</v>
      </c>
    </row>
    <row r="2" spans="1:11">
      <c r="A2" s="35" t="s">
        <v>34</v>
      </c>
    </row>
    <row r="3" spans="1:11">
      <c r="A3" s="35" t="s">
        <v>41</v>
      </c>
      <c r="B3" s="35">
        <v>0.36595</v>
      </c>
      <c r="D3" s="35" t="s">
        <v>42</v>
      </c>
      <c r="E3" s="35">
        <f>B3+B6</f>
        <v>0.68093000000000004</v>
      </c>
    </row>
    <row r="4" spans="1:11">
      <c r="A4" s="35" t="s">
        <v>61</v>
      </c>
      <c r="B4" s="35">
        <v>0.14679</v>
      </c>
      <c r="D4" s="35" t="s">
        <v>62</v>
      </c>
      <c r="E4" s="35">
        <f>B4+B5</f>
        <v>0.31906000000000001</v>
      </c>
    </row>
    <row r="5" spans="1:11">
      <c r="A5" s="35" t="s">
        <v>63</v>
      </c>
      <c r="B5" s="35">
        <v>0.17227000000000001</v>
      </c>
    </row>
    <row r="6" spans="1:11">
      <c r="A6" s="35" t="s">
        <v>64</v>
      </c>
      <c r="B6" s="35">
        <v>0.31497999999999998</v>
      </c>
    </row>
    <row r="7" spans="1:11">
      <c r="B7" s="35">
        <f>SUM(B3:B6)</f>
        <v>0.99998999999999993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2.4930172355065059</v>
      </c>
      <c r="D11" s="35">
        <f>B3/B5</f>
        <v>2.1242816508968478</v>
      </c>
      <c r="E11" s="35">
        <f>B3/B6</f>
        <v>1.1618197980824181</v>
      </c>
      <c r="H11" s="35" t="s">
        <v>293</v>
      </c>
      <c r="I11" s="35">
        <f>B3/(B3+B4)</f>
        <v>0.71371455318485</v>
      </c>
      <c r="J11" s="35">
        <f>B3/(B3+B5)</f>
        <v>0.67992642413882798</v>
      </c>
      <c r="K11" s="35">
        <f>B3/(B3+B6)</f>
        <v>0.53742675458564015</v>
      </c>
    </row>
    <row r="12" spans="1:11">
      <c r="A12" s="35" t="s">
        <v>61</v>
      </c>
      <c r="B12" s="35">
        <f>B4/B3</f>
        <v>0.40112037163546932</v>
      </c>
      <c r="C12" s="35" t="s">
        <v>293</v>
      </c>
      <c r="D12" s="35">
        <f>B4/B5</f>
        <v>0.85209264526615192</v>
      </c>
      <c r="E12" s="35">
        <f>B4/B6</f>
        <v>0.46602958918026544</v>
      </c>
      <c r="H12" s="35">
        <f>B4/(B3+B4)</f>
        <v>0.28628544681515</v>
      </c>
      <c r="I12" s="35" t="s">
        <v>293</v>
      </c>
      <c r="J12" s="35">
        <f>B4/(B4+B5)</f>
        <v>0.46007020623080297</v>
      </c>
      <c r="K12" s="35">
        <f>B4/(B4+B6)</f>
        <v>0.3178855274270741</v>
      </c>
    </row>
    <row r="13" spans="1:11">
      <c r="A13" s="35" t="s">
        <v>63</v>
      </c>
      <c r="B13" s="35">
        <f>B5/B3</f>
        <v>0.4707473698592704</v>
      </c>
      <c r="C13" s="35">
        <f>B5/B4</f>
        <v>1.173581306628517</v>
      </c>
      <c r="D13" s="35" t="s">
        <v>293</v>
      </c>
      <c r="E13" s="35">
        <f>B5/B6</f>
        <v>0.54692361419772684</v>
      </c>
      <c r="H13" s="35">
        <f>B5/(B5+B3)</f>
        <v>0.32007357586117202</v>
      </c>
      <c r="I13" s="35">
        <f>B5/(B5+B4)</f>
        <v>0.53992979376919703</v>
      </c>
      <c r="J13" s="35" t="s">
        <v>293</v>
      </c>
      <c r="K13" s="35">
        <f>B5/(B5+B6)</f>
        <v>0.35355566957414064</v>
      </c>
    </row>
    <row r="14" spans="1:11">
      <c r="A14" s="35" t="s">
        <v>64</v>
      </c>
      <c r="B14" s="35">
        <f>B6/B3</f>
        <v>0.86071867741494734</v>
      </c>
      <c r="C14" s="35">
        <f>B6/B4</f>
        <v>2.145786497717828</v>
      </c>
      <c r="D14" s="35">
        <f>B6/B5</f>
        <v>1.8284088930167759</v>
      </c>
      <c r="E14" s="35" t="s">
        <v>293</v>
      </c>
      <c r="H14" s="35">
        <f>B6/(B6+B3)</f>
        <v>0.46257324541435973</v>
      </c>
      <c r="I14" s="35">
        <f>B6/(B6+B4)</f>
        <v>0.6821144725729259</v>
      </c>
      <c r="J14" s="35">
        <f>B6/(B6+B5)</f>
        <v>0.64644433042585947</v>
      </c>
      <c r="K14" s="35" t="s">
        <v>293</v>
      </c>
    </row>
    <row r="16" spans="1:11">
      <c r="A16" s="35" t="s">
        <v>362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51</v>
      </c>
      <c r="D19" s="7">
        <v>220</v>
      </c>
      <c r="E19" s="7">
        <v>45</v>
      </c>
      <c r="G19" s="35" t="s">
        <v>41</v>
      </c>
      <c r="H19" s="35" t="s">
        <v>293</v>
      </c>
      <c r="I19" s="35">
        <f>C29*I11</f>
        <v>47.105160510200101</v>
      </c>
      <c r="J19" s="35">
        <f>D29*J11</f>
        <v>276.730054624503</v>
      </c>
      <c r="K19" s="35">
        <f>E29*K11</f>
        <v>36.54501931182353</v>
      </c>
      <c r="M19" s="35">
        <f>I19+H20</f>
        <v>66</v>
      </c>
      <c r="N19" s="35">
        <f>J19+H21</f>
        <v>407</v>
      </c>
      <c r="O19" s="35">
        <f>K19+H22</f>
        <v>68</v>
      </c>
    </row>
    <row r="20" spans="1:15">
      <c r="A20" s="35" t="s">
        <v>61</v>
      </c>
      <c r="B20" s="7">
        <v>15</v>
      </c>
      <c r="C20" s="7" t="s">
        <v>293</v>
      </c>
      <c r="D20" s="7">
        <v>6</v>
      </c>
      <c r="E20" s="7">
        <v>165</v>
      </c>
      <c r="G20" s="35" t="s">
        <v>61</v>
      </c>
      <c r="H20" s="35">
        <f>C29*H12</f>
        <v>18.894839489799899</v>
      </c>
      <c r="I20" s="35" t="s">
        <v>293</v>
      </c>
      <c r="J20" s="35">
        <f>D30*J12</f>
        <v>4.6007020623080299</v>
      </c>
      <c r="K20" s="35">
        <f>E30*K12</f>
        <v>103.94856746865322</v>
      </c>
      <c r="N20" s="35">
        <f>J20+I21</f>
        <v>10</v>
      </c>
      <c r="O20" s="35">
        <f>K20+I22</f>
        <v>327</v>
      </c>
    </row>
    <row r="21" spans="1:15">
      <c r="A21" s="35" t="s">
        <v>63</v>
      </c>
      <c r="B21" s="7">
        <v>187</v>
      </c>
      <c r="C21" s="7">
        <v>4</v>
      </c>
      <c r="D21" s="7" t="s">
        <v>293</v>
      </c>
      <c r="E21" s="7">
        <v>13</v>
      </c>
      <c r="G21" s="35" t="s">
        <v>63</v>
      </c>
      <c r="H21" s="35">
        <f>D29*H13</f>
        <v>130.269945375497</v>
      </c>
      <c r="I21" s="35">
        <f>D30*I13</f>
        <v>5.3992979376919701</v>
      </c>
      <c r="J21" s="35" t="s">
        <v>293</v>
      </c>
      <c r="K21" s="35">
        <f>E31*K13</f>
        <v>12.374448435094923</v>
      </c>
      <c r="O21" s="35">
        <f>K21+J22</f>
        <v>35</v>
      </c>
    </row>
    <row r="22" spans="1:15">
      <c r="A22" s="35" t="s">
        <v>64</v>
      </c>
      <c r="B22" s="7">
        <v>23</v>
      </c>
      <c r="C22" s="7">
        <v>162</v>
      </c>
      <c r="D22" s="7">
        <v>22</v>
      </c>
      <c r="E22" s="7" t="s">
        <v>293</v>
      </c>
      <c r="G22" s="35" t="s">
        <v>64</v>
      </c>
      <c r="H22" s="35">
        <f>E29*H14</f>
        <v>31.454980688176462</v>
      </c>
      <c r="I22" s="35">
        <f>E30*I14</f>
        <v>223.05143253134676</v>
      </c>
      <c r="J22" s="35">
        <f>E31*J14</f>
        <v>22.625551564905081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913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0.32204061056155187</v>
      </c>
      <c r="J26" s="11">
        <f>((D19-J19)^2/J19)</f>
        <v>11.629741851010825</v>
      </c>
      <c r="K26" s="11">
        <f>((E19-K19)^2/K19)</f>
        <v>1.9561269848421921</v>
      </c>
      <c r="M26" s="35">
        <f>CHIDIST(I26, 1)</f>
        <v>0.57038388907354265</v>
      </c>
      <c r="N26" s="35">
        <f>CHIDIST(J26, 1)</f>
        <v>6.4905563226161584E-4</v>
      </c>
      <c r="O26" s="35">
        <f>CHIDIST(K26, 1)</f>
        <v>0.16192820686632584</v>
      </c>
    </row>
    <row r="27" spans="1:15">
      <c r="G27" s="35" t="s">
        <v>61</v>
      </c>
      <c r="H27" s="11">
        <f>((B20-H20)^2/H20)</f>
        <v>0.80285279266298726</v>
      </c>
      <c r="I27" s="11" t="s">
        <v>293</v>
      </c>
      <c r="J27" s="11">
        <f>((D20-J20)^2/J20)</f>
        <v>0.4255947661706907</v>
      </c>
      <c r="K27" s="11">
        <f>((E20-K20)^2/K20)</f>
        <v>35.856938723600855</v>
      </c>
      <c r="L27" s="35">
        <f>CHIDIST(H27, 1)</f>
        <v>0.37024180036003318</v>
      </c>
      <c r="N27" s="35">
        <f>CHIDIST(J27, 1)</f>
        <v>0.51415848493575877</v>
      </c>
      <c r="O27" s="35">
        <f>CHIDIST(K27, 1)</f>
        <v>2.1235042892084633E-9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24.704847218769441</v>
      </c>
      <c r="I28" s="11">
        <f>((C21-I21)^2/I21)</f>
        <v>0.36264617011781325</v>
      </c>
      <c r="J28" s="11" t="s">
        <v>293</v>
      </c>
      <c r="K28" s="11">
        <f>((E21-K21)^2/K21)</f>
        <v>3.1622804233067153E-2</v>
      </c>
      <c r="L28" s="35">
        <f>CHIDIST(H28, 1)</f>
        <v>6.6815919085643956E-7</v>
      </c>
      <c r="M28" s="35">
        <f>CHIDIST(I28, 1)</f>
        <v>0.54704028084263334</v>
      </c>
      <c r="O28" s="35">
        <f>CHIDIST(K28, 1)</f>
        <v>0.85885804246200859</v>
      </c>
    </row>
    <row r="29" spans="1:15">
      <c r="A29" s="35" t="s">
        <v>41</v>
      </c>
      <c r="B29" s="35" t="s">
        <v>293</v>
      </c>
      <c r="C29" s="35">
        <f>C19+B20</f>
        <v>66</v>
      </c>
      <c r="D29" s="35">
        <f>D19+B21</f>
        <v>407</v>
      </c>
      <c r="E29" s="35">
        <f>E19+B22</f>
        <v>68</v>
      </c>
      <c r="G29" s="35" t="s">
        <v>64</v>
      </c>
      <c r="H29" s="11">
        <f>((B22-H22)^2/H22)</f>
        <v>2.2726670585529209</v>
      </c>
      <c r="I29" s="11">
        <f>((C22-I22)^2/I22)</f>
        <v>16.710394422621647</v>
      </c>
      <c r="J29" s="11">
        <f>((D22-J22)^2/J22)</f>
        <v>1.7295258382216461E-2</v>
      </c>
      <c r="K29" s="11" t="s">
        <v>293</v>
      </c>
      <c r="L29" s="35">
        <f>CHIDIST(H29, 1)</f>
        <v>0.13167318096977887</v>
      </c>
      <c r="M29" s="35">
        <f>CHIDIST(I29, 1)</f>
        <v>4.3541778721187687E-5</v>
      </c>
      <c r="N29" s="35">
        <f>CHIDIST(J29, 1)</f>
        <v>0.89537073878797013</v>
      </c>
    </row>
    <row r="30" spans="1:15">
      <c r="A30" s="35" t="s">
        <v>61</v>
      </c>
      <c r="C30" s="35" t="s">
        <v>293</v>
      </c>
      <c r="D30" s="35">
        <f>D20+C21</f>
        <v>10</v>
      </c>
      <c r="E30" s="35">
        <f>E20+C22</f>
        <v>327</v>
      </c>
    </row>
    <row r="31" spans="1:15">
      <c r="A31" s="35" t="s">
        <v>63</v>
      </c>
      <c r="D31" s="35" t="s">
        <v>293</v>
      </c>
      <c r="E31" s="35">
        <f>D22+E21</f>
        <v>35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734</v>
      </c>
    </row>
    <row r="38" spans="1:11">
      <c r="A38" s="35" t="s">
        <v>281</v>
      </c>
      <c r="C38" s="35">
        <f>C19+E19+B20+D20+C21+E21+B22+D22</f>
        <v>179</v>
      </c>
    </row>
    <row r="39" spans="1:11">
      <c r="A39" s="35" t="s">
        <v>187</v>
      </c>
      <c r="C39" s="35">
        <f>C37/C38</f>
        <v>4.1005586592178771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352</v>
      </c>
    </row>
    <row r="2" spans="1:11">
      <c r="A2" s="35" t="s">
        <v>353</v>
      </c>
    </row>
    <row r="3" spans="1:11">
      <c r="A3" s="35" t="s">
        <v>41</v>
      </c>
      <c r="B3" s="35">
        <v>0.22796</v>
      </c>
      <c r="D3" s="35" t="s">
        <v>42</v>
      </c>
      <c r="E3" s="35">
        <f>B3+B6</f>
        <v>0.49391999999999997</v>
      </c>
    </row>
    <row r="4" spans="1:11">
      <c r="A4" s="35" t="s">
        <v>61</v>
      </c>
      <c r="B4" s="35">
        <v>0.26748</v>
      </c>
      <c r="D4" s="35" t="s">
        <v>62</v>
      </c>
      <c r="E4" s="35">
        <f>B4+B5</f>
        <v>0.50607999999999997</v>
      </c>
    </row>
    <row r="5" spans="1:11">
      <c r="A5" s="35" t="s">
        <v>63</v>
      </c>
      <c r="B5" s="35">
        <v>0.23860000000000001</v>
      </c>
    </row>
    <row r="6" spans="1:11">
      <c r="A6" s="35" t="s">
        <v>64</v>
      </c>
      <c r="B6" s="35">
        <v>0.26595999999999997</v>
      </c>
    </row>
    <row r="7" spans="1:11">
      <c r="B7" s="35">
        <f>SUM(B3:B6)</f>
        <v>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0.85225063556153735</v>
      </c>
      <c r="D11" s="35">
        <f>B3/B5</f>
        <v>0.955406538139145</v>
      </c>
      <c r="E11" s="35">
        <f>B3/B6</f>
        <v>0.85712137163483237</v>
      </c>
      <c r="H11" s="35" t="s">
        <v>293</v>
      </c>
      <c r="I11" s="35">
        <f>B3/(B3+B4)</f>
        <v>0.4601162602938802</v>
      </c>
      <c r="J11" s="35">
        <f>B3/(B3+B5)</f>
        <v>0.48859739368998628</v>
      </c>
      <c r="K11" s="35">
        <f>B3/(B3+B6)</f>
        <v>0.46153223194039522</v>
      </c>
    </row>
    <row r="12" spans="1:11">
      <c r="A12" s="35" t="s">
        <v>61</v>
      </c>
      <c r="B12" s="35">
        <f>B4/B3</f>
        <v>1.1733637480259695</v>
      </c>
      <c r="C12" s="35" t="s">
        <v>293</v>
      </c>
      <c r="D12" s="35">
        <f>B4/B5</f>
        <v>1.1210393964794634</v>
      </c>
      <c r="E12" s="35">
        <f>B4/B6</f>
        <v>1.0057151451346067</v>
      </c>
      <c r="H12" s="35">
        <f>B4/(B3+B4)</f>
        <v>0.5398837397061198</v>
      </c>
      <c r="I12" s="35" t="s">
        <v>293</v>
      </c>
      <c r="J12" s="35">
        <f>B4/(B4+B5)</f>
        <v>0.52853303825482134</v>
      </c>
      <c r="K12" s="35">
        <f>B4/(B4+B6)</f>
        <v>0.50142471505698871</v>
      </c>
    </row>
    <row r="13" spans="1:11">
      <c r="A13" s="35" t="s">
        <v>63</v>
      </c>
      <c r="B13" s="35">
        <f>B5/B3</f>
        <v>1.0466748552377612</v>
      </c>
      <c r="C13" s="35">
        <f>B5/B4</f>
        <v>0.89202931060266188</v>
      </c>
      <c r="D13" s="35" t="s">
        <v>293</v>
      </c>
      <c r="E13" s="35">
        <f>B5/B6</f>
        <v>0.89712738757707933</v>
      </c>
      <c r="H13" s="35">
        <f>B5/(B5+B3)</f>
        <v>0.51140260631001377</v>
      </c>
      <c r="I13" s="35">
        <f>B5/(B5+B4)</f>
        <v>0.47146696174517866</v>
      </c>
      <c r="J13" s="35" t="s">
        <v>293</v>
      </c>
      <c r="K13" s="35">
        <f>B5/(B5+B6)</f>
        <v>0.47288726811479309</v>
      </c>
    </row>
    <row r="14" spans="1:11">
      <c r="A14" s="35" t="s">
        <v>64</v>
      </c>
      <c r="B14" s="35">
        <f>B6/B3</f>
        <v>1.1666959115634321</v>
      </c>
      <c r="C14" s="35">
        <f>B6/B4</f>
        <v>0.99431733213698215</v>
      </c>
      <c r="D14" s="35">
        <f>B6/B5</f>
        <v>1.1146689019279128</v>
      </c>
      <c r="E14" s="35" t="s">
        <v>293</v>
      </c>
      <c r="H14" s="35">
        <f>B6/(B6+B3)</f>
        <v>0.53846776805960472</v>
      </c>
      <c r="I14" s="35">
        <f>B6/(B6+B4)</f>
        <v>0.49857528494301145</v>
      </c>
      <c r="J14" s="35">
        <f>B6/(B6+B5)</f>
        <v>0.5271127318852068</v>
      </c>
      <c r="K14" s="35" t="s">
        <v>293</v>
      </c>
    </row>
    <row r="16" spans="1:11">
      <c r="A16" s="35" t="s">
        <v>354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120</v>
      </c>
      <c r="D19" s="7">
        <v>414</v>
      </c>
      <c r="E19" s="7">
        <v>147</v>
      </c>
      <c r="G19" s="35" t="s">
        <v>41</v>
      </c>
      <c r="H19" s="35" t="s">
        <v>293</v>
      </c>
      <c r="I19" s="35">
        <f>C29*I11</f>
        <v>104.90650734700469</v>
      </c>
      <c r="J19" s="35">
        <f>D29*J11</f>
        <v>417.26217421124829</v>
      </c>
      <c r="K19" s="35">
        <f>E29*K11</f>
        <v>124.15217039196631</v>
      </c>
      <c r="M19" s="35">
        <f>I19+H20</f>
        <v>228</v>
      </c>
      <c r="N19" s="35">
        <f>J19+H21</f>
        <v>854</v>
      </c>
      <c r="O19" s="35">
        <f>K19+H22</f>
        <v>269</v>
      </c>
    </row>
    <row r="20" spans="1:15">
      <c r="A20" s="35" t="s">
        <v>61</v>
      </c>
      <c r="B20" s="7">
        <v>108</v>
      </c>
      <c r="C20" s="7" t="s">
        <v>293</v>
      </c>
      <c r="D20" s="7">
        <v>85</v>
      </c>
      <c r="E20" s="7">
        <v>649</v>
      </c>
      <c r="G20" s="35" t="s">
        <v>61</v>
      </c>
      <c r="H20" s="35">
        <f>C29*H12</f>
        <v>123.09349265299531</v>
      </c>
      <c r="I20" s="35" t="s">
        <v>293</v>
      </c>
      <c r="J20" s="35">
        <f>D30*J12</f>
        <v>85.093819159026239</v>
      </c>
      <c r="K20" s="35">
        <f>E30*K12</f>
        <v>641.82363527294558</v>
      </c>
      <c r="N20" s="35">
        <f>J20+I21</f>
        <v>161</v>
      </c>
      <c r="O20" s="35">
        <f>K20+I22</f>
        <v>1280.0000000000002</v>
      </c>
    </row>
    <row r="21" spans="1:15">
      <c r="A21" s="35" t="s">
        <v>63</v>
      </c>
      <c r="B21" s="7">
        <v>440</v>
      </c>
      <c r="C21" s="7">
        <v>76</v>
      </c>
      <c r="D21" s="7" t="s">
        <v>293</v>
      </c>
      <c r="E21" s="7">
        <v>110</v>
      </c>
      <c r="G21" s="35" t="s">
        <v>63</v>
      </c>
      <c r="H21" s="35">
        <f>D29*H13</f>
        <v>436.73782578875176</v>
      </c>
      <c r="I21" s="35">
        <f>D30*I13</f>
        <v>75.906180840973761</v>
      </c>
      <c r="J21" s="35" t="s">
        <v>293</v>
      </c>
      <c r="K21" s="35">
        <f>E31*K13</f>
        <v>99.779213572221337</v>
      </c>
      <c r="O21" s="35">
        <f>K21+J22</f>
        <v>210.99999999999997</v>
      </c>
    </row>
    <row r="22" spans="1:15">
      <c r="A22" s="35" t="s">
        <v>64</v>
      </c>
      <c r="B22" s="7">
        <v>122</v>
      </c>
      <c r="C22" s="7">
        <v>631</v>
      </c>
      <c r="D22" s="7">
        <v>101</v>
      </c>
      <c r="E22" s="7" t="s">
        <v>293</v>
      </c>
      <c r="G22" s="35" t="s">
        <v>64</v>
      </c>
      <c r="H22" s="35">
        <f>E29*H14</f>
        <v>144.84782960803366</v>
      </c>
      <c r="I22" s="35">
        <f>E30*I14</f>
        <v>638.17636472705465</v>
      </c>
      <c r="J22" s="35">
        <f>E31*J14</f>
        <v>111.22078642777863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3003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2.1715861696974885</v>
      </c>
      <c r="J26" s="11">
        <f>((D19-J19)^2/J19)</f>
        <v>2.5503822877426186E-2</v>
      </c>
      <c r="K26" s="11">
        <f>((E19-K19)^2/K19)</f>
        <v>4.204705533134363</v>
      </c>
      <c r="M26" s="35">
        <f>CHIDIST(I26, 1)</f>
        <v>0.1405812121030047</v>
      </c>
      <c r="N26" s="35">
        <f>CHIDIST(J26, 1)</f>
        <v>0.87311805980519974</v>
      </c>
      <c r="O26" s="35">
        <f>CHIDIST(K26, 1)</f>
        <v>4.0311976762830132E-2</v>
      </c>
    </row>
    <row r="27" spans="1:15">
      <c r="G27" s="35" t="s">
        <v>61</v>
      </c>
      <c r="H27" s="11">
        <f>((B20-H20)^2/H20)</f>
        <v>1.8507356933013293</v>
      </c>
      <c r="I27" s="11" t="s">
        <v>293</v>
      </c>
      <c r="J27" s="11">
        <f>((D20-J20)^2/J20)</f>
        <v>1.0343917675079561E-4</v>
      </c>
      <c r="K27" s="11">
        <f>((E20-K20)^2/K20)</f>
        <v>8.0240439686845716E-2</v>
      </c>
      <c r="L27" s="35">
        <f>CHIDIST(H27, 1)</f>
        <v>0.17369792550569391</v>
      </c>
      <c r="N27" s="35">
        <f>CHIDIST(J27, 1)</f>
        <v>0.99188525079474621</v>
      </c>
      <c r="O27" s="35">
        <f>CHIDIST(K27, 1)</f>
        <v>0.77697183861133445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2.436651912463483E-2</v>
      </c>
      <c r="I28" s="11">
        <f>((C21-I21)^2/I21)</f>
        <v>1.1595939227704446E-4</v>
      </c>
      <c r="J28" s="11" t="s">
        <v>293</v>
      </c>
      <c r="K28" s="11">
        <f>((E21-K21)^2/K21)</f>
        <v>1.0469562894144473</v>
      </c>
      <c r="L28" s="35">
        <f>CHIDIST(H28, 1)</f>
        <v>0.87595594270751687</v>
      </c>
      <c r="M28" s="35">
        <f>CHIDIST(I28, 1)</f>
        <v>0.99140819061373675</v>
      </c>
      <c r="O28" s="35">
        <f>CHIDIST(K28, 1)</f>
        <v>0.3062093992519252</v>
      </c>
    </row>
    <row r="29" spans="1:15">
      <c r="A29" s="35" t="s">
        <v>41</v>
      </c>
      <c r="B29" s="35" t="s">
        <v>293</v>
      </c>
      <c r="C29" s="35">
        <f>C19+B20</f>
        <v>228</v>
      </c>
      <c r="D29" s="35">
        <f>D19+B21</f>
        <v>854</v>
      </c>
      <c r="E29" s="35">
        <f>E19+B22</f>
        <v>269</v>
      </c>
      <c r="G29" s="35" t="s">
        <v>64</v>
      </c>
      <c r="H29" s="11">
        <f>((B22-H22)^2/H22)</f>
        <v>3.6039429738806854</v>
      </c>
      <c r="I29" s="11">
        <f>((C22-I22)^2/I22)</f>
        <v>8.0699025445325825E-2</v>
      </c>
      <c r="J29" s="11">
        <f>((D22-J22)^2/J22)</f>
        <v>0.93925316082977073</v>
      </c>
      <c r="K29" s="11" t="s">
        <v>293</v>
      </c>
      <c r="L29" s="35">
        <f>CHIDIST(H29, 1)</f>
        <v>5.7642710311542195E-2</v>
      </c>
      <c r="M29" s="35">
        <f>CHIDIST(I29, 1)</f>
        <v>0.77635233900653144</v>
      </c>
      <c r="N29" s="35">
        <f>CHIDIST(J29, 1)</f>
        <v>0.33246999259233112</v>
      </c>
    </row>
    <row r="30" spans="1:15">
      <c r="A30" s="35" t="s">
        <v>61</v>
      </c>
      <c r="C30" s="35" t="s">
        <v>293</v>
      </c>
      <c r="D30" s="35">
        <f>D20+C21</f>
        <v>161</v>
      </c>
      <c r="E30" s="35">
        <f>E20+C22</f>
        <v>1280</v>
      </c>
    </row>
    <row r="31" spans="1:15">
      <c r="A31" s="35" t="s">
        <v>63</v>
      </c>
      <c r="D31" s="35" t="s">
        <v>293</v>
      </c>
      <c r="E31" s="35">
        <f>D22+E21</f>
        <v>211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2134</v>
      </c>
    </row>
    <row r="38" spans="1:11">
      <c r="A38" s="35" t="s">
        <v>281</v>
      </c>
      <c r="C38" s="35">
        <f>C19+E19+B20+D20+C21+E21+B22+D22</f>
        <v>869</v>
      </c>
    </row>
    <row r="39" spans="1:11">
      <c r="A39" s="35" t="s">
        <v>187</v>
      </c>
      <c r="C39" s="35">
        <f>C37/C38</f>
        <v>2.4556962025316458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5" t="s">
        <v>52</v>
      </c>
    </row>
    <row r="2" spans="1:11">
      <c r="A2" s="35" t="s">
        <v>13</v>
      </c>
    </row>
    <row r="3" spans="1:11">
      <c r="A3" s="35" t="s">
        <v>41</v>
      </c>
      <c r="B3" s="35">
        <v>0.2344</v>
      </c>
      <c r="D3" s="35" t="s">
        <v>42</v>
      </c>
      <c r="E3" s="35">
        <f>B3+B6</f>
        <v>0.50533000000000006</v>
      </c>
    </row>
    <row r="4" spans="1:11">
      <c r="A4" s="35" t="s">
        <v>61</v>
      </c>
      <c r="B4" s="35">
        <v>0.26635999999999999</v>
      </c>
      <c r="D4" s="35" t="s">
        <v>62</v>
      </c>
      <c r="E4" s="35">
        <f>B4+B5</f>
        <v>0.49467</v>
      </c>
    </row>
    <row r="5" spans="1:11">
      <c r="A5" s="35" t="s">
        <v>63</v>
      </c>
      <c r="B5" s="35">
        <v>0.22831000000000001</v>
      </c>
    </row>
    <row r="6" spans="1:11">
      <c r="A6" s="35" t="s">
        <v>64</v>
      </c>
      <c r="B6" s="35">
        <v>0.27093</v>
      </c>
    </row>
    <row r="7" spans="1:11">
      <c r="B7" s="35">
        <f>SUM(B3:B6)</f>
        <v>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0.88001201381588834</v>
      </c>
      <c r="D11" s="35">
        <f>B3/B5</f>
        <v>1.026674258683369</v>
      </c>
      <c r="E11" s="35">
        <f>B3/B6</f>
        <v>0.86516812460783221</v>
      </c>
      <c r="H11" s="35" t="s">
        <v>293</v>
      </c>
      <c r="I11" s="35">
        <f>B3/(B3+B4)</f>
        <v>0.46808850547168307</v>
      </c>
      <c r="J11" s="35">
        <f>B3/(B3+B5)</f>
        <v>0.50658079574679604</v>
      </c>
      <c r="K11" s="35">
        <f>B3/(B3+B6)</f>
        <v>0.46385530247560997</v>
      </c>
    </row>
    <row r="12" spans="1:11">
      <c r="A12" s="35" t="s">
        <v>61</v>
      </c>
      <c r="B12" s="35">
        <f>B4/B3</f>
        <v>1.1363481228668941</v>
      </c>
      <c r="C12" s="35" t="s">
        <v>293</v>
      </c>
      <c r="D12" s="35">
        <f>B4/B5</f>
        <v>1.1666593666506064</v>
      </c>
      <c r="E12" s="35">
        <f>B4/B6</f>
        <v>0.98313217436238132</v>
      </c>
      <c r="H12" s="35">
        <f>B4/(B3+B4)</f>
        <v>0.53191149452831699</v>
      </c>
      <c r="I12" s="35" t="s">
        <v>293</v>
      </c>
      <c r="J12" s="35">
        <f>B4/(B4+B5)</f>
        <v>0.53845998342329227</v>
      </c>
      <c r="K12" s="35">
        <f>B4/(B4+B6)</f>
        <v>0.49574717564071535</v>
      </c>
    </row>
    <row r="13" spans="1:11">
      <c r="A13" s="35" t="s">
        <v>63</v>
      </c>
      <c r="B13" s="35">
        <f>B5/B3</f>
        <v>0.97401877133105808</v>
      </c>
      <c r="C13" s="35">
        <f>B5/B4</f>
        <v>0.85714822045352168</v>
      </c>
      <c r="D13" s="35" t="s">
        <v>293</v>
      </c>
      <c r="E13" s="35">
        <f>B5/B6</f>
        <v>0.8426899937253165</v>
      </c>
      <c r="H13" s="35">
        <f>B5/(B5+B3)</f>
        <v>0.49341920425320396</v>
      </c>
      <c r="I13" s="35">
        <f>B5/(B5+B4)</f>
        <v>0.46154001657670773</v>
      </c>
      <c r="J13" s="35" t="s">
        <v>293</v>
      </c>
      <c r="K13" s="35">
        <f>B5/(B5+B6)</f>
        <v>0.45731511898085092</v>
      </c>
    </row>
    <row r="14" spans="1:11">
      <c r="A14" s="35" t="s">
        <v>64</v>
      </c>
      <c r="B14" s="35">
        <f>B6/B3</f>
        <v>1.155844709897611</v>
      </c>
      <c r="C14" s="35">
        <f>B6/B4</f>
        <v>1.0171572308154377</v>
      </c>
      <c r="D14" s="35">
        <f>B6/B5</f>
        <v>1.1866760106872234</v>
      </c>
      <c r="E14" s="35" t="s">
        <v>293</v>
      </c>
      <c r="H14" s="35">
        <f>B6/(B6+B3)</f>
        <v>0.53614469752438998</v>
      </c>
      <c r="I14" s="35">
        <f>B6/(B6+B4)</f>
        <v>0.50425282435928453</v>
      </c>
      <c r="J14" s="35">
        <f>B6/(B6+B5)</f>
        <v>0.54268488101914913</v>
      </c>
      <c r="K14" s="35" t="s">
        <v>293</v>
      </c>
    </row>
    <row r="16" spans="1:11">
      <c r="A16" s="35" t="s">
        <v>14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139</v>
      </c>
      <c r="D19" s="7">
        <v>432</v>
      </c>
      <c r="E19" s="7">
        <v>145</v>
      </c>
      <c r="G19" s="35" t="s">
        <v>41</v>
      </c>
      <c r="H19" s="35" t="s">
        <v>293</v>
      </c>
      <c r="I19" s="35">
        <f>C29*I11</f>
        <v>114.68168384056236</v>
      </c>
      <c r="J19" s="35">
        <f>D29*J11</f>
        <v>434.13974195500418</v>
      </c>
      <c r="K19" s="35">
        <f>E29*K11</f>
        <v>126.1686422733659</v>
      </c>
      <c r="M19" s="35">
        <f>I19+H20</f>
        <v>245.00000000000003</v>
      </c>
      <c r="N19" s="35">
        <f>J19+H21</f>
        <v>857</v>
      </c>
      <c r="O19" s="35">
        <f>K19+H22</f>
        <v>272</v>
      </c>
    </row>
    <row r="20" spans="1:15">
      <c r="A20" s="35" t="s">
        <v>61</v>
      </c>
      <c r="B20" s="7">
        <v>106</v>
      </c>
      <c r="C20" s="7" t="s">
        <v>293</v>
      </c>
      <c r="D20" s="7">
        <v>81</v>
      </c>
      <c r="E20" s="7">
        <v>615</v>
      </c>
      <c r="G20" s="35" t="s">
        <v>61</v>
      </c>
      <c r="H20" s="35">
        <f>C29*H12</f>
        <v>130.31831615943767</v>
      </c>
      <c r="I20" s="35" t="s">
        <v>293</v>
      </c>
      <c r="J20" s="35">
        <f>D30*J12</f>
        <v>80.768997513493844</v>
      </c>
      <c r="K20" s="35">
        <f>E30*K12</f>
        <v>626.12868283422347</v>
      </c>
      <c r="N20" s="35">
        <f>J20+I21</f>
        <v>150</v>
      </c>
      <c r="O20" s="35">
        <f>K20+I22</f>
        <v>1263</v>
      </c>
    </row>
    <row r="21" spans="1:15">
      <c r="A21" s="35" t="s">
        <v>63</v>
      </c>
      <c r="B21" s="7">
        <v>425</v>
      </c>
      <c r="C21" s="7">
        <v>69</v>
      </c>
      <c r="D21" s="7" t="s">
        <v>293</v>
      </c>
      <c r="E21" s="7">
        <v>110</v>
      </c>
      <c r="G21" s="35" t="s">
        <v>63</v>
      </c>
      <c r="H21" s="35">
        <f>D29*H13</f>
        <v>422.86025804499582</v>
      </c>
      <c r="I21" s="35">
        <f>D30*I13</f>
        <v>69.231002486506156</v>
      </c>
      <c r="J21" s="35" t="s">
        <v>293</v>
      </c>
      <c r="K21" s="35">
        <f>E31*K13</f>
        <v>96.03617498597869</v>
      </c>
      <c r="O21" s="35">
        <f>K21+J22</f>
        <v>210</v>
      </c>
    </row>
    <row r="22" spans="1:15">
      <c r="A22" s="35" t="s">
        <v>64</v>
      </c>
      <c r="B22" s="7">
        <v>127</v>
      </c>
      <c r="C22" s="7">
        <v>648</v>
      </c>
      <c r="D22" s="7">
        <v>100</v>
      </c>
      <c r="E22" s="7" t="s">
        <v>293</v>
      </c>
      <c r="G22" s="35" t="s">
        <v>64</v>
      </c>
      <c r="H22" s="35">
        <f>E29*H14</f>
        <v>145.83135772663408</v>
      </c>
      <c r="I22" s="35">
        <f>E30*I14</f>
        <v>636.87131716577642</v>
      </c>
      <c r="J22" s="35">
        <f>E31*J14</f>
        <v>113.96382501402132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2997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5.1567127463225964</v>
      </c>
      <c r="J26" s="11">
        <f>((D19-J19)^2/J19)</f>
        <v>1.0546133402547736E-2</v>
      </c>
      <c r="K26" s="11">
        <f>((E19-K19)^2/K19)</f>
        <v>2.8106828086500038</v>
      </c>
      <c r="M26" s="35">
        <f>CHIDIST(I26, 1)</f>
        <v>2.3156689431993643E-2</v>
      </c>
      <c r="N26" s="35">
        <f>CHIDIST(J26, 1)</f>
        <v>0.91820554299399526</v>
      </c>
      <c r="O26" s="35">
        <f>CHIDIST(K26, 1)</f>
        <v>9.3638535463961975E-2</v>
      </c>
    </row>
    <row r="27" spans="1:15">
      <c r="G27" s="35" t="s">
        <v>61</v>
      </c>
      <c r="H27" s="11">
        <f>((B20-H20)^2/H20)</f>
        <v>4.5379691685614185</v>
      </c>
      <c r="I27" s="11" t="s">
        <v>293</v>
      </c>
      <c r="J27" s="11">
        <f>((D20-J20)^2/J20)</f>
        <v>6.6067613087697301E-4</v>
      </c>
      <c r="K27" s="11">
        <f>((E20-K20)^2/K20)</f>
        <v>0.19779892699394272</v>
      </c>
      <c r="L27" s="35">
        <f>CHIDIST(H27, 1)</f>
        <v>3.3150903991648523E-2</v>
      </c>
      <c r="N27" s="35">
        <f>CHIDIST(J27, 1)</f>
        <v>0.97949373569888198</v>
      </c>
      <c r="O27" s="35">
        <f>CHIDIST(K27, 1)</f>
        <v>0.65650338560273913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1.0827443693036612E-2</v>
      </c>
      <c r="I28" s="11">
        <f>((C21-I21)^2/I21)</f>
        <v>7.7078399641010268E-4</v>
      </c>
      <c r="J28" s="11" t="s">
        <v>293</v>
      </c>
      <c r="K28" s="11">
        <f>((E21-K21)^2/K21)</f>
        <v>2.0303641731948989</v>
      </c>
      <c r="L28" s="35">
        <f>CHIDIST(H28, 1)</f>
        <v>0.91712569918669806</v>
      </c>
      <c r="M28" s="35">
        <f>CHIDIST(I28, 1)</f>
        <v>0.97785117878270633</v>
      </c>
      <c r="O28" s="35">
        <f>CHIDIST(K28, 1)</f>
        <v>0.15418370901317946</v>
      </c>
    </row>
    <row r="29" spans="1:15">
      <c r="A29" s="35" t="s">
        <v>41</v>
      </c>
      <c r="B29" s="35" t="s">
        <v>293</v>
      </c>
      <c r="C29" s="35">
        <f>C19+B20</f>
        <v>245</v>
      </c>
      <c r="D29" s="35">
        <f>D19+B21</f>
        <v>857</v>
      </c>
      <c r="E29" s="35">
        <f>E19+B22</f>
        <v>272</v>
      </c>
      <c r="G29" s="35" t="s">
        <v>64</v>
      </c>
      <c r="H29" s="11">
        <f>((B22-H22)^2/H22)</f>
        <v>2.4317131744271947</v>
      </c>
      <c r="I29" s="11">
        <f>((C22-I22)^2/I22)</f>
        <v>0.19446248918210476</v>
      </c>
      <c r="J29" s="11">
        <f>((D22-J22)^2/J22)</f>
        <v>1.71096757236972</v>
      </c>
      <c r="K29" s="11" t="s">
        <v>293</v>
      </c>
      <c r="L29" s="35">
        <f>CHIDIST(H29, 1)</f>
        <v>0.11890291539109159</v>
      </c>
      <c r="M29" s="35">
        <f>CHIDIST(I29, 1)</f>
        <v>0.65922819136476507</v>
      </c>
      <c r="N29" s="35">
        <f>CHIDIST(J29, 1)</f>
        <v>0.19085997416533368</v>
      </c>
    </row>
    <row r="30" spans="1:15">
      <c r="A30" s="35" t="s">
        <v>61</v>
      </c>
      <c r="C30" s="35" t="s">
        <v>293</v>
      </c>
      <c r="D30" s="35">
        <f>D20+C21</f>
        <v>150</v>
      </c>
      <c r="E30" s="35">
        <f>E20+C22</f>
        <v>1263</v>
      </c>
    </row>
    <row r="31" spans="1:15">
      <c r="A31" s="35" t="s">
        <v>63</v>
      </c>
      <c r="D31" s="35" t="s">
        <v>293</v>
      </c>
      <c r="E31" s="35">
        <f>D22+E21</f>
        <v>210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2120</v>
      </c>
    </row>
    <row r="38" spans="1:11">
      <c r="A38" s="35" t="s">
        <v>281</v>
      </c>
      <c r="C38" s="35">
        <f>C19+E19+B20+D20+C21+E21+B22+D22</f>
        <v>877</v>
      </c>
    </row>
    <row r="39" spans="1:11">
      <c r="A39" s="35" t="s">
        <v>187</v>
      </c>
      <c r="C39" s="35">
        <f>C37/C38</f>
        <v>2.4173318129988597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39"/>
  <sheetViews>
    <sheetView zoomScale="125" zoomScaleNormal="125" zoomScalePageLayoutView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63" t="s">
        <v>145</v>
      </c>
    </row>
    <row r="2" spans="1:11">
      <c r="A2" s="64" t="s">
        <v>303</v>
      </c>
    </row>
    <row r="3" spans="1:11">
      <c r="A3" s="35" t="s">
        <v>41</v>
      </c>
      <c r="B3" s="65">
        <v>0.35335</v>
      </c>
      <c r="D3" s="35" t="s">
        <v>42</v>
      </c>
      <c r="E3" s="35">
        <f>B3+B6</f>
        <v>0.68467999999999996</v>
      </c>
    </row>
    <row r="4" spans="1:11">
      <c r="A4" s="35" t="s">
        <v>61</v>
      </c>
      <c r="B4" s="65">
        <v>0.14413999999999999</v>
      </c>
      <c r="D4" s="35" t="s">
        <v>62</v>
      </c>
      <c r="E4" s="35">
        <f>B4+B5</f>
        <v>0.31530999999999998</v>
      </c>
    </row>
    <row r="5" spans="1:11">
      <c r="A5" s="35" t="s">
        <v>63</v>
      </c>
      <c r="B5" s="65">
        <v>0.17116999999999999</v>
      </c>
    </row>
    <row r="6" spans="1:11">
      <c r="A6" s="35" t="s">
        <v>64</v>
      </c>
      <c r="B6" s="35">
        <v>0.33133000000000001</v>
      </c>
    </row>
    <row r="7" spans="1:11">
      <c r="B7" s="35">
        <f>SUM(B3:B6)</f>
        <v>0.99999000000000005</v>
      </c>
    </row>
    <row r="8" spans="1:11">
      <c r="A8" s="35" t="s">
        <v>324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2.4514361037879842</v>
      </c>
      <c r="D11" s="35">
        <f>B3/B5</f>
        <v>2.0643220190453935</v>
      </c>
      <c r="E11" s="35">
        <f>B3/B6</f>
        <v>1.0664594211209368</v>
      </c>
      <c r="H11" s="35" t="s">
        <v>293</v>
      </c>
      <c r="I11" s="35">
        <f>B3/(B3+B4)</f>
        <v>0.71026553297553718</v>
      </c>
      <c r="J11" s="35">
        <f>B3/(B3+B5)</f>
        <v>0.67366353999847484</v>
      </c>
      <c r="K11" s="35">
        <f>B3/(B3+B6)</f>
        <v>0.51608050476134837</v>
      </c>
    </row>
    <row r="12" spans="1:11">
      <c r="A12" s="35" t="s">
        <v>61</v>
      </c>
      <c r="B12" s="35">
        <f>B4/B3</f>
        <v>0.40792415452101316</v>
      </c>
      <c r="C12" s="35" t="s">
        <v>293</v>
      </c>
      <c r="D12" s="35">
        <f>B4/B5</f>
        <v>0.84208681427820298</v>
      </c>
      <c r="E12" s="35">
        <f>B4/B6</f>
        <v>0.43503455769172722</v>
      </c>
      <c r="H12" s="35">
        <f>B4/(B3+B4)</f>
        <v>0.28973446702446282</v>
      </c>
      <c r="I12" s="35" t="s">
        <v>293</v>
      </c>
      <c r="J12" s="35">
        <f>B4/(B4+B5)</f>
        <v>0.45713742031651389</v>
      </c>
      <c r="K12" s="35">
        <f>B4/(B4+B6)</f>
        <v>0.30315266998969437</v>
      </c>
    </row>
    <row r="13" spans="1:11">
      <c r="A13" s="35" t="s">
        <v>63</v>
      </c>
      <c r="B13" s="35">
        <f>B5/B3</f>
        <v>0.48442054620065089</v>
      </c>
      <c r="C13" s="35">
        <f>B5/B4</f>
        <v>1.1875260163729706</v>
      </c>
      <c r="D13" s="35" t="s">
        <v>293</v>
      </c>
      <c r="E13" s="35">
        <f>B5/B6</f>
        <v>0.5166148552802341</v>
      </c>
      <c r="H13" s="35">
        <f>B5/(B5+B3)</f>
        <v>0.32633646000152516</v>
      </c>
      <c r="I13" s="35">
        <f>B5/(B5+B4)</f>
        <v>0.54286257968348606</v>
      </c>
      <c r="J13" s="35" t="s">
        <v>293</v>
      </c>
      <c r="K13" s="35">
        <f>B5/(B5+B6)</f>
        <v>0.34063681592039802</v>
      </c>
    </row>
    <row r="14" spans="1:11">
      <c r="A14" s="35" t="s">
        <v>64</v>
      </c>
      <c r="B14" s="35">
        <f>B6/B3</f>
        <v>0.93768218480260368</v>
      </c>
      <c r="C14" s="35">
        <f>B6/B4</f>
        <v>2.2986679617038992</v>
      </c>
      <c r="D14" s="35">
        <f>B6/B5</f>
        <v>1.9356779809546067</v>
      </c>
      <c r="E14" s="35" t="s">
        <v>293</v>
      </c>
      <c r="H14" s="35">
        <f>B6/(B6+B3)</f>
        <v>0.48391949523865169</v>
      </c>
      <c r="I14" s="35">
        <f>B6/(B6+B4)</f>
        <v>0.69684733001030563</v>
      </c>
      <c r="J14" s="35">
        <f>B6/(B6+B5)</f>
        <v>0.65936318407960204</v>
      </c>
      <c r="K14" s="35" t="s">
        <v>293</v>
      </c>
    </row>
    <row r="16" spans="1:11">
      <c r="A16" s="64" t="s">
        <v>240</v>
      </c>
      <c r="G16" s="35" t="s">
        <v>294</v>
      </c>
    </row>
    <row r="18" spans="1:16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6">
      <c r="A19" s="35" t="s">
        <v>41</v>
      </c>
      <c r="B19" s="7" t="s">
        <v>293</v>
      </c>
      <c r="C19" s="7">
        <v>9</v>
      </c>
      <c r="D19" s="7">
        <f>67+11</f>
        <v>78</v>
      </c>
      <c r="E19" s="7">
        <v>6</v>
      </c>
      <c r="G19" s="35" t="s">
        <v>41</v>
      </c>
      <c r="H19" s="35" t="s">
        <v>293</v>
      </c>
      <c r="I19" s="35">
        <f>C29*I11</f>
        <v>9.9437174616575206</v>
      </c>
      <c r="J19" s="35">
        <f>D29*J11</f>
        <v>86.228933119804779</v>
      </c>
      <c r="K19" s="35">
        <f>E29*K11</f>
        <v>6.7090465618975283</v>
      </c>
      <c r="M19" s="35">
        <f>I19+H20</f>
        <v>14</v>
      </c>
      <c r="N19" s="35">
        <f>J19+H21</f>
        <v>128</v>
      </c>
      <c r="O19" s="35">
        <f>K19+H22</f>
        <v>13</v>
      </c>
    </row>
    <row r="20" spans="1:16">
      <c r="A20" s="35" t="s">
        <v>61</v>
      </c>
      <c r="B20" s="7">
        <v>5</v>
      </c>
      <c r="C20" s="7" t="s">
        <v>293</v>
      </c>
      <c r="D20" s="7">
        <v>4</v>
      </c>
      <c r="E20" s="7">
        <f>51+16</f>
        <v>67</v>
      </c>
      <c r="G20" s="35" t="s">
        <v>61</v>
      </c>
      <c r="H20" s="35">
        <f>C29*H12</f>
        <v>4.0562825383424794</v>
      </c>
      <c r="I20" s="35" t="s">
        <v>293</v>
      </c>
      <c r="J20" s="35">
        <f>D30*J12</f>
        <v>1.8285496812660555</v>
      </c>
      <c r="K20" s="35">
        <f>E30*K12</f>
        <v>44.26028981849538</v>
      </c>
      <c r="N20" s="35">
        <f>J20+I21</f>
        <v>4</v>
      </c>
      <c r="O20" s="35">
        <f>K20+I22</f>
        <v>146</v>
      </c>
    </row>
    <row r="21" spans="1:16">
      <c r="A21" s="35" t="s">
        <v>63</v>
      </c>
      <c r="B21" s="7">
        <f>8+42</f>
        <v>50</v>
      </c>
      <c r="C21" s="7">
        <v>0</v>
      </c>
      <c r="D21" s="7" t="s">
        <v>293</v>
      </c>
      <c r="E21" s="7">
        <v>9</v>
      </c>
      <c r="G21" s="35" t="s">
        <v>63</v>
      </c>
      <c r="H21" s="35">
        <f>D29*H13</f>
        <v>41.771066880195221</v>
      </c>
      <c r="I21" s="35">
        <f>D30*I13</f>
        <v>2.1714503187339442</v>
      </c>
      <c r="J21" s="35" t="s">
        <v>293</v>
      </c>
      <c r="K21" s="35">
        <f>E31*K13</f>
        <v>4.4282786069651738</v>
      </c>
      <c r="O21" s="35">
        <f>K21+J22</f>
        <v>13</v>
      </c>
    </row>
    <row r="22" spans="1:16">
      <c r="A22" s="35" t="s">
        <v>64</v>
      </c>
      <c r="B22" s="7">
        <v>7</v>
      </c>
      <c r="C22" s="7">
        <f>15+64</f>
        <v>79</v>
      </c>
      <c r="D22" s="7">
        <v>4</v>
      </c>
      <c r="E22" s="7" t="s">
        <v>166</v>
      </c>
      <c r="G22" s="35" t="s">
        <v>64</v>
      </c>
      <c r="H22" s="35">
        <f>E29*H14</f>
        <v>6.2909534381024717</v>
      </c>
      <c r="I22" s="35">
        <f>E30*I14</f>
        <v>101.73971018150462</v>
      </c>
      <c r="J22" s="35">
        <f>E31*J14</f>
        <v>8.5717213930348262</v>
      </c>
      <c r="K22" s="35" t="s">
        <v>293</v>
      </c>
    </row>
    <row r="23" spans="1:16">
      <c r="B23" s="7"/>
      <c r="C23" s="7"/>
      <c r="D23" s="7"/>
      <c r="E23" s="7"/>
      <c r="M23" s="65"/>
      <c r="N23" s="65"/>
    </row>
    <row r="24" spans="1:16">
      <c r="B24" s="35">
        <f>SUM(B19:E22)</f>
        <v>318</v>
      </c>
      <c r="G24" s="35" t="s">
        <v>25</v>
      </c>
      <c r="L24" s="35" t="s">
        <v>26</v>
      </c>
      <c r="M24" s="65"/>
      <c r="N24" s="65"/>
    </row>
    <row r="25" spans="1:16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315</v>
      </c>
      <c r="M25" s="65" t="s">
        <v>37</v>
      </c>
      <c r="N25" s="65" t="s">
        <v>139</v>
      </c>
      <c r="O25" s="35" t="s">
        <v>140</v>
      </c>
    </row>
    <row r="26" spans="1:16">
      <c r="A26" s="35" t="s">
        <v>27</v>
      </c>
      <c r="G26" s="35" t="s">
        <v>41</v>
      </c>
      <c r="H26" s="65" t="s">
        <v>293</v>
      </c>
      <c r="I26" s="65">
        <f>((C19-I19)^2/I19)</f>
        <v>8.9564355671954005E-2</v>
      </c>
      <c r="J26" s="65">
        <f>((D19-J19)^2/J19)</f>
        <v>0.78529720640446354</v>
      </c>
      <c r="K26" s="65">
        <f>((E19-K19)^2/K19)</f>
        <v>7.4935689043200346E-2</v>
      </c>
      <c r="M26" s="65">
        <f>CHIDIST(I26, 1)</f>
        <v>0.7647317194784079</v>
      </c>
      <c r="N26" s="65">
        <f>CHIDIST(J26, 1)</f>
        <v>0.37552594810495332</v>
      </c>
      <c r="O26" s="35">
        <f>CHIDIST(K26, 1)</f>
        <v>0.78428148596086666</v>
      </c>
      <c r="P26" s="35" t="s">
        <v>241</v>
      </c>
    </row>
    <row r="27" spans="1:16">
      <c r="G27" s="35" t="s">
        <v>61</v>
      </c>
      <c r="H27" s="65">
        <f>((B20-H20)^2/H20)</f>
        <v>0.21956129510673611</v>
      </c>
      <c r="I27" s="65" t="s">
        <v>293</v>
      </c>
      <c r="J27" s="65">
        <f>((D20-J20)^2/J20)</f>
        <v>2.5786537467579382</v>
      </c>
      <c r="K27" s="65">
        <f>((E20-K20)^2/K20)</f>
        <v>11.683032832802255</v>
      </c>
      <c r="L27" s="35">
        <f>CHIDIST(H27, 1)</f>
        <v>0.6393743932602346</v>
      </c>
      <c r="M27" s="65"/>
      <c r="N27" s="65">
        <f>CHIDIST(J27, 1)</f>
        <v>0.10831377517935546</v>
      </c>
      <c r="O27" s="63">
        <f>CHIDIST(K27, 1)</f>
        <v>6.3072637771837824E-4</v>
      </c>
      <c r="P27" s="35" t="s">
        <v>37</v>
      </c>
    </row>
    <row r="28" spans="1:16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65">
        <f>((B21-H21)^2/H21)</f>
        <v>1.6211063146755695</v>
      </c>
      <c r="I28" s="65">
        <f>((C21-I21)^2/I21)</f>
        <v>2.1714503187339442</v>
      </c>
      <c r="J28" s="65" t="s">
        <v>293</v>
      </c>
      <c r="K28" s="65">
        <f>((E21-K21)^2/K21)</f>
        <v>4.7198106421438775</v>
      </c>
      <c r="L28" s="35">
        <f>CHIDIST(H28, 1)</f>
        <v>0.20293769573010798</v>
      </c>
      <c r="M28" s="65">
        <f>CHIDIST(I28, 1)</f>
        <v>0.1405936301336467</v>
      </c>
      <c r="N28" s="65"/>
      <c r="O28" s="35">
        <f>CHIDIST(K28, 1)</f>
        <v>2.9817029408596631E-2</v>
      </c>
      <c r="P28" s="35" t="s">
        <v>139</v>
      </c>
    </row>
    <row r="29" spans="1:16">
      <c r="A29" s="35" t="s">
        <v>41</v>
      </c>
      <c r="B29" s="35" t="s">
        <v>293</v>
      </c>
      <c r="C29" s="35">
        <f>C19+B20</f>
        <v>14</v>
      </c>
      <c r="D29" s="35">
        <f>D19+B21</f>
        <v>128</v>
      </c>
      <c r="E29" s="35">
        <f>E19+B22</f>
        <v>13</v>
      </c>
      <c r="G29" s="35" t="s">
        <v>64</v>
      </c>
      <c r="H29" s="65">
        <f>((B22-H22)^2/H22)</f>
        <v>7.9915871558309953E-2</v>
      </c>
      <c r="I29" s="65">
        <f>((C22-I22)^2/I22)</f>
        <v>5.0825230209160557</v>
      </c>
      <c r="J29" s="65">
        <f>((D22-J22)^2/J22)</f>
        <v>2.4383242918412682</v>
      </c>
      <c r="K29" s="65" t="s">
        <v>293</v>
      </c>
      <c r="L29" s="35">
        <f>CHIDIST(H29, 1)</f>
        <v>0.77741145147251201</v>
      </c>
      <c r="M29" s="65">
        <f>CHIDIST(I29, 1)</f>
        <v>2.4168180031503703E-2</v>
      </c>
      <c r="N29" s="65">
        <f>CHIDIST(J29, 1)</f>
        <v>0.11840269616578816</v>
      </c>
      <c r="P29" s="35" t="s">
        <v>242</v>
      </c>
    </row>
    <row r="30" spans="1:16">
      <c r="A30" s="35" t="s">
        <v>61</v>
      </c>
      <c r="C30" s="35" t="s">
        <v>293</v>
      </c>
      <c r="D30" s="35">
        <f>D20+C21</f>
        <v>4</v>
      </c>
      <c r="E30" s="35">
        <f>E20+C22</f>
        <v>146</v>
      </c>
      <c r="M30" s="65"/>
      <c r="N30" s="65"/>
    </row>
    <row r="31" spans="1:16">
      <c r="A31" s="35" t="s">
        <v>63</v>
      </c>
      <c r="D31" s="35" t="s">
        <v>293</v>
      </c>
      <c r="E31" s="35">
        <f>D22+E21</f>
        <v>13</v>
      </c>
    </row>
    <row r="32" spans="1:16">
      <c r="A32" s="35" t="s">
        <v>64</v>
      </c>
      <c r="E32" s="35" t="s">
        <v>293</v>
      </c>
    </row>
    <row r="35" spans="1:3">
      <c r="A35" s="4" t="s">
        <v>279</v>
      </c>
    </row>
    <row r="36" spans="1:3">
      <c r="A36" s="35" t="s">
        <v>188</v>
      </c>
    </row>
    <row r="37" spans="1:3">
      <c r="A37" s="35" t="s">
        <v>280</v>
      </c>
      <c r="C37" s="35">
        <f>D19+E20+B21+C22</f>
        <v>274</v>
      </c>
    </row>
    <row r="38" spans="1:3">
      <c r="A38" s="35" t="s">
        <v>281</v>
      </c>
      <c r="C38" s="35">
        <f>C19+E19+B20+D20+C21+E21+B22+D22</f>
        <v>44</v>
      </c>
    </row>
    <row r="39" spans="1:3">
      <c r="A39" s="35" t="s">
        <v>187</v>
      </c>
      <c r="C39" s="35">
        <f>C37/C38</f>
        <v>6.2272727272727275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4"/>
  <sheetViews>
    <sheetView topLeftCell="A26" zoomScale="125" workbookViewId="0">
      <selection activeCell="A58" sqref="A58:XFD58"/>
    </sheetView>
  </sheetViews>
  <sheetFormatPr baseColWidth="10" defaultRowHeight="13"/>
  <cols>
    <col min="1" max="16384" width="10.7109375" style="71"/>
  </cols>
  <sheetData>
    <row r="1" spans="1:11">
      <c r="A1" s="5" t="s">
        <v>49</v>
      </c>
    </row>
    <row r="2" spans="1:11">
      <c r="A2" s="90" t="s">
        <v>48</v>
      </c>
    </row>
    <row r="3" spans="1:11">
      <c r="A3" s="71" t="s">
        <v>41</v>
      </c>
      <c r="B3" s="71">
        <v>0.33228999999999997</v>
      </c>
      <c r="D3" s="71" t="s">
        <v>42</v>
      </c>
      <c r="E3" s="71">
        <f>B3+B6</f>
        <v>0.63836999999999999</v>
      </c>
    </row>
    <row r="4" spans="1:11">
      <c r="A4" s="71" t="s">
        <v>61</v>
      </c>
      <c r="B4" s="71">
        <v>0.17715</v>
      </c>
      <c r="D4" s="71" t="s">
        <v>62</v>
      </c>
      <c r="E4" s="71">
        <f>B4+B5</f>
        <v>0.36163999999999996</v>
      </c>
    </row>
    <row r="5" spans="1:11">
      <c r="A5" s="71" t="s">
        <v>63</v>
      </c>
      <c r="B5" s="71">
        <v>0.18448999999999999</v>
      </c>
    </row>
    <row r="6" spans="1:11">
      <c r="A6" s="71" t="s">
        <v>64</v>
      </c>
      <c r="B6" s="71">
        <v>0.30608000000000002</v>
      </c>
    </row>
    <row r="7" spans="1:11">
      <c r="B7" s="71">
        <f>SUM(B3:B6)</f>
        <v>1.0000100000000001</v>
      </c>
    </row>
    <row r="8" spans="1:11">
      <c r="A8" s="71" t="s">
        <v>35</v>
      </c>
    </row>
    <row r="9" spans="1:11">
      <c r="G9" s="71" t="s">
        <v>292</v>
      </c>
    </row>
    <row r="10" spans="1:11">
      <c r="B10" s="71" t="s">
        <v>41</v>
      </c>
      <c r="C10" s="71" t="s">
        <v>61</v>
      </c>
      <c r="D10" s="71" t="s">
        <v>63</v>
      </c>
      <c r="E10" s="71" t="s">
        <v>64</v>
      </c>
    </row>
    <row r="11" spans="1:11">
      <c r="A11" s="71" t="s">
        <v>41</v>
      </c>
      <c r="B11" s="71" t="s">
        <v>293</v>
      </c>
      <c r="C11" s="71">
        <f>B3/B4</f>
        <v>1.8757550098786338</v>
      </c>
      <c r="D11" s="71">
        <f>B3/B5</f>
        <v>1.8011274323811588</v>
      </c>
      <c r="E11" s="71">
        <f>B3/B6</f>
        <v>1.0856312075274437</v>
      </c>
      <c r="H11" s="71" t="s">
        <v>293</v>
      </c>
      <c r="I11" s="71">
        <f>B3/(B3+B4)</f>
        <v>0.65226523241206025</v>
      </c>
      <c r="J11" s="71">
        <f>B3/(B3+B5)</f>
        <v>0.64300089012732686</v>
      </c>
      <c r="K11" s="71">
        <f>B3/(B3+B6)</f>
        <v>0.5205288469069661</v>
      </c>
    </row>
    <row r="12" spans="1:11">
      <c r="A12" s="71" t="s">
        <v>61</v>
      </c>
      <c r="B12" s="71">
        <f>B4/B3</f>
        <v>0.53311866141021402</v>
      </c>
      <c r="C12" s="71" t="s">
        <v>293</v>
      </c>
      <c r="D12" s="71">
        <f>B4/B5</f>
        <v>0.96021464578025917</v>
      </c>
      <c r="E12" s="71">
        <f>B4/B6</f>
        <v>0.57877025614218502</v>
      </c>
      <c r="H12" s="71">
        <f>B4/(B3+B4)</f>
        <v>0.3477347675879397</v>
      </c>
      <c r="I12" s="71" t="s">
        <v>293</v>
      </c>
      <c r="J12" s="71">
        <f>B4/(B4+B5)</f>
        <v>0.48985178630682452</v>
      </c>
      <c r="K12" s="71">
        <f>B4/(B4+B6)</f>
        <v>0.36659561699397797</v>
      </c>
    </row>
    <row r="13" spans="1:11">
      <c r="A13" s="71" t="s">
        <v>63</v>
      </c>
      <c r="B13" s="71">
        <f>B5/B3</f>
        <v>0.55520780041529993</v>
      </c>
      <c r="C13" s="71">
        <f>B5/B4</f>
        <v>1.0414338131526955</v>
      </c>
      <c r="D13" s="71" t="s">
        <v>293</v>
      </c>
      <c r="E13" s="71">
        <f>B5/B6</f>
        <v>0.60275091479351794</v>
      </c>
      <c r="H13" s="71">
        <f>B5/(B5+B3)</f>
        <v>0.35699910987267308</v>
      </c>
      <c r="I13" s="71">
        <f>B5/(B5+B4)</f>
        <v>0.51014821369317553</v>
      </c>
      <c r="J13" s="71" t="s">
        <v>293</v>
      </c>
      <c r="K13" s="71">
        <f>B5/(B5+B6)</f>
        <v>0.37607273172024375</v>
      </c>
    </row>
    <row r="14" spans="1:11">
      <c r="A14" s="71" t="s">
        <v>64</v>
      </c>
      <c r="B14" s="71">
        <f>B6/B3</f>
        <v>0.92112311535104896</v>
      </c>
      <c r="C14" s="71">
        <f>B6/B4</f>
        <v>1.7278012983347446</v>
      </c>
      <c r="D14" s="71">
        <f>B6/B5</f>
        <v>1.6590601116591688</v>
      </c>
      <c r="E14" s="71" t="s">
        <v>293</v>
      </c>
      <c r="H14" s="71">
        <f>B6/(B6+B3)</f>
        <v>0.47947115309303384</v>
      </c>
      <c r="I14" s="71">
        <f>B6/(B6+B4)</f>
        <v>0.63340438300602198</v>
      </c>
      <c r="J14" s="71">
        <f>B6/(B6+B5)</f>
        <v>0.6239272682797562</v>
      </c>
      <c r="K14" s="71" t="s">
        <v>293</v>
      </c>
    </row>
    <row r="16" spans="1:11">
      <c r="A16" s="71" t="s">
        <v>164</v>
      </c>
      <c r="G16" s="71" t="s">
        <v>294</v>
      </c>
    </row>
    <row r="18" spans="1:15">
      <c r="B18" s="71" t="s">
        <v>41</v>
      </c>
      <c r="C18" s="71" t="s">
        <v>61</v>
      </c>
      <c r="D18" s="71" t="s">
        <v>63</v>
      </c>
      <c r="E18" s="71" t="s">
        <v>64</v>
      </c>
      <c r="H18" s="71" t="s">
        <v>41</v>
      </c>
      <c r="I18" s="71" t="s">
        <v>61</v>
      </c>
      <c r="J18" s="71" t="s">
        <v>63</v>
      </c>
      <c r="K18" s="71" t="s">
        <v>64</v>
      </c>
      <c r="N18" s="34"/>
    </row>
    <row r="19" spans="1:15">
      <c r="A19" s="71" t="s">
        <v>41</v>
      </c>
      <c r="B19" s="7" t="s">
        <v>293</v>
      </c>
      <c r="C19" s="7">
        <v>4</v>
      </c>
      <c r="D19" s="7">
        <v>26</v>
      </c>
      <c r="E19" s="7">
        <v>1</v>
      </c>
      <c r="G19" s="71" t="s">
        <v>41</v>
      </c>
      <c r="H19" s="71" t="s">
        <v>293</v>
      </c>
      <c r="I19" s="71">
        <f>C29*I11</f>
        <v>3.2613261620603011</v>
      </c>
      <c r="J19" s="71">
        <f>D29*J11</f>
        <v>30.221041835984362</v>
      </c>
      <c r="K19" s="71">
        <f>E29*K11</f>
        <v>0.5205288469069661</v>
      </c>
      <c r="M19" s="71">
        <f>I19+H20</f>
        <v>5</v>
      </c>
      <c r="N19" s="71">
        <f>J19+H21</f>
        <v>47</v>
      </c>
      <c r="O19" s="71">
        <f>K19+H22</f>
        <v>1</v>
      </c>
    </row>
    <row r="20" spans="1:15">
      <c r="A20" s="71" t="s">
        <v>61</v>
      </c>
      <c r="B20" s="7">
        <v>1</v>
      </c>
      <c r="C20" s="7" t="s">
        <v>293</v>
      </c>
      <c r="D20" s="7">
        <v>0</v>
      </c>
      <c r="E20" s="7">
        <v>16</v>
      </c>
      <c r="G20" s="71" t="s">
        <v>61</v>
      </c>
      <c r="H20" s="71">
        <f>C29*H12</f>
        <v>1.7386738379396984</v>
      </c>
      <c r="I20" s="71" t="s">
        <v>293</v>
      </c>
      <c r="J20" s="71">
        <f>D30*J12</f>
        <v>0</v>
      </c>
      <c r="K20" s="71">
        <f>E30*K12</f>
        <v>10.264677275831383</v>
      </c>
      <c r="N20" s="71">
        <f>J20+I21</f>
        <v>0</v>
      </c>
      <c r="O20" s="71">
        <f>K20+I22</f>
        <v>28</v>
      </c>
    </row>
    <row r="21" spans="1:15">
      <c r="A21" s="71" t="s">
        <v>63</v>
      </c>
      <c r="B21" s="7">
        <v>21</v>
      </c>
      <c r="C21" s="7">
        <v>0</v>
      </c>
      <c r="D21" s="7" t="s">
        <v>293</v>
      </c>
      <c r="E21" s="7">
        <v>0</v>
      </c>
      <c r="G21" s="71" t="s">
        <v>63</v>
      </c>
      <c r="H21" s="71">
        <f>D29*H13</f>
        <v>16.778958164015634</v>
      </c>
      <c r="I21" s="71">
        <f>D30*I13</f>
        <v>0</v>
      </c>
      <c r="J21" s="71" t="s">
        <v>293</v>
      </c>
      <c r="K21" s="71">
        <f>E31*K13</f>
        <v>0</v>
      </c>
      <c r="O21" s="71">
        <f>K21+J22</f>
        <v>0</v>
      </c>
    </row>
    <row r="22" spans="1:15">
      <c r="A22" s="71" t="s">
        <v>64</v>
      </c>
      <c r="B22" s="7">
        <v>0</v>
      </c>
      <c r="C22" s="7">
        <v>12</v>
      </c>
      <c r="D22" s="7">
        <v>0</v>
      </c>
      <c r="E22" s="7" t="s">
        <v>293</v>
      </c>
      <c r="G22" s="71" t="s">
        <v>64</v>
      </c>
      <c r="H22" s="71">
        <f>E29*H14</f>
        <v>0.47947115309303384</v>
      </c>
      <c r="I22" s="71">
        <f>E30*I14</f>
        <v>17.735322724168615</v>
      </c>
      <c r="J22" s="71">
        <f>E31*J14</f>
        <v>0</v>
      </c>
      <c r="K22" s="71" t="s">
        <v>293</v>
      </c>
    </row>
    <row r="23" spans="1:15">
      <c r="B23" s="7"/>
      <c r="C23" s="7"/>
      <c r="D23" s="7"/>
      <c r="E23" s="7"/>
    </row>
    <row r="24" spans="1:15">
      <c r="B24" s="71">
        <f>SUM(B19:E22)</f>
        <v>81</v>
      </c>
      <c r="G24" s="71" t="s">
        <v>25</v>
      </c>
    </row>
    <row r="25" spans="1:15">
      <c r="H25" s="71" t="s">
        <v>41</v>
      </c>
      <c r="I25" s="71" t="s">
        <v>61</v>
      </c>
      <c r="J25" s="71" t="s">
        <v>63</v>
      </c>
      <c r="K25" s="71" t="s">
        <v>64</v>
      </c>
      <c r="L25" s="71" t="s">
        <v>26</v>
      </c>
    </row>
    <row r="26" spans="1:15">
      <c r="A26" s="71" t="s">
        <v>27</v>
      </c>
      <c r="G26" s="71" t="s">
        <v>41</v>
      </c>
      <c r="H26" s="11" t="s">
        <v>293</v>
      </c>
      <c r="I26" s="11">
        <f>((C19-I19)^2/I19)</f>
        <v>0.1673058785729864</v>
      </c>
      <c r="J26" s="11">
        <f>((D19-J19)^2/J19)</f>
        <v>0.58956253982995399</v>
      </c>
      <c r="K26" s="11">
        <f>((E19-K19)^2/K19)</f>
        <v>0.44165196225801517</v>
      </c>
      <c r="M26" s="71">
        <f>CHIDIST(I26, 1)</f>
        <v>0.68251734252459717</v>
      </c>
      <c r="N26" s="71">
        <f>CHIDIST(J26, 1)</f>
        <v>0.44258833752776261</v>
      </c>
      <c r="O26" s="71">
        <f>CHIDIST(K26, 1)</f>
        <v>0.50632620011445351</v>
      </c>
    </row>
    <row r="27" spans="1:15">
      <c r="G27" s="71" t="s">
        <v>61</v>
      </c>
      <c r="H27" s="11">
        <f>((B20-H20)^2/H20)</f>
        <v>0.3138248399154252</v>
      </c>
      <c r="I27" s="11" t="s">
        <v>293</v>
      </c>
      <c r="J27" s="11" t="e">
        <f>((D20-J20)^2/J20)</f>
        <v>#DIV/0!</v>
      </c>
      <c r="K27" s="11">
        <f>((E20-K20)^2/K20)</f>
        <v>3.2045748606061935</v>
      </c>
      <c r="L27" s="71">
        <f>CHIDIST(H27, 1)</f>
        <v>0.57534254288069153</v>
      </c>
      <c r="N27" s="71" t="e">
        <f>CHIDIST(J27, 1)</f>
        <v>#DIV/0!</v>
      </c>
      <c r="O27" s="71">
        <f>CHIDIST(K27, 1)</f>
        <v>7.3432603851478317E-2</v>
      </c>
    </row>
    <row r="28" spans="1:15">
      <c r="B28" s="71" t="s">
        <v>41</v>
      </c>
      <c r="C28" s="71" t="s">
        <v>61</v>
      </c>
      <c r="D28" s="71" t="s">
        <v>63</v>
      </c>
      <c r="E28" s="71" t="s">
        <v>64</v>
      </c>
      <c r="G28" s="71" t="s">
        <v>63</v>
      </c>
      <c r="H28" s="11">
        <f>((B21-H21)^2/H21)</f>
        <v>1.0618772635920415</v>
      </c>
      <c r="I28" s="11" t="e">
        <f>((C21-I21)^2/I21)</f>
        <v>#DIV/0!</v>
      </c>
      <c r="J28" s="11" t="s">
        <v>293</v>
      </c>
      <c r="K28" s="11" t="e">
        <f>((E21-K21)^2/K21)</f>
        <v>#DIV/0!</v>
      </c>
      <c r="L28" s="71">
        <f>CHIDIST(H28, 1)</f>
        <v>0.30278766127030321</v>
      </c>
      <c r="M28" s="71" t="e">
        <f>CHIDIST(I28, 1)</f>
        <v>#DIV/0!</v>
      </c>
      <c r="O28" s="71" t="e">
        <f>CHIDIST(K28, 1)</f>
        <v>#DIV/0!</v>
      </c>
    </row>
    <row r="29" spans="1:15">
      <c r="A29" s="71" t="s">
        <v>41</v>
      </c>
      <c r="B29" s="71" t="s">
        <v>293</v>
      </c>
      <c r="C29" s="71">
        <f>C19+B20</f>
        <v>5</v>
      </c>
      <c r="D29" s="71">
        <f>D19+B21</f>
        <v>47</v>
      </c>
      <c r="E29" s="71">
        <f>E19+B22</f>
        <v>1</v>
      </c>
      <c r="G29" s="71" t="s">
        <v>64</v>
      </c>
      <c r="H29" s="11">
        <f>((B22-H22)^2/H22)</f>
        <v>0.47947115309303384</v>
      </c>
      <c r="I29" s="11">
        <f>((C22-I22)^2/I22)</f>
        <v>1.8547126128998528</v>
      </c>
      <c r="J29" s="11" t="e">
        <f>((D22-J22)^2/J22)</f>
        <v>#DIV/0!</v>
      </c>
      <c r="K29" s="11" t="s">
        <v>293</v>
      </c>
      <c r="L29" s="71">
        <f>CHIDIST(H29, 1)</f>
        <v>0.48866196154260688</v>
      </c>
      <c r="M29" s="71">
        <f>CHIDIST(I29, 1)</f>
        <v>0.1732363539739491</v>
      </c>
      <c r="N29" s="71" t="e">
        <f>CHIDIST(J29, 1)</f>
        <v>#DIV/0!</v>
      </c>
    </row>
    <row r="30" spans="1:15">
      <c r="A30" s="71" t="s">
        <v>61</v>
      </c>
      <c r="C30" s="71" t="s">
        <v>293</v>
      </c>
      <c r="D30" s="71">
        <f>D20+C21</f>
        <v>0</v>
      </c>
      <c r="E30" s="71">
        <f>E20+C22</f>
        <v>28</v>
      </c>
    </row>
    <row r="31" spans="1:15">
      <c r="A31" s="71" t="s">
        <v>63</v>
      </c>
      <c r="D31" s="71" t="s">
        <v>293</v>
      </c>
      <c r="E31" s="71">
        <f>D22+E21</f>
        <v>0</v>
      </c>
    </row>
    <row r="32" spans="1:15">
      <c r="A32" s="71" t="s">
        <v>64</v>
      </c>
      <c r="E32" s="71" t="s">
        <v>293</v>
      </c>
    </row>
    <row r="33" spans="1:15">
      <c r="H33" s="71" t="s">
        <v>293</v>
      </c>
    </row>
    <row r="34" spans="1:15">
      <c r="I34" s="71" t="s">
        <v>293</v>
      </c>
    </row>
    <row r="35" spans="1:15">
      <c r="J35" s="71" t="s">
        <v>293</v>
      </c>
    </row>
    <row r="36" spans="1:15">
      <c r="K36" s="71" t="s">
        <v>293</v>
      </c>
    </row>
    <row r="39" spans="1:15">
      <c r="A39" s="5" t="s">
        <v>50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</row>
    <row r="40" spans="1:15">
      <c r="A40" s="90" t="s">
        <v>48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5">
      <c r="A41" s="90" t="s">
        <v>41</v>
      </c>
      <c r="B41" s="90">
        <v>0.33228999999999997</v>
      </c>
      <c r="C41" s="90"/>
      <c r="D41" s="90" t="s">
        <v>42</v>
      </c>
      <c r="E41" s="90">
        <f>B41+B44</f>
        <v>0.63836999999999999</v>
      </c>
      <c r="F41" s="90"/>
      <c r="G41" s="90"/>
      <c r="H41" s="90"/>
      <c r="I41" s="90"/>
      <c r="J41" s="90"/>
      <c r="K41" s="90"/>
      <c r="L41" s="90"/>
      <c r="M41" s="90"/>
      <c r="N41" s="90"/>
      <c r="O41" s="90"/>
    </row>
    <row r="42" spans="1:15">
      <c r="A42" s="90" t="s">
        <v>61</v>
      </c>
      <c r="B42" s="90">
        <v>0.17715</v>
      </c>
      <c r="C42" s="90"/>
      <c r="D42" s="90" t="s">
        <v>62</v>
      </c>
      <c r="E42" s="90">
        <f>B42+B43</f>
        <v>0.36163999999999996</v>
      </c>
      <c r="F42" s="90"/>
      <c r="G42" s="90"/>
      <c r="H42" s="90"/>
      <c r="I42" s="90"/>
      <c r="J42" s="90"/>
      <c r="K42" s="90"/>
      <c r="L42" s="90"/>
      <c r="M42" s="90"/>
      <c r="N42" s="90"/>
      <c r="O42" s="90"/>
    </row>
    <row r="43" spans="1:15">
      <c r="A43" s="90" t="s">
        <v>63</v>
      </c>
      <c r="B43" s="90">
        <v>0.18448999999999999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</row>
    <row r="44" spans="1:15">
      <c r="A44" s="90" t="s">
        <v>64</v>
      </c>
      <c r="B44" s="90">
        <v>0.30608000000000002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</row>
    <row r="45" spans="1:15">
      <c r="A45" s="90"/>
      <c r="B45" s="90">
        <f>SUM(B41:B44)</f>
        <v>1.0000100000000001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</row>
    <row r="46" spans="1:15">
      <c r="A46" s="90" t="s">
        <v>35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</row>
    <row r="47" spans="1:15">
      <c r="A47" s="90"/>
      <c r="B47" s="90"/>
      <c r="C47" s="90"/>
      <c r="D47" s="90"/>
      <c r="E47" s="90"/>
      <c r="F47" s="90"/>
      <c r="G47" s="90" t="s">
        <v>292</v>
      </c>
      <c r="H47" s="90"/>
      <c r="I47" s="90"/>
      <c r="J47" s="90"/>
      <c r="K47" s="90"/>
      <c r="L47" s="90"/>
      <c r="M47" s="90"/>
      <c r="N47" s="90"/>
      <c r="O47" s="90"/>
    </row>
    <row r="48" spans="1:15">
      <c r="A48" s="90"/>
      <c r="B48" s="90" t="s">
        <v>41</v>
      </c>
      <c r="C48" s="90" t="s">
        <v>61</v>
      </c>
      <c r="D48" s="90" t="s">
        <v>63</v>
      </c>
      <c r="E48" s="90" t="s">
        <v>64</v>
      </c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1:15">
      <c r="A49" s="90" t="s">
        <v>41</v>
      </c>
      <c r="B49" s="90" t="s">
        <v>293</v>
      </c>
      <c r="C49" s="90">
        <f>B41/B42</f>
        <v>1.8757550098786338</v>
      </c>
      <c r="D49" s="90">
        <f>B41/B43</f>
        <v>1.8011274323811588</v>
      </c>
      <c r="E49" s="90">
        <f>B41/B44</f>
        <v>1.0856312075274437</v>
      </c>
      <c r="F49" s="90"/>
      <c r="G49" s="90"/>
      <c r="H49" s="90" t="s">
        <v>293</v>
      </c>
      <c r="I49" s="90">
        <f>B41/(B41+B42)</f>
        <v>0.65226523241206025</v>
      </c>
      <c r="J49" s="90">
        <f>B41/(B41+B43)</f>
        <v>0.64300089012732686</v>
      </c>
      <c r="K49" s="90">
        <f>B41/(B41+B44)</f>
        <v>0.5205288469069661</v>
      </c>
      <c r="L49" s="90"/>
      <c r="M49" s="90"/>
      <c r="N49" s="90"/>
      <c r="O49" s="90"/>
    </row>
    <row r="50" spans="1:15">
      <c r="A50" s="90" t="s">
        <v>61</v>
      </c>
      <c r="B50" s="90">
        <f>B42/B41</f>
        <v>0.53311866141021402</v>
      </c>
      <c r="C50" s="90" t="s">
        <v>293</v>
      </c>
      <c r="D50" s="90">
        <f>B42/B43</f>
        <v>0.96021464578025917</v>
      </c>
      <c r="E50" s="90">
        <f>B42/B44</f>
        <v>0.57877025614218502</v>
      </c>
      <c r="F50" s="90"/>
      <c r="G50" s="90"/>
      <c r="H50" s="90">
        <f>B42/(B41+B42)</f>
        <v>0.3477347675879397</v>
      </c>
      <c r="I50" s="90" t="s">
        <v>293</v>
      </c>
      <c r="J50" s="90">
        <f>B42/(B42+B43)</f>
        <v>0.48985178630682452</v>
      </c>
      <c r="K50" s="90">
        <f>B42/(B42+B44)</f>
        <v>0.36659561699397797</v>
      </c>
      <c r="L50" s="90"/>
      <c r="M50" s="90"/>
      <c r="N50" s="90"/>
      <c r="O50" s="90"/>
    </row>
    <row r="51" spans="1:15">
      <c r="A51" s="90" t="s">
        <v>63</v>
      </c>
      <c r="B51" s="90">
        <f>B43/B41</f>
        <v>0.55520780041529993</v>
      </c>
      <c r="C51" s="90">
        <f>B43/B42</f>
        <v>1.0414338131526955</v>
      </c>
      <c r="D51" s="90" t="s">
        <v>293</v>
      </c>
      <c r="E51" s="90">
        <f>B43/B44</f>
        <v>0.60275091479351794</v>
      </c>
      <c r="F51" s="90"/>
      <c r="G51" s="90"/>
      <c r="H51" s="90">
        <f>B43/(B43+B41)</f>
        <v>0.35699910987267308</v>
      </c>
      <c r="I51" s="90">
        <f>B43/(B43+B42)</f>
        <v>0.51014821369317553</v>
      </c>
      <c r="J51" s="90" t="s">
        <v>293</v>
      </c>
      <c r="K51" s="90">
        <f>B43/(B43+B44)</f>
        <v>0.37607273172024375</v>
      </c>
      <c r="L51" s="90"/>
      <c r="M51" s="90"/>
      <c r="N51" s="90"/>
      <c r="O51" s="90"/>
    </row>
    <row r="52" spans="1:15">
      <c r="A52" s="90" t="s">
        <v>64</v>
      </c>
      <c r="B52" s="90">
        <f>B44/B41</f>
        <v>0.92112311535104896</v>
      </c>
      <c r="C52" s="90">
        <f>B44/B42</f>
        <v>1.7278012983347446</v>
      </c>
      <c r="D52" s="90">
        <f>B44/B43</f>
        <v>1.6590601116591688</v>
      </c>
      <c r="E52" s="90" t="s">
        <v>293</v>
      </c>
      <c r="F52" s="90"/>
      <c r="G52" s="90"/>
      <c r="H52" s="90">
        <f>B44/(B44+B41)</f>
        <v>0.47947115309303384</v>
      </c>
      <c r="I52" s="90">
        <f>B44/(B44+B42)</f>
        <v>0.63340438300602198</v>
      </c>
      <c r="J52" s="90">
        <f>B44/(B44+B43)</f>
        <v>0.6239272682797562</v>
      </c>
      <c r="K52" s="90" t="s">
        <v>293</v>
      </c>
      <c r="L52" s="90"/>
      <c r="M52" s="90"/>
      <c r="N52" s="90"/>
      <c r="O52" s="90"/>
    </row>
    <row r="53" spans="1:1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1:15">
      <c r="A54" s="90" t="s">
        <v>164</v>
      </c>
      <c r="B54" s="90"/>
      <c r="C54" s="90"/>
      <c r="D54" s="90"/>
      <c r="E54" s="90"/>
      <c r="F54" s="90"/>
      <c r="G54" s="90" t="s">
        <v>294</v>
      </c>
      <c r="H54" s="90"/>
      <c r="I54" s="90"/>
      <c r="J54" s="90"/>
      <c r="K54" s="90"/>
      <c r="L54" s="90"/>
      <c r="M54" s="90"/>
      <c r="N54" s="90"/>
      <c r="O54" s="90"/>
    </row>
    <row r="55" spans="1:1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1:15">
      <c r="A56" s="90"/>
      <c r="B56" s="90" t="s">
        <v>41</v>
      </c>
      <c r="C56" s="90" t="s">
        <v>61</v>
      </c>
      <c r="D56" s="90" t="s">
        <v>63</v>
      </c>
      <c r="E56" s="90" t="s">
        <v>64</v>
      </c>
      <c r="F56" s="90"/>
      <c r="G56" s="90"/>
      <c r="H56" s="90" t="s">
        <v>41</v>
      </c>
      <c r="I56" s="90" t="s">
        <v>61</v>
      </c>
      <c r="J56" s="90" t="s">
        <v>63</v>
      </c>
      <c r="K56" s="90" t="s">
        <v>64</v>
      </c>
      <c r="L56" s="90"/>
      <c r="M56" s="90"/>
      <c r="N56" s="34"/>
      <c r="O56" s="90"/>
    </row>
    <row r="57" spans="1:15">
      <c r="A57" s="90" t="s">
        <v>41</v>
      </c>
      <c r="B57" s="7" t="s">
        <v>293</v>
      </c>
      <c r="C57" s="7">
        <v>4</v>
      </c>
      <c r="D57" s="7">
        <v>27</v>
      </c>
      <c r="E57" s="7">
        <v>1</v>
      </c>
      <c r="F57" s="90"/>
      <c r="G57" s="90" t="s">
        <v>41</v>
      </c>
      <c r="H57" s="90" t="s">
        <v>293</v>
      </c>
      <c r="I57" s="90">
        <f>C67*I49</f>
        <v>3.2613261620603011</v>
      </c>
      <c r="J57" s="90">
        <f>D67*J49</f>
        <v>30.221041835984362</v>
      </c>
      <c r="K57" s="90">
        <f>E67*K49</f>
        <v>0.5205288469069661</v>
      </c>
      <c r="L57" s="90"/>
      <c r="M57" s="90">
        <f>I57+H58</f>
        <v>5</v>
      </c>
      <c r="N57" s="90">
        <f>J57+H59</f>
        <v>47</v>
      </c>
      <c r="O57" s="90">
        <f>K57+H60</f>
        <v>1</v>
      </c>
    </row>
    <row r="58" spans="1:15">
      <c r="A58" s="90" t="s">
        <v>61</v>
      </c>
      <c r="B58" s="7">
        <v>1</v>
      </c>
      <c r="C58" s="7" t="s">
        <v>293</v>
      </c>
      <c r="D58" s="7">
        <v>0</v>
      </c>
      <c r="E58" s="7">
        <v>16</v>
      </c>
      <c r="F58" s="90"/>
      <c r="G58" s="90" t="s">
        <v>61</v>
      </c>
      <c r="H58" s="90">
        <f>C67*H50</f>
        <v>1.7386738379396984</v>
      </c>
      <c r="I58" s="90" t="s">
        <v>293</v>
      </c>
      <c r="J58" s="90">
        <f>D68*J50</f>
        <v>0</v>
      </c>
      <c r="K58" s="90">
        <f>E68*K50</f>
        <v>10.264677275831383</v>
      </c>
      <c r="L58" s="90"/>
      <c r="M58" s="90"/>
      <c r="N58" s="90">
        <f>J58+I59</f>
        <v>0</v>
      </c>
      <c r="O58" s="90">
        <f>K58+I60</f>
        <v>28</v>
      </c>
    </row>
    <row r="59" spans="1:15">
      <c r="A59" s="90" t="s">
        <v>63</v>
      </c>
      <c r="B59" s="7">
        <v>20</v>
      </c>
      <c r="C59" s="7">
        <v>0</v>
      </c>
      <c r="D59" s="7" t="s">
        <v>293</v>
      </c>
      <c r="E59" s="7">
        <v>0</v>
      </c>
      <c r="F59" s="90"/>
      <c r="G59" s="90" t="s">
        <v>63</v>
      </c>
      <c r="H59" s="90">
        <f>D67*H51</f>
        <v>16.778958164015634</v>
      </c>
      <c r="I59" s="90">
        <f>D68*I51</f>
        <v>0</v>
      </c>
      <c r="J59" s="90" t="s">
        <v>293</v>
      </c>
      <c r="K59" s="90">
        <f>E69*K51</f>
        <v>0</v>
      </c>
      <c r="L59" s="90"/>
      <c r="M59" s="90"/>
      <c r="N59" s="90"/>
      <c r="O59" s="90">
        <f>K59+J60</f>
        <v>0</v>
      </c>
    </row>
    <row r="60" spans="1:15">
      <c r="A60" s="90" t="s">
        <v>64</v>
      </c>
      <c r="B60" s="7">
        <v>0</v>
      </c>
      <c r="C60" s="7">
        <v>12</v>
      </c>
      <c r="D60" s="7">
        <v>0</v>
      </c>
      <c r="E60" s="7" t="s">
        <v>293</v>
      </c>
      <c r="F60" s="90"/>
      <c r="G60" s="90" t="s">
        <v>64</v>
      </c>
      <c r="H60" s="90">
        <f>E67*H52</f>
        <v>0.47947115309303384</v>
      </c>
      <c r="I60" s="90">
        <f>E68*I52</f>
        <v>17.735322724168615</v>
      </c>
      <c r="J60" s="90">
        <f>E69*J52</f>
        <v>0</v>
      </c>
      <c r="K60" s="90" t="s">
        <v>293</v>
      </c>
      <c r="L60" s="90"/>
      <c r="M60" s="90"/>
      <c r="N60" s="90"/>
      <c r="O60" s="90"/>
    </row>
    <row r="61" spans="1:15">
      <c r="A61" s="90"/>
      <c r="B61" s="7"/>
      <c r="C61" s="7"/>
      <c r="D61" s="7"/>
      <c r="E61" s="7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1:15">
      <c r="A62" s="90"/>
      <c r="B62" s="90">
        <f>SUM(B57:E60)</f>
        <v>81</v>
      </c>
      <c r="C62" s="90"/>
      <c r="D62" s="90"/>
      <c r="E62" s="90"/>
      <c r="F62" s="90"/>
      <c r="G62" s="90" t="s">
        <v>25</v>
      </c>
      <c r="H62" s="90"/>
      <c r="I62" s="90"/>
      <c r="J62" s="90"/>
      <c r="K62" s="90"/>
      <c r="L62" s="90"/>
      <c r="M62" s="90"/>
      <c r="N62" s="90"/>
      <c r="O62" s="90"/>
    </row>
    <row r="63" spans="1:15">
      <c r="A63" s="90"/>
      <c r="B63" s="90"/>
      <c r="C63" s="90"/>
      <c r="D63" s="90"/>
      <c r="E63" s="90"/>
      <c r="F63" s="90"/>
      <c r="G63" s="90"/>
      <c r="H63" s="90" t="s">
        <v>41</v>
      </c>
      <c r="I63" s="90" t="s">
        <v>61</v>
      </c>
      <c r="J63" s="90" t="s">
        <v>63</v>
      </c>
      <c r="K63" s="90" t="s">
        <v>64</v>
      </c>
      <c r="L63" s="90" t="s">
        <v>26</v>
      </c>
      <c r="M63" s="90"/>
      <c r="N63" s="90"/>
      <c r="O63" s="90"/>
    </row>
    <row r="64" spans="1:15">
      <c r="A64" s="90" t="s">
        <v>27</v>
      </c>
      <c r="B64" s="90"/>
      <c r="C64" s="90"/>
      <c r="D64" s="90"/>
      <c r="E64" s="90"/>
      <c r="F64" s="90"/>
      <c r="G64" s="90" t="s">
        <v>41</v>
      </c>
      <c r="H64" s="11" t="s">
        <v>293</v>
      </c>
      <c r="I64" s="11">
        <f>((C57-I57)^2/I57)</f>
        <v>0.1673058785729864</v>
      </c>
      <c r="J64" s="11">
        <f>((D57-J57)^2/J57)</f>
        <v>0.34330750625571782</v>
      </c>
      <c r="K64" s="11">
        <f>((E57-K57)^2/K57)</f>
        <v>0.44165196225801517</v>
      </c>
      <c r="L64" s="90"/>
      <c r="M64" s="90">
        <f>CHIDIST(I64, 1)</f>
        <v>0.68251734252459717</v>
      </c>
      <c r="N64" s="90">
        <f>CHIDIST(J64, 1)</f>
        <v>0.55792626019989089</v>
      </c>
      <c r="O64" s="90">
        <f>CHIDIST(K64, 1)</f>
        <v>0.50632620011445351</v>
      </c>
    </row>
    <row r="65" spans="1:15">
      <c r="A65" s="90"/>
      <c r="B65" s="90"/>
      <c r="C65" s="90"/>
      <c r="D65" s="90"/>
      <c r="E65" s="90"/>
      <c r="F65" s="90"/>
      <c r="G65" s="90" t="s">
        <v>61</v>
      </c>
      <c r="H65" s="11">
        <f>((B58-H58)^2/H58)</f>
        <v>0.3138248399154252</v>
      </c>
      <c r="I65" s="11" t="s">
        <v>293</v>
      </c>
      <c r="J65" s="11" t="e">
        <f>((D58-J58)^2/J58)</f>
        <v>#DIV/0!</v>
      </c>
      <c r="K65" s="11">
        <f>((E58-K58)^2/K58)</f>
        <v>3.2045748606061935</v>
      </c>
      <c r="L65" s="90">
        <f>CHIDIST(H65, 1)</f>
        <v>0.57534254288069153</v>
      </c>
      <c r="M65" s="90"/>
      <c r="N65" s="90" t="e">
        <f>CHIDIST(J65, 1)</f>
        <v>#DIV/0!</v>
      </c>
      <c r="O65" s="90">
        <f>CHIDIST(K65, 1)</f>
        <v>7.3432603851478317E-2</v>
      </c>
    </row>
    <row r="66" spans="1:15">
      <c r="A66" s="90"/>
      <c r="B66" s="90" t="s">
        <v>41</v>
      </c>
      <c r="C66" s="90" t="s">
        <v>61</v>
      </c>
      <c r="D66" s="90" t="s">
        <v>63</v>
      </c>
      <c r="E66" s="90" t="s">
        <v>64</v>
      </c>
      <c r="F66" s="90"/>
      <c r="G66" s="90" t="s">
        <v>63</v>
      </c>
      <c r="H66" s="11">
        <f>((B59-H59)^2/H59)</f>
        <v>0.61834056725954101</v>
      </c>
      <c r="I66" s="11" t="e">
        <f>((C59-I59)^2/I59)</f>
        <v>#DIV/0!</v>
      </c>
      <c r="J66" s="11" t="s">
        <v>293</v>
      </c>
      <c r="K66" s="11" t="e">
        <f>((E59-K59)^2/K59)</f>
        <v>#DIV/0!</v>
      </c>
      <c r="L66" s="90">
        <f>CHIDIST(H66, 1)</f>
        <v>0.43166461105705078</v>
      </c>
      <c r="M66" s="90" t="e">
        <f>CHIDIST(I66, 1)</f>
        <v>#DIV/0!</v>
      </c>
      <c r="N66" s="90"/>
      <c r="O66" s="90" t="e">
        <f>CHIDIST(K66, 1)</f>
        <v>#DIV/0!</v>
      </c>
    </row>
    <row r="67" spans="1:15">
      <c r="A67" s="90" t="s">
        <v>41</v>
      </c>
      <c r="B67" s="90" t="s">
        <v>293</v>
      </c>
      <c r="C67" s="90">
        <f>C57+B58</f>
        <v>5</v>
      </c>
      <c r="D67" s="90">
        <f>D57+B59</f>
        <v>47</v>
      </c>
      <c r="E67" s="90">
        <f>E57+B60</f>
        <v>1</v>
      </c>
      <c r="F67" s="90"/>
      <c r="G67" s="90" t="s">
        <v>64</v>
      </c>
      <c r="H67" s="11">
        <f>((B60-H60)^2/H60)</f>
        <v>0.47947115309303384</v>
      </c>
      <c r="I67" s="11">
        <f>((C60-I60)^2/I60)</f>
        <v>1.8547126128998528</v>
      </c>
      <c r="J67" s="11" t="e">
        <f>((D60-J60)^2/J60)</f>
        <v>#DIV/0!</v>
      </c>
      <c r="K67" s="11" t="s">
        <v>293</v>
      </c>
      <c r="L67" s="90">
        <f>CHIDIST(H67, 1)</f>
        <v>0.48866196154260688</v>
      </c>
      <c r="M67" s="90">
        <f>CHIDIST(I67, 1)</f>
        <v>0.1732363539739491</v>
      </c>
      <c r="N67" s="90" t="e">
        <f>CHIDIST(J67, 1)</f>
        <v>#DIV/0!</v>
      </c>
      <c r="O67" s="90"/>
    </row>
    <row r="68" spans="1:15">
      <c r="A68" s="90" t="s">
        <v>61</v>
      </c>
      <c r="B68" s="90"/>
      <c r="C68" s="90" t="s">
        <v>293</v>
      </c>
      <c r="D68" s="90">
        <f>D58+C59</f>
        <v>0</v>
      </c>
      <c r="E68" s="90">
        <f>E58+C60</f>
        <v>28</v>
      </c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1:15">
      <c r="A69" s="90" t="s">
        <v>63</v>
      </c>
      <c r="B69" s="90"/>
      <c r="C69" s="90"/>
      <c r="D69" s="90" t="s">
        <v>293</v>
      </c>
      <c r="E69" s="90">
        <f>D60+E59</f>
        <v>0</v>
      </c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1:15">
      <c r="A70" s="90" t="s">
        <v>64</v>
      </c>
      <c r="B70" s="90"/>
      <c r="C70" s="90"/>
      <c r="D70" s="90"/>
      <c r="E70" s="90" t="s">
        <v>293</v>
      </c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1:15">
      <c r="A71" s="90"/>
      <c r="B71" s="90"/>
      <c r="C71" s="90"/>
      <c r="D71" s="90"/>
      <c r="E71" s="90"/>
      <c r="F71" s="90"/>
      <c r="G71" s="90"/>
      <c r="H71" s="90" t="s">
        <v>293</v>
      </c>
      <c r="I71" s="90"/>
      <c r="J71" s="90"/>
      <c r="K71" s="90"/>
      <c r="L71" s="90"/>
      <c r="M71" s="90"/>
      <c r="N71" s="90"/>
      <c r="O71" s="90"/>
    </row>
    <row r="72" spans="1:15">
      <c r="A72" s="90"/>
      <c r="B72" s="90"/>
      <c r="C72" s="90"/>
      <c r="D72" s="90"/>
      <c r="E72" s="90"/>
      <c r="F72" s="90"/>
      <c r="G72" s="90"/>
      <c r="H72" s="90"/>
      <c r="I72" s="90" t="s">
        <v>293</v>
      </c>
      <c r="J72" s="90"/>
      <c r="K72" s="90"/>
      <c r="L72" s="90"/>
      <c r="M72" s="90"/>
      <c r="N72" s="90"/>
      <c r="O72" s="90"/>
    </row>
    <row r="73" spans="1:15">
      <c r="A73" s="90"/>
      <c r="B73" s="90"/>
      <c r="C73" s="90"/>
      <c r="D73" s="90"/>
      <c r="E73" s="90"/>
      <c r="F73" s="90"/>
      <c r="G73" s="90"/>
      <c r="H73" s="90"/>
      <c r="I73" s="90"/>
      <c r="J73" s="90" t="s">
        <v>293</v>
      </c>
      <c r="K73" s="90"/>
      <c r="L73" s="90"/>
      <c r="M73" s="90"/>
      <c r="N73" s="90"/>
      <c r="O73" s="90"/>
    </row>
    <row r="74" spans="1:1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 t="s">
        <v>293</v>
      </c>
      <c r="L74" s="90"/>
      <c r="M74" s="90"/>
      <c r="N74" s="90"/>
      <c r="O74" s="90"/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39"/>
  <sheetViews>
    <sheetView topLeftCell="A2" zoomScale="125" zoomScaleNormal="125" zoomScalePageLayoutView="125" workbookViewId="0">
      <selection activeCell="A35" sqref="A35:C39"/>
    </sheetView>
  </sheetViews>
  <sheetFormatPr baseColWidth="10" defaultRowHeight="13"/>
  <cols>
    <col min="1" max="16384" width="10.7109375" style="35"/>
  </cols>
  <sheetData>
    <row r="1" spans="1:11">
      <c r="A1" s="63" t="s">
        <v>234</v>
      </c>
    </row>
    <row r="2" spans="1:11">
      <c r="A2" s="64" t="s">
        <v>229</v>
      </c>
    </row>
    <row r="3" spans="1:11">
      <c r="A3" s="35" t="s">
        <v>41</v>
      </c>
      <c r="B3" s="65">
        <v>0.28144000000000002</v>
      </c>
      <c r="D3" s="35" t="s">
        <v>42</v>
      </c>
      <c r="E3" s="35">
        <f>B3+B6</f>
        <v>0.57352000000000003</v>
      </c>
    </row>
    <row r="4" spans="1:11">
      <c r="A4" s="35" t="s">
        <v>61</v>
      </c>
      <c r="B4" s="65">
        <v>0.1996</v>
      </c>
      <c r="D4" s="35" t="s">
        <v>62</v>
      </c>
      <c r="E4" s="35">
        <f>B4+B5</f>
        <v>0.42647999999999997</v>
      </c>
    </row>
    <row r="5" spans="1:11">
      <c r="A5" s="35" t="s">
        <v>63</v>
      </c>
      <c r="B5" s="65">
        <v>0.22688</v>
      </c>
    </row>
    <row r="6" spans="1:11">
      <c r="A6" s="35" t="s">
        <v>64</v>
      </c>
      <c r="B6" s="35">
        <v>0.29208000000000001</v>
      </c>
    </row>
    <row r="7" spans="1:11">
      <c r="B7" s="35">
        <f>SUM(B3:B6)</f>
        <v>1</v>
      </c>
    </row>
    <row r="8" spans="1:11">
      <c r="A8" s="35" t="s">
        <v>132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1.4100200400801604</v>
      </c>
      <c r="D11" s="35">
        <f>B3/B5</f>
        <v>1.2404795486600848</v>
      </c>
      <c r="E11" s="35">
        <f>B3/B6</f>
        <v>0.96357162421254461</v>
      </c>
      <c r="H11" s="35" t="s">
        <v>293</v>
      </c>
      <c r="I11" s="35">
        <f>B3/(B3+B4)</f>
        <v>0.58506569100282724</v>
      </c>
      <c r="J11" s="35">
        <f>B3/(B3+B5)</f>
        <v>0.55366698142902115</v>
      </c>
      <c r="K11" s="35">
        <f>B3/(B3+B6)</f>
        <v>0.4907239503417492</v>
      </c>
    </row>
    <row r="12" spans="1:11">
      <c r="A12" s="35" t="s">
        <v>61</v>
      </c>
      <c r="B12" s="35">
        <f>B4/B3</f>
        <v>0.70920977828311538</v>
      </c>
      <c r="C12" s="35" t="s">
        <v>293</v>
      </c>
      <c r="D12" s="35">
        <f>B4/B5</f>
        <v>0.87976022566995771</v>
      </c>
      <c r="E12" s="35">
        <f>B4/B6</f>
        <v>0.68337441796768006</v>
      </c>
      <c r="H12" s="35">
        <f>B4/(B3+B4)</f>
        <v>0.41493430899717276</v>
      </c>
      <c r="I12" s="35" t="s">
        <v>293</v>
      </c>
      <c r="J12" s="35">
        <f>B4/(B4+B5)</f>
        <v>0.46801725755017826</v>
      </c>
      <c r="K12" s="35">
        <f>B4/(B4+B6)</f>
        <v>0.40595509274324765</v>
      </c>
    </row>
    <row r="13" spans="1:11">
      <c r="A13" s="35" t="s">
        <v>63</v>
      </c>
      <c r="B13" s="35">
        <f>B5/B3</f>
        <v>0.80613985218874351</v>
      </c>
      <c r="C13" s="35">
        <f>B5/B4</f>
        <v>1.1366733466933867</v>
      </c>
      <c r="D13" s="35" t="s">
        <v>293</v>
      </c>
      <c r="E13" s="35">
        <f>B5/B6</f>
        <v>0.77677348671596824</v>
      </c>
      <c r="H13" s="35">
        <f>B5/(B5+B3)</f>
        <v>0.4463330185709789</v>
      </c>
      <c r="I13" s="35">
        <f>B5/(B5+B4)</f>
        <v>0.5319827424498218</v>
      </c>
      <c r="J13" s="35" t="s">
        <v>293</v>
      </c>
      <c r="K13" s="35">
        <f>B5/(B5+B6)</f>
        <v>0.43718205642053337</v>
      </c>
    </row>
    <row r="14" spans="1:11">
      <c r="A14" s="35" t="s">
        <v>64</v>
      </c>
      <c r="B14" s="35">
        <f>B6/B3</f>
        <v>1.0378055713473564</v>
      </c>
      <c r="C14" s="35">
        <f>B6/B4</f>
        <v>1.4633266533066132</v>
      </c>
      <c r="D14" s="35">
        <f>B6/B5</f>
        <v>1.28737658674189</v>
      </c>
      <c r="E14" s="35" t="s">
        <v>293</v>
      </c>
      <c r="H14" s="35">
        <f>B6/(B6+B3)</f>
        <v>0.5092760496582508</v>
      </c>
      <c r="I14" s="35">
        <f>B6/(B6+B4)</f>
        <v>0.59404490725675241</v>
      </c>
      <c r="J14" s="35">
        <f>B6/(B6+B5)</f>
        <v>0.56281794357946668</v>
      </c>
      <c r="K14" s="35" t="s">
        <v>293</v>
      </c>
    </row>
    <row r="16" spans="1:11">
      <c r="A16" s="64" t="s">
        <v>133</v>
      </c>
      <c r="G16" s="35" t="s">
        <v>294</v>
      </c>
    </row>
    <row r="18" spans="1:16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6">
      <c r="A19" s="35" t="s">
        <v>41</v>
      </c>
      <c r="B19" s="7" t="s">
        <v>293</v>
      </c>
      <c r="C19" s="7">
        <v>3</v>
      </c>
      <c r="D19" s="7">
        <v>18</v>
      </c>
      <c r="E19" s="7">
        <v>2</v>
      </c>
      <c r="G19" s="35" t="s">
        <v>41</v>
      </c>
      <c r="H19" s="35" t="s">
        <v>293</v>
      </c>
      <c r="I19" s="35">
        <f>C29*I11</f>
        <v>4.0954598370197903</v>
      </c>
      <c r="J19" s="35">
        <f>D29*J11</f>
        <v>11.627006610009444</v>
      </c>
      <c r="K19" s="35">
        <f>E29*K11</f>
        <v>2.944343702050495</v>
      </c>
      <c r="M19" s="35">
        <f>I19+H20</f>
        <v>7</v>
      </c>
      <c r="N19" s="35">
        <f>J19+H21</f>
        <v>21</v>
      </c>
      <c r="O19" s="35">
        <f>K19+H22</f>
        <v>6</v>
      </c>
    </row>
    <row r="20" spans="1:16">
      <c r="A20" s="35" t="s">
        <v>61</v>
      </c>
      <c r="B20" s="7">
        <v>4</v>
      </c>
      <c r="C20" s="7" t="s">
        <v>293</v>
      </c>
      <c r="D20" s="7">
        <v>0</v>
      </c>
      <c r="E20" s="7">
        <v>5</v>
      </c>
      <c r="G20" s="35" t="s">
        <v>61</v>
      </c>
      <c r="H20" s="35">
        <f>C29*H12</f>
        <v>2.9045401629802092</v>
      </c>
      <c r="I20" s="35" t="s">
        <v>293</v>
      </c>
      <c r="J20" s="35">
        <f>D30*J12</f>
        <v>1.4040517726505348</v>
      </c>
      <c r="K20" s="35">
        <f>E30*K12</f>
        <v>6.089326391148715</v>
      </c>
      <c r="N20" s="35">
        <f>J20+I21</f>
        <v>3</v>
      </c>
      <c r="O20" s="35">
        <f>K20+I22</f>
        <v>15.000000000000002</v>
      </c>
    </row>
    <row r="21" spans="1:16">
      <c r="A21" s="35" t="s">
        <v>63</v>
      </c>
      <c r="B21" s="7">
        <v>3</v>
      </c>
      <c r="C21" s="7">
        <v>3</v>
      </c>
      <c r="D21" s="7" t="s">
        <v>293</v>
      </c>
      <c r="E21" s="7">
        <v>0</v>
      </c>
      <c r="G21" s="35" t="s">
        <v>63</v>
      </c>
      <c r="H21" s="35">
        <f>D29*H13</f>
        <v>9.3729933899905564</v>
      </c>
      <c r="I21" s="35">
        <f>D30*I13</f>
        <v>1.5959482273494654</v>
      </c>
      <c r="J21" s="35" t="s">
        <v>293</v>
      </c>
      <c r="K21" s="35">
        <f>E31*K13</f>
        <v>1.7487282256821335</v>
      </c>
      <c r="O21" s="35">
        <f>K21+J22</f>
        <v>4</v>
      </c>
    </row>
    <row r="22" spans="1:16">
      <c r="A22" s="35" t="s">
        <v>64</v>
      </c>
      <c r="B22" s="7">
        <v>4</v>
      </c>
      <c r="C22" s="7">
        <v>10</v>
      </c>
      <c r="D22" s="7">
        <v>4</v>
      </c>
      <c r="E22" s="7" t="s">
        <v>134</v>
      </c>
      <c r="G22" s="35" t="s">
        <v>64</v>
      </c>
      <c r="H22" s="35">
        <f>E29*H14</f>
        <v>3.055656297949505</v>
      </c>
      <c r="I22" s="35">
        <f>E30*I14</f>
        <v>8.9106736088512868</v>
      </c>
      <c r="J22" s="35">
        <f>E31*J14</f>
        <v>2.2512717743178667</v>
      </c>
      <c r="K22" s="35" t="s">
        <v>293</v>
      </c>
    </row>
    <row r="23" spans="1:16">
      <c r="B23" s="7"/>
      <c r="C23" s="7"/>
      <c r="D23" s="7"/>
      <c r="E23" s="7"/>
      <c r="M23" s="65"/>
      <c r="N23" s="65"/>
    </row>
    <row r="24" spans="1:16">
      <c r="B24" s="35">
        <f>SUM(B19:E22)</f>
        <v>56</v>
      </c>
      <c r="G24" s="35" t="s">
        <v>25</v>
      </c>
      <c r="L24" s="35" t="s">
        <v>26</v>
      </c>
      <c r="M24" s="65"/>
      <c r="N24" s="65"/>
    </row>
    <row r="25" spans="1:16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135</v>
      </c>
      <c r="M25" s="65" t="s">
        <v>136</v>
      </c>
      <c r="N25" s="65" t="s">
        <v>137</v>
      </c>
      <c r="O25" s="35" t="s">
        <v>138</v>
      </c>
    </row>
    <row r="26" spans="1:16">
      <c r="A26" s="35" t="s">
        <v>27</v>
      </c>
      <c r="G26" s="35" t="s">
        <v>41</v>
      </c>
      <c r="H26" s="65" t="s">
        <v>293</v>
      </c>
      <c r="I26" s="65">
        <f>((C19-I19)^2/I19)</f>
        <v>0.29301526624093877</v>
      </c>
      <c r="J26" s="65">
        <f>((D19-J19)^2/J19)</f>
        <v>3.4931643294929149</v>
      </c>
      <c r="K26" s="65">
        <f>((E19-K19)^2/K19)</f>
        <v>0.3028807496153994</v>
      </c>
      <c r="M26" s="65">
        <f>CHIDIST(I26, 1)</f>
        <v>0.58829472640569236</v>
      </c>
      <c r="N26" s="65">
        <f>CHIDIST(J26, 1)</f>
        <v>6.1622701830155682E-2</v>
      </c>
      <c r="O26" s="35">
        <f>CHIDIST(K26, 1)</f>
        <v>0.58208206261255002</v>
      </c>
      <c r="P26" s="35" t="s">
        <v>315</v>
      </c>
    </row>
    <row r="27" spans="1:16">
      <c r="G27" s="35" t="s">
        <v>61</v>
      </c>
      <c r="H27" s="65">
        <f>((B20-H20)^2/H20)</f>
        <v>0.4131573974491477</v>
      </c>
      <c r="I27" s="65" t="s">
        <v>293</v>
      </c>
      <c r="J27" s="65">
        <f>((D20-J20)^2/J20)</f>
        <v>1.4040517726505348</v>
      </c>
      <c r="K27" s="65">
        <f>((E20-K20)^2/K20)</f>
        <v>0.19487081332640344</v>
      </c>
      <c r="L27" s="35">
        <f>CHIDIST(H27, 1)</f>
        <v>0.5203712703721054</v>
      </c>
      <c r="M27" s="65"/>
      <c r="N27" s="65">
        <f>CHIDIST(J27, 1)</f>
        <v>0.23604650618272785</v>
      </c>
      <c r="O27" s="65">
        <f>CHIDIST(K27, 1)</f>
        <v>0.65889322740098355</v>
      </c>
      <c r="P27" s="35" t="s">
        <v>37</v>
      </c>
    </row>
    <row r="28" spans="1:16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65">
        <f>((B21-H21)^2/H21)</f>
        <v>4.333198910844879</v>
      </c>
      <c r="I28" s="65">
        <f>((C21-I21)^2/I21)</f>
        <v>1.2352289043593385</v>
      </c>
      <c r="J28" s="65" t="s">
        <v>293</v>
      </c>
      <c r="K28" s="65">
        <f>((E21-K21)^2/K21)</f>
        <v>1.7487282256821335</v>
      </c>
      <c r="L28" s="35">
        <f>CHIDIST(H28, 1)</f>
        <v>3.7375946686765672E-2</v>
      </c>
      <c r="M28" s="65">
        <f>CHIDIST(I28, 1)</f>
        <v>0.26639271651296387</v>
      </c>
      <c r="N28" s="65"/>
      <c r="O28" s="35">
        <f>CHIDIST(K28, 1)</f>
        <v>0.18603676933181398</v>
      </c>
      <c r="P28" s="35" t="s">
        <v>139</v>
      </c>
    </row>
    <row r="29" spans="1:16">
      <c r="A29" s="35" t="s">
        <v>41</v>
      </c>
      <c r="B29" s="35" t="s">
        <v>293</v>
      </c>
      <c r="C29" s="35">
        <f>C19+B20</f>
        <v>7</v>
      </c>
      <c r="D29" s="35">
        <f>D19+B21</f>
        <v>21</v>
      </c>
      <c r="E29" s="35">
        <f>E19+B22</f>
        <v>6</v>
      </c>
      <c r="G29" s="35" t="s">
        <v>64</v>
      </c>
      <c r="H29" s="65">
        <f>((B22-H22)^2/H22)</f>
        <v>0.29184729584962338</v>
      </c>
      <c r="I29" s="65">
        <f>((C22-I22)^2/I22)</f>
        <v>0.13316972863581897</v>
      </c>
      <c r="J29" s="65">
        <f>((D22-J22)^2/J22)</f>
        <v>1.358365721181739</v>
      </c>
      <c r="K29" s="65" t="s">
        <v>293</v>
      </c>
      <c r="L29" s="35">
        <f>CHIDIST(H29, 1)</f>
        <v>0.58903916619686725</v>
      </c>
      <c r="M29" s="65">
        <f>CHIDIST(I29, 1)</f>
        <v>0.71516793107093701</v>
      </c>
      <c r="N29" s="65">
        <f>CHIDIST(J29, 1)</f>
        <v>0.24382106527437911</v>
      </c>
      <c r="P29" s="35" t="s">
        <v>140</v>
      </c>
    </row>
    <row r="30" spans="1:16">
      <c r="A30" s="35" t="s">
        <v>61</v>
      </c>
      <c r="C30" s="35" t="s">
        <v>293</v>
      </c>
      <c r="D30" s="35">
        <f>D20+C21</f>
        <v>3</v>
      </c>
      <c r="E30" s="35">
        <f>E20+C22</f>
        <v>15</v>
      </c>
      <c r="M30" s="65"/>
      <c r="N30" s="65"/>
    </row>
    <row r="31" spans="1:16">
      <c r="A31" s="35" t="s">
        <v>63</v>
      </c>
      <c r="D31" s="35" t="s">
        <v>293</v>
      </c>
      <c r="E31" s="35">
        <f>D22+E21</f>
        <v>4</v>
      </c>
    </row>
    <row r="32" spans="1:16">
      <c r="A32" s="35" t="s">
        <v>64</v>
      </c>
      <c r="E32" s="35" t="s">
        <v>293</v>
      </c>
    </row>
    <row r="35" spans="1:3">
      <c r="A35" s="4" t="s">
        <v>279</v>
      </c>
    </row>
    <row r="36" spans="1:3">
      <c r="A36" s="35" t="s">
        <v>188</v>
      </c>
    </row>
    <row r="37" spans="1:3">
      <c r="A37" s="35" t="s">
        <v>280</v>
      </c>
      <c r="C37" s="35">
        <f>D19+E20+B21+C22</f>
        <v>36</v>
      </c>
    </row>
    <row r="38" spans="1:3">
      <c r="A38" s="35" t="s">
        <v>281</v>
      </c>
      <c r="C38" s="35">
        <f>C19+E19+B20+D20+C21+E21+B22+D22</f>
        <v>20</v>
      </c>
    </row>
    <row r="39" spans="1:3">
      <c r="A39" s="35" t="s">
        <v>187</v>
      </c>
      <c r="C39" s="35">
        <f>C37/C38</f>
        <v>1.8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8"/>
  <sheetViews>
    <sheetView zoomScale="125" workbookViewId="0">
      <selection activeCell="A34" sqref="A34:A38"/>
    </sheetView>
  </sheetViews>
  <sheetFormatPr baseColWidth="10" defaultRowHeight="13"/>
  <cols>
    <col min="1" max="16384" width="10.7109375" style="35"/>
  </cols>
  <sheetData>
    <row r="1" spans="1:11">
      <c r="A1" s="5" t="s">
        <v>208</v>
      </c>
    </row>
    <row r="2" spans="1:11">
      <c r="A2" s="35" t="s">
        <v>89</v>
      </c>
    </row>
    <row r="3" spans="1:11">
      <c r="A3" s="35" t="s">
        <v>41</v>
      </c>
      <c r="B3" s="35">
        <v>0.31846999999999998</v>
      </c>
      <c r="D3" s="35" t="s">
        <v>42</v>
      </c>
      <c r="E3" s="35">
        <f>B3+B6</f>
        <v>0.55094999999999994</v>
      </c>
    </row>
    <row r="4" spans="1:11">
      <c r="A4" s="35" t="s">
        <v>61</v>
      </c>
      <c r="B4" s="35">
        <v>0.20169999999999999</v>
      </c>
      <c r="D4" s="35" t="s">
        <v>62</v>
      </c>
      <c r="E4" s="35">
        <f>B4+B5</f>
        <v>0.44904999999999995</v>
      </c>
    </row>
    <row r="5" spans="1:11">
      <c r="A5" s="35" t="s">
        <v>63</v>
      </c>
      <c r="B5" s="35">
        <v>0.24734999999999999</v>
      </c>
    </row>
    <row r="6" spans="1:11">
      <c r="A6" s="35" t="s">
        <v>64</v>
      </c>
      <c r="B6" s="35">
        <v>0.23247999999999999</v>
      </c>
    </row>
    <row r="7" spans="1:11">
      <c r="B7" s="35">
        <f>SUM(B3:B6)</f>
        <v>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1.5789291026276648</v>
      </c>
      <c r="D11" s="35">
        <f>B3/B5</f>
        <v>1.2875277946230037</v>
      </c>
      <c r="E11" s="35">
        <f>B3/B6</f>
        <v>1.369881280110117</v>
      </c>
      <c r="H11" s="35" t="s">
        <v>293</v>
      </c>
      <c r="I11" s="35">
        <f>B3/(B3+B4)</f>
        <v>0.61224215160428319</v>
      </c>
      <c r="J11" s="35">
        <f>B3/(B3+B5)</f>
        <v>0.56284684175179378</v>
      </c>
      <c r="K11" s="35">
        <f>B3/(B3+B6)</f>
        <v>0.57803793447681284</v>
      </c>
    </row>
    <row r="12" spans="1:11">
      <c r="A12" s="35" t="s">
        <v>61</v>
      </c>
      <c r="B12" s="35">
        <f>B4/B3</f>
        <v>0.63334066003077216</v>
      </c>
      <c r="C12" s="35" t="s">
        <v>293</v>
      </c>
      <c r="D12" s="35">
        <f>B4/B5</f>
        <v>0.81544370325449766</v>
      </c>
      <c r="E12" s="35">
        <f>B4/B6</f>
        <v>0.86760151410874053</v>
      </c>
      <c r="H12" s="35">
        <f>B4/(B3+B4)</f>
        <v>0.38775784839571675</v>
      </c>
      <c r="I12" s="35" t="s">
        <v>293</v>
      </c>
      <c r="J12" s="35">
        <f>B4/(B4+B5)</f>
        <v>0.44917047099432139</v>
      </c>
      <c r="K12" s="35">
        <f>B4/(B4+B6)</f>
        <v>0.46455387166612921</v>
      </c>
    </row>
    <row r="13" spans="1:11">
      <c r="A13" s="35" t="s">
        <v>63</v>
      </c>
      <c r="B13" s="35">
        <f>B5/B3</f>
        <v>0.77668226206550073</v>
      </c>
      <c r="C13" s="35">
        <f>B5/B4</f>
        <v>1.2263262270699058</v>
      </c>
      <c r="D13" s="35" t="s">
        <v>293</v>
      </c>
      <c r="E13" s="35">
        <f>B5/B6</f>
        <v>1.0639624913971093</v>
      </c>
      <c r="H13" s="35">
        <f>B5/(B5+B3)</f>
        <v>0.43715315824820611</v>
      </c>
      <c r="I13" s="35">
        <f>B5/(B5+B4)</f>
        <v>0.55082952900567872</v>
      </c>
      <c r="J13" s="35" t="s">
        <v>293</v>
      </c>
      <c r="K13" s="35">
        <f>B5/(B5+B6)</f>
        <v>0.51549507117103976</v>
      </c>
    </row>
    <row r="14" spans="1:11">
      <c r="A14" s="35" t="s">
        <v>64</v>
      </c>
      <c r="B14" s="35">
        <f>B6/B3</f>
        <v>0.72999026595911709</v>
      </c>
      <c r="C14" s="35">
        <f>B6/B4</f>
        <v>1.1526028755577591</v>
      </c>
      <c r="D14" s="35">
        <f>B6/B5</f>
        <v>0.93988275722660197</v>
      </c>
      <c r="E14" s="35" t="s">
        <v>293</v>
      </c>
      <c r="H14" s="35">
        <f>B6/(B6+B3)</f>
        <v>0.42196206552318727</v>
      </c>
      <c r="I14" s="35">
        <f>B6/(B6+B4)</f>
        <v>0.53544612833387073</v>
      </c>
      <c r="J14" s="35">
        <f>B6/(B6+B5)</f>
        <v>0.48450492882896024</v>
      </c>
      <c r="K14" s="35" t="s">
        <v>293</v>
      </c>
    </row>
    <row r="16" spans="1:11">
      <c r="A16" s="35" t="s">
        <v>15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25</v>
      </c>
      <c r="D19" s="7">
        <v>261</v>
      </c>
      <c r="E19" s="7">
        <v>51</v>
      </c>
      <c r="G19" s="35" t="s">
        <v>41</v>
      </c>
      <c r="H19" s="35" t="s">
        <v>293</v>
      </c>
      <c r="I19" s="35">
        <f>C29*I11</f>
        <v>39.795739854278409</v>
      </c>
      <c r="J19" s="35">
        <f>D29*J11</f>
        <v>256.65815983881794</v>
      </c>
      <c r="K19" s="35">
        <f>E29*K11</f>
        <v>53.757527906343597</v>
      </c>
      <c r="M19" s="35">
        <f>I19+H20</f>
        <v>65</v>
      </c>
      <c r="N19" s="35">
        <f>J19+H21</f>
        <v>455.99999999999989</v>
      </c>
      <c r="O19" s="35">
        <f>K19+H22</f>
        <v>93.000000000000014</v>
      </c>
    </row>
    <row r="20" spans="1:15">
      <c r="A20" s="35" t="s">
        <v>61</v>
      </c>
      <c r="B20" s="7">
        <v>40</v>
      </c>
      <c r="C20" s="7" t="s">
        <v>293</v>
      </c>
      <c r="D20" s="7">
        <v>36</v>
      </c>
      <c r="E20" s="7">
        <v>155</v>
      </c>
      <c r="G20" s="35" t="s">
        <v>61</v>
      </c>
      <c r="H20" s="35">
        <f>C29*H12</f>
        <v>25.204260145721587</v>
      </c>
      <c r="I20" s="35" t="s">
        <v>293</v>
      </c>
      <c r="J20" s="35">
        <f>D30*J12</f>
        <v>27.399398730653605</v>
      </c>
      <c r="K20" s="35">
        <f>E30*K12</f>
        <v>164.91662444147588</v>
      </c>
      <c r="N20" s="35">
        <f>J20+I21</f>
        <v>61</v>
      </c>
      <c r="O20" s="35">
        <f>K20+I22</f>
        <v>355</v>
      </c>
    </row>
    <row r="21" spans="1:15">
      <c r="A21" s="35" t="s">
        <v>63</v>
      </c>
      <c r="B21" s="7">
        <v>195</v>
      </c>
      <c r="C21" s="7">
        <v>25</v>
      </c>
      <c r="D21" s="7" t="s">
        <v>293</v>
      </c>
      <c r="E21" s="7">
        <v>27</v>
      </c>
      <c r="G21" s="35" t="s">
        <v>63</v>
      </c>
      <c r="H21" s="35">
        <f>D29*H13</f>
        <v>199.34184016118198</v>
      </c>
      <c r="I21" s="35">
        <f>D30*I13</f>
        <v>33.600601269346399</v>
      </c>
      <c r="J21" s="35" t="s">
        <v>293</v>
      </c>
      <c r="K21" s="35">
        <f>E31*K13</f>
        <v>24.743763416209909</v>
      </c>
      <c r="O21" s="35">
        <f>K21+J22</f>
        <v>48</v>
      </c>
    </row>
    <row r="22" spans="1:15">
      <c r="A22" s="35" t="s">
        <v>64</v>
      </c>
      <c r="B22" s="7">
        <v>42</v>
      </c>
      <c r="C22" s="7">
        <v>200</v>
      </c>
      <c r="D22" s="7">
        <v>21</v>
      </c>
      <c r="E22" s="7" t="s">
        <v>293</v>
      </c>
      <c r="G22" s="35" t="s">
        <v>64</v>
      </c>
      <c r="H22" s="35">
        <f>E29*H14</f>
        <v>39.242472093656417</v>
      </c>
      <c r="I22" s="35">
        <f>E30*I14</f>
        <v>190.0833755585241</v>
      </c>
      <c r="J22" s="35">
        <f>E31*J14</f>
        <v>23.256236583790091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1078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5.5009385084204485</v>
      </c>
      <c r="J26" s="11">
        <f>((D19-J19)^2/J19)</f>
        <v>7.3450133037236465E-2</v>
      </c>
      <c r="K26" s="11">
        <f>((E19-K19)^2/K19)</f>
        <v>0.1414492155872816</v>
      </c>
      <c r="M26" s="35">
        <f>CHIDIST(I26, 1)</f>
        <v>1.9006272046461558E-2</v>
      </c>
      <c r="N26" s="35">
        <f>CHIDIST(J26, 1)</f>
        <v>0.78637807264436743</v>
      </c>
      <c r="O26" s="35">
        <f>CHIDIST(K26, 1)</f>
        <v>0.70684452545075838</v>
      </c>
    </row>
    <row r="27" spans="1:15">
      <c r="G27" s="35" t="s">
        <v>61</v>
      </c>
      <c r="H27" s="11">
        <f>((B20-H20)^2/H20)</f>
        <v>8.6855919027102697</v>
      </c>
      <c r="I27" s="11" t="s">
        <v>293</v>
      </c>
      <c r="J27" s="11">
        <f>((D20-J20)^2/J20)</f>
        <v>2.6997067680732378</v>
      </c>
      <c r="K27" s="11">
        <f>((E20-K20)^2/K20)</f>
        <v>0.59629792112422553</v>
      </c>
      <c r="L27" s="35">
        <f>CHIDIST(H27, 1)</f>
        <v>3.2073540958053137E-3</v>
      </c>
      <c r="N27" s="35">
        <f>CHIDIST(J27, 1)</f>
        <v>0.1003667375734482</v>
      </c>
      <c r="O27" s="35">
        <f>CHIDIST(K27, 1)</f>
        <v>0.43999403954544736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9.4569087804195581E-2</v>
      </c>
      <c r="I28" s="11">
        <f>((C21-I21)^2/I21)</f>
        <v>2.2014588846588743</v>
      </c>
      <c r="J28" s="11" t="s">
        <v>293</v>
      </c>
      <c r="K28" s="11">
        <f>((E21-K21)^2/K21)</f>
        <v>0.20573279158892505</v>
      </c>
      <c r="L28" s="35">
        <f>CHIDIST(H28, 1)</f>
        <v>0.75844693749336134</v>
      </c>
      <c r="M28" s="35">
        <f>CHIDIST(I28, 1)</f>
        <v>0.13788023102698307</v>
      </c>
      <c r="O28" s="35">
        <f>CHIDIST(K28, 1)</f>
        <v>0.65013275824021055</v>
      </c>
    </row>
    <row r="29" spans="1:15">
      <c r="A29" s="35" t="s">
        <v>41</v>
      </c>
      <c r="B29" s="35" t="s">
        <v>293</v>
      </c>
      <c r="C29" s="35">
        <f>C19+B20</f>
        <v>65</v>
      </c>
      <c r="D29" s="35">
        <f>D19+B21</f>
        <v>456</v>
      </c>
      <c r="E29" s="35">
        <f>E19+B22</f>
        <v>93</v>
      </c>
      <c r="G29" s="35" t="s">
        <v>64</v>
      </c>
      <c r="H29" s="11">
        <f>((B22-H22)^2/H22)</f>
        <v>0.19376863251927523</v>
      </c>
      <c r="I29" s="11">
        <f>((C22-I22)^2/I22)</f>
        <v>0.51734897922727541</v>
      </c>
      <c r="J29" s="11">
        <f>((D22-J22)^2/J22)</f>
        <v>0.21889197350103498</v>
      </c>
      <c r="K29" s="11" t="s">
        <v>293</v>
      </c>
      <c r="L29" s="35">
        <f>CHIDIST(H29, 1)</f>
        <v>0.65979835326156189</v>
      </c>
      <c r="M29" s="35">
        <f>CHIDIST(I29, 1)</f>
        <v>0.47197473022208491</v>
      </c>
      <c r="N29" s="35">
        <f>CHIDIST(J29, 1)</f>
        <v>0.63988547920236771</v>
      </c>
    </row>
    <row r="30" spans="1:15">
      <c r="A30" s="35" t="s">
        <v>61</v>
      </c>
      <c r="C30" s="35" t="s">
        <v>293</v>
      </c>
      <c r="D30" s="35">
        <f>D20+C21</f>
        <v>61</v>
      </c>
      <c r="E30" s="35">
        <f>E20+C22</f>
        <v>355</v>
      </c>
    </row>
    <row r="31" spans="1:15">
      <c r="A31" s="35" t="s">
        <v>63</v>
      </c>
      <c r="D31" s="35" t="s">
        <v>293</v>
      </c>
      <c r="E31" s="35">
        <f>D22+E21</f>
        <v>48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A34" s="4" t="s">
        <v>279</v>
      </c>
      <c r="B34" s="4"/>
      <c r="C34" s="4"/>
      <c r="I34" s="35" t="s">
        <v>293</v>
      </c>
    </row>
    <row r="35" spans="1:11">
      <c r="A35" s="35" t="s">
        <v>188</v>
      </c>
      <c r="J35" s="35" t="s">
        <v>293</v>
      </c>
    </row>
    <row r="36" spans="1:11">
      <c r="A36" s="35" t="s">
        <v>280</v>
      </c>
      <c r="C36" s="35">
        <f>D19+E20+B21+C22</f>
        <v>811</v>
      </c>
      <c r="K36" s="35" t="s">
        <v>293</v>
      </c>
    </row>
    <row r="37" spans="1:11">
      <c r="A37" s="35" t="s">
        <v>281</v>
      </c>
      <c r="C37" s="35">
        <f>C19+E19+B20+D20+C21+E21+B22+D22</f>
        <v>267</v>
      </c>
    </row>
    <row r="38" spans="1:11">
      <c r="A38" s="35" t="s">
        <v>187</v>
      </c>
      <c r="C38" s="35">
        <f>C36/C37</f>
        <v>3.0374531835205993</v>
      </c>
    </row>
    <row r="40" spans="1:11">
      <c r="A40" s="5" t="s">
        <v>322</v>
      </c>
    </row>
    <row r="41" spans="1:11">
      <c r="A41" s="35" t="s">
        <v>89</v>
      </c>
    </row>
    <row r="42" spans="1:11">
      <c r="A42" s="35" t="s">
        <v>41</v>
      </c>
      <c r="B42" s="35">
        <v>0.31846999999999998</v>
      </c>
      <c r="D42" s="35" t="s">
        <v>42</v>
      </c>
      <c r="E42" s="35">
        <f>B42+B45</f>
        <v>0.55094999999999994</v>
      </c>
    </row>
    <row r="43" spans="1:11">
      <c r="A43" s="35" t="s">
        <v>61</v>
      </c>
      <c r="B43" s="35">
        <v>0.20169999999999999</v>
      </c>
      <c r="D43" s="35" t="s">
        <v>62</v>
      </c>
      <c r="E43" s="35">
        <f>B43+B44</f>
        <v>0.44904999999999995</v>
      </c>
    </row>
    <row r="44" spans="1:11">
      <c r="A44" s="35" t="s">
        <v>63</v>
      </c>
      <c r="B44" s="35">
        <v>0.24734999999999999</v>
      </c>
    </row>
    <row r="45" spans="1:11">
      <c r="A45" s="35" t="s">
        <v>64</v>
      </c>
      <c r="B45" s="35">
        <v>0.23247999999999999</v>
      </c>
    </row>
    <row r="46" spans="1:11">
      <c r="B46" s="35">
        <f>SUM(B42:B45)</f>
        <v>1</v>
      </c>
    </row>
    <row r="47" spans="1:11">
      <c r="A47" s="35" t="s">
        <v>35</v>
      </c>
    </row>
    <row r="48" spans="1:11">
      <c r="G48" s="35" t="s">
        <v>292</v>
      </c>
    </row>
    <row r="49" spans="1:15">
      <c r="B49" s="35" t="s">
        <v>41</v>
      </c>
      <c r="C49" s="35" t="s">
        <v>61</v>
      </c>
      <c r="D49" s="35" t="s">
        <v>63</v>
      </c>
      <c r="E49" s="35" t="s">
        <v>64</v>
      </c>
    </row>
    <row r="50" spans="1:15">
      <c r="A50" s="35" t="s">
        <v>41</v>
      </c>
      <c r="B50" s="35" t="s">
        <v>293</v>
      </c>
      <c r="C50" s="35">
        <f>B42/B43</f>
        <v>1.5789291026276648</v>
      </c>
      <c r="D50" s="35">
        <f>B42/B44</f>
        <v>1.2875277946230037</v>
      </c>
      <c r="E50" s="35">
        <f>B42/B45</f>
        <v>1.369881280110117</v>
      </c>
      <c r="H50" s="35" t="s">
        <v>293</v>
      </c>
      <c r="I50" s="35">
        <f>B42/(B42+B43)</f>
        <v>0.61224215160428319</v>
      </c>
      <c r="J50" s="35">
        <f>B42/(B42+B44)</f>
        <v>0.56284684175179378</v>
      </c>
      <c r="K50" s="35">
        <f>B42/(B42+B45)</f>
        <v>0.57803793447681284</v>
      </c>
    </row>
    <row r="51" spans="1:15">
      <c r="A51" s="35" t="s">
        <v>61</v>
      </c>
      <c r="B51" s="35">
        <f>B43/B42</f>
        <v>0.63334066003077216</v>
      </c>
      <c r="C51" s="35" t="s">
        <v>293</v>
      </c>
      <c r="D51" s="35">
        <f>B43/B44</f>
        <v>0.81544370325449766</v>
      </c>
      <c r="E51" s="35">
        <f>B43/B45</f>
        <v>0.86760151410874053</v>
      </c>
      <c r="H51" s="35">
        <f>B43/(B42+B43)</f>
        <v>0.38775784839571675</v>
      </c>
      <c r="I51" s="35" t="s">
        <v>293</v>
      </c>
      <c r="J51" s="35">
        <f>B43/(B43+B44)</f>
        <v>0.44917047099432139</v>
      </c>
      <c r="K51" s="35">
        <f>B43/(B43+B45)</f>
        <v>0.46455387166612921</v>
      </c>
    </row>
    <row r="52" spans="1:15">
      <c r="A52" s="35" t="s">
        <v>63</v>
      </c>
      <c r="B52" s="35">
        <f>B44/B42</f>
        <v>0.77668226206550073</v>
      </c>
      <c r="C52" s="35">
        <f>B44/B43</f>
        <v>1.2263262270699058</v>
      </c>
      <c r="D52" s="35" t="s">
        <v>293</v>
      </c>
      <c r="E52" s="35">
        <f>B44/B45</f>
        <v>1.0639624913971093</v>
      </c>
      <c r="H52" s="35">
        <f>B44/(B44+B42)</f>
        <v>0.43715315824820611</v>
      </c>
      <c r="I52" s="35">
        <f>B44/(B44+B43)</f>
        <v>0.55082952900567872</v>
      </c>
      <c r="J52" s="35" t="s">
        <v>293</v>
      </c>
      <c r="K52" s="35">
        <f>B44/(B44+B45)</f>
        <v>0.51549507117103976</v>
      </c>
    </row>
    <row r="53" spans="1:15">
      <c r="A53" s="35" t="s">
        <v>64</v>
      </c>
      <c r="B53" s="35">
        <f>B45/B42</f>
        <v>0.72999026595911709</v>
      </c>
      <c r="C53" s="35">
        <f>B45/B43</f>
        <v>1.1526028755577591</v>
      </c>
      <c r="D53" s="35">
        <f>B45/B44</f>
        <v>0.93988275722660197</v>
      </c>
      <c r="E53" s="35" t="s">
        <v>293</v>
      </c>
      <c r="H53" s="35">
        <f>B45/(B45+B42)</f>
        <v>0.42196206552318727</v>
      </c>
      <c r="I53" s="35">
        <f>B45/(B45+B43)</f>
        <v>0.53544612833387073</v>
      </c>
      <c r="J53" s="35">
        <f>B45/(B45+B44)</f>
        <v>0.48450492882896024</v>
      </c>
      <c r="K53" s="35" t="s">
        <v>293</v>
      </c>
    </row>
    <row r="55" spans="1:15">
      <c r="A55" s="35" t="s">
        <v>15</v>
      </c>
      <c r="G55" s="35" t="s">
        <v>294</v>
      </c>
    </row>
    <row r="57" spans="1:15">
      <c r="B57" s="35" t="s">
        <v>41</v>
      </c>
      <c r="C57" s="35" t="s">
        <v>61</v>
      </c>
      <c r="D57" s="35" t="s">
        <v>63</v>
      </c>
      <c r="E57" s="35" t="s">
        <v>64</v>
      </c>
      <c r="H57" s="35" t="s">
        <v>41</v>
      </c>
      <c r="I57" s="35" t="s">
        <v>61</v>
      </c>
      <c r="J57" s="35" t="s">
        <v>63</v>
      </c>
      <c r="K57" s="35" t="s">
        <v>64</v>
      </c>
      <c r="N57" s="34"/>
    </row>
    <row r="58" spans="1:15">
      <c r="A58" s="35" t="s">
        <v>41</v>
      </c>
      <c r="B58" s="7" t="s">
        <v>293</v>
      </c>
      <c r="C58" s="7">
        <v>25</v>
      </c>
      <c r="D58" s="7">
        <v>261</v>
      </c>
      <c r="E58" s="7">
        <v>51</v>
      </c>
      <c r="G58" s="35" t="s">
        <v>41</v>
      </c>
      <c r="H58" s="35" t="s">
        <v>293</v>
      </c>
      <c r="I58" s="35">
        <f>C68*I50</f>
        <v>39.795739854278409</v>
      </c>
      <c r="J58" s="35">
        <f>D68*J50</f>
        <v>256.65815983881794</v>
      </c>
      <c r="K58" s="35">
        <f>E68*K50</f>
        <v>53.757527906343597</v>
      </c>
      <c r="M58" s="35">
        <f>I58+H59</f>
        <v>65</v>
      </c>
      <c r="N58" s="35">
        <f>J58+H60</f>
        <v>455.99999999999989</v>
      </c>
      <c r="O58" s="35">
        <f>K58+H61</f>
        <v>93.000000000000014</v>
      </c>
    </row>
    <row r="59" spans="1:15">
      <c r="A59" s="35" t="s">
        <v>61</v>
      </c>
      <c r="B59" s="7">
        <v>40</v>
      </c>
      <c r="C59" s="7" t="s">
        <v>293</v>
      </c>
      <c r="D59" s="7">
        <v>36</v>
      </c>
      <c r="E59" s="7">
        <v>155</v>
      </c>
      <c r="G59" s="35" t="s">
        <v>61</v>
      </c>
      <c r="H59" s="35">
        <f>C68*H51</f>
        <v>25.204260145721587</v>
      </c>
      <c r="I59" s="35" t="s">
        <v>293</v>
      </c>
      <c r="J59" s="35">
        <f>D69*J51</f>
        <v>27.399398730653605</v>
      </c>
      <c r="K59" s="35">
        <f>E69*K51</f>
        <v>164.91662444147588</v>
      </c>
      <c r="N59" s="35">
        <f>J59+I60</f>
        <v>61</v>
      </c>
      <c r="O59" s="35">
        <f>K59+I61</f>
        <v>355</v>
      </c>
    </row>
    <row r="60" spans="1:15">
      <c r="A60" s="35" t="s">
        <v>63</v>
      </c>
      <c r="B60" s="7">
        <v>195</v>
      </c>
      <c r="C60" s="7">
        <v>25</v>
      </c>
      <c r="D60" s="7" t="s">
        <v>293</v>
      </c>
      <c r="E60" s="7">
        <v>27</v>
      </c>
      <c r="G60" s="35" t="s">
        <v>63</v>
      </c>
      <c r="H60" s="35">
        <f>D68*H52</f>
        <v>199.34184016118198</v>
      </c>
      <c r="I60" s="35">
        <f>D69*I52</f>
        <v>33.600601269346399</v>
      </c>
      <c r="J60" s="35" t="s">
        <v>293</v>
      </c>
      <c r="K60" s="35">
        <f>E70*K52</f>
        <v>24.743763416209909</v>
      </c>
      <c r="O60" s="35">
        <f>K60+J61</f>
        <v>48</v>
      </c>
    </row>
    <row r="61" spans="1:15">
      <c r="A61" s="35" t="s">
        <v>64</v>
      </c>
      <c r="B61" s="7">
        <v>42</v>
      </c>
      <c r="C61" s="7">
        <v>200</v>
      </c>
      <c r="D61" s="7">
        <v>21</v>
      </c>
      <c r="E61" s="7" t="s">
        <v>293</v>
      </c>
      <c r="G61" s="35" t="s">
        <v>64</v>
      </c>
      <c r="H61" s="35">
        <f>E68*H53</f>
        <v>39.242472093656417</v>
      </c>
      <c r="I61" s="35">
        <f>E69*I53</f>
        <v>190.0833755585241</v>
      </c>
      <c r="J61" s="35">
        <f>E70*J53</f>
        <v>23.256236583790091</v>
      </c>
      <c r="K61" s="35" t="s">
        <v>293</v>
      </c>
    </row>
    <row r="62" spans="1:15">
      <c r="B62" s="7"/>
      <c r="C62" s="7"/>
      <c r="D62" s="7"/>
      <c r="E62" s="7"/>
    </row>
    <row r="63" spans="1:15">
      <c r="B63" s="35">
        <f>SUM(B58:E61)</f>
        <v>1078</v>
      </c>
      <c r="G63" s="35" t="s">
        <v>25</v>
      </c>
    </row>
    <row r="64" spans="1:15">
      <c r="H64" s="35" t="s">
        <v>41</v>
      </c>
      <c r="I64" s="35" t="s">
        <v>61</v>
      </c>
      <c r="J64" s="35" t="s">
        <v>63</v>
      </c>
      <c r="K64" s="35" t="s">
        <v>64</v>
      </c>
      <c r="L64" s="35" t="s">
        <v>26</v>
      </c>
    </row>
    <row r="65" spans="1:15">
      <c r="A65" s="35" t="s">
        <v>27</v>
      </c>
      <c r="G65" s="35" t="s">
        <v>41</v>
      </c>
      <c r="H65" s="11" t="s">
        <v>293</v>
      </c>
      <c r="I65" s="11">
        <f>((C58-I58)^2/I58)</f>
        <v>5.5009385084204485</v>
      </c>
      <c r="J65" s="11">
        <f>((D58-J58)^2/J58)</f>
        <v>7.3450133037236465E-2</v>
      </c>
      <c r="K65" s="11">
        <f>((E58-K58)^2/K58)</f>
        <v>0.1414492155872816</v>
      </c>
      <c r="M65" s="35">
        <f>CHIDIST(I65, 1)</f>
        <v>1.9006272046461558E-2</v>
      </c>
      <c r="N65" s="35">
        <f>CHIDIST(J65, 1)</f>
        <v>0.78637807264436743</v>
      </c>
      <c r="O65" s="35">
        <f>CHIDIST(K65, 1)</f>
        <v>0.70684452545075838</v>
      </c>
    </row>
    <row r="66" spans="1:15">
      <c r="G66" s="35" t="s">
        <v>61</v>
      </c>
      <c r="H66" s="11">
        <f>((B59-H59)^2/H59)</f>
        <v>8.6855919027102697</v>
      </c>
      <c r="I66" s="11" t="s">
        <v>293</v>
      </c>
      <c r="J66" s="11">
        <f>((D59-J59)^2/J59)</f>
        <v>2.6997067680732378</v>
      </c>
      <c r="K66" s="11">
        <f>((E59-K59)^2/K59)</f>
        <v>0.59629792112422553</v>
      </c>
      <c r="L66" s="35">
        <f>CHIDIST(H66, 1)</f>
        <v>3.2073540958053137E-3</v>
      </c>
      <c r="N66" s="35">
        <f>CHIDIST(J66, 1)</f>
        <v>0.1003667375734482</v>
      </c>
      <c r="O66" s="35">
        <f>CHIDIST(K66, 1)</f>
        <v>0.43999403954544736</v>
      </c>
    </row>
    <row r="67" spans="1:15">
      <c r="B67" s="35" t="s">
        <v>41</v>
      </c>
      <c r="C67" s="35" t="s">
        <v>61</v>
      </c>
      <c r="D67" s="35" t="s">
        <v>63</v>
      </c>
      <c r="E67" s="35" t="s">
        <v>64</v>
      </c>
      <c r="G67" s="35" t="s">
        <v>63</v>
      </c>
      <c r="H67" s="11">
        <f>((B60-H60)^2/H60)</f>
        <v>9.4569087804195581E-2</v>
      </c>
      <c r="I67" s="11">
        <f>((C60-I60)^2/I60)</f>
        <v>2.2014588846588743</v>
      </c>
      <c r="J67" s="11" t="s">
        <v>293</v>
      </c>
      <c r="K67" s="11">
        <f>((E60-K60)^2/K60)</f>
        <v>0.20573279158892505</v>
      </c>
      <c r="L67" s="35">
        <f>CHIDIST(H67, 1)</f>
        <v>0.75844693749336134</v>
      </c>
      <c r="M67" s="35">
        <f>CHIDIST(I67, 1)</f>
        <v>0.13788023102698307</v>
      </c>
      <c r="O67" s="35">
        <f>CHIDIST(K67, 1)</f>
        <v>0.65013275824021055</v>
      </c>
    </row>
    <row r="68" spans="1:15">
      <c r="A68" s="35" t="s">
        <v>41</v>
      </c>
      <c r="B68" s="35" t="s">
        <v>293</v>
      </c>
      <c r="C68" s="35">
        <f>C58+B59</f>
        <v>65</v>
      </c>
      <c r="D68" s="35">
        <f>D58+B60</f>
        <v>456</v>
      </c>
      <c r="E68" s="35">
        <f>E58+B61</f>
        <v>93</v>
      </c>
      <c r="G68" s="35" t="s">
        <v>64</v>
      </c>
      <c r="H68" s="11">
        <f>((B61-H61)^2/H61)</f>
        <v>0.19376863251927523</v>
      </c>
      <c r="I68" s="11">
        <f>((C61-I61)^2/I61)</f>
        <v>0.51734897922727541</v>
      </c>
      <c r="J68" s="11">
        <f>((D61-J61)^2/J61)</f>
        <v>0.21889197350103498</v>
      </c>
      <c r="K68" s="11" t="s">
        <v>293</v>
      </c>
      <c r="L68" s="35">
        <f>CHIDIST(H68, 1)</f>
        <v>0.65979835326156189</v>
      </c>
      <c r="M68" s="35">
        <f>CHIDIST(I68, 1)</f>
        <v>0.47197473022208491</v>
      </c>
      <c r="N68" s="35">
        <f>CHIDIST(J68, 1)</f>
        <v>0.63988547920236771</v>
      </c>
    </row>
    <row r="69" spans="1:15">
      <c r="A69" s="35" t="s">
        <v>61</v>
      </c>
      <c r="C69" s="35" t="s">
        <v>293</v>
      </c>
      <c r="D69" s="35">
        <f>D59+C60</f>
        <v>61</v>
      </c>
      <c r="E69" s="35">
        <f>E59+C61</f>
        <v>355</v>
      </c>
    </row>
    <row r="70" spans="1:15">
      <c r="A70" s="35" t="s">
        <v>63</v>
      </c>
      <c r="D70" s="35" t="s">
        <v>293</v>
      </c>
      <c r="E70" s="35">
        <f>D61+E60</f>
        <v>48</v>
      </c>
    </row>
    <row r="71" spans="1:15">
      <c r="A71" s="35" t="s">
        <v>64</v>
      </c>
      <c r="E71" s="35" t="s">
        <v>293</v>
      </c>
    </row>
    <row r="72" spans="1:15">
      <c r="H72" s="35" t="s">
        <v>293</v>
      </c>
    </row>
    <row r="73" spans="1:15">
      <c r="I73" s="35" t="s">
        <v>293</v>
      </c>
    </row>
    <row r="74" spans="1:15">
      <c r="A74" s="4" t="s">
        <v>279</v>
      </c>
      <c r="J74" s="35" t="s">
        <v>293</v>
      </c>
    </row>
    <row r="75" spans="1:15">
      <c r="A75" s="35" t="s">
        <v>188</v>
      </c>
      <c r="K75" s="35" t="s">
        <v>293</v>
      </c>
    </row>
    <row r="76" spans="1:15">
      <c r="A76" s="35" t="s">
        <v>280</v>
      </c>
      <c r="C76" s="35">
        <f>D58+E59+B60+C61</f>
        <v>811</v>
      </c>
    </row>
    <row r="77" spans="1:15">
      <c r="A77" s="35" t="s">
        <v>281</v>
      </c>
      <c r="C77" s="35">
        <f>C58+E58+B59+D59+C60+E60+B61+D61</f>
        <v>267</v>
      </c>
    </row>
    <row r="78" spans="1:15">
      <c r="A78" s="35" t="s">
        <v>187</v>
      </c>
      <c r="C78" s="35">
        <f>C76/C77</f>
        <v>3.0374531835205993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1"/>
  <sheetViews>
    <sheetView zoomScale="125" workbookViewId="0">
      <selection activeCell="A37" sqref="A37:C41"/>
    </sheetView>
  </sheetViews>
  <sheetFormatPr baseColWidth="10" defaultRowHeight="13"/>
  <cols>
    <col min="1" max="16384" width="10.7109375" style="35"/>
  </cols>
  <sheetData>
    <row r="1" spans="1:11">
      <c r="A1" s="5" t="s">
        <v>157</v>
      </c>
    </row>
    <row r="2" spans="1:11">
      <c r="A2" s="35" t="s">
        <v>305</v>
      </c>
    </row>
    <row r="3" spans="1:11">
      <c r="A3" s="35" t="s">
        <v>41</v>
      </c>
      <c r="B3" s="35">
        <v>0.30810999999999999</v>
      </c>
      <c r="D3" s="35" t="s">
        <v>42</v>
      </c>
      <c r="E3" s="35">
        <f>B3+B6</f>
        <v>0.57894000000000001</v>
      </c>
    </row>
    <row r="4" spans="1:11">
      <c r="A4" s="35" t="s">
        <v>61</v>
      </c>
      <c r="B4" s="35">
        <v>0.21162</v>
      </c>
      <c r="D4" s="35" t="s">
        <v>62</v>
      </c>
      <c r="E4" s="35">
        <f>B4+B5</f>
        <v>0.42105000000000004</v>
      </c>
    </row>
    <row r="5" spans="1:11">
      <c r="A5" s="35" t="s">
        <v>63</v>
      </c>
      <c r="B5" s="35">
        <v>0.20943000000000001</v>
      </c>
    </row>
    <row r="6" spans="1:11">
      <c r="A6" s="35" t="s">
        <v>64</v>
      </c>
      <c r="B6" s="35">
        <v>0.27083000000000002</v>
      </c>
    </row>
    <row r="7" spans="1:11">
      <c r="B7" s="35">
        <f>SUM(B3:B6)</f>
        <v>0.99999000000000005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1.4559587940648331</v>
      </c>
      <c r="D11" s="35">
        <f>B3/B5</f>
        <v>1.4711836890607839</v>
      </c>
      <c r="E11" s="35">
        <f>B3/B6</f>
        <v>1.1376509249344606</v>
      </c>
      <c r="H11" s="35" t="s">
        <v>293</v>
      </c>
      <c r="I11" s="35">
        <f>B3/(B3+B4)</f>
        <v>0.5928270448117291</v>
      </c>
      <c r="J11" s="35">
        <f>B3/(B3+B5)</f>
        <v>0.59533562623178882</v>
      </c>
      <c r="K11" s="35">
        <f>B3/(B3+B6)</f>
        <v>0.53219677341347982</v>
      </c>
    </row>
    <row r="12" spans="1:11">
      <c r="A12" s="35" t="s">
        <v>61</v>
      </c>
      <c r="B12" s="35">
        <f>B4/B3</f>
        <v>0.6868326247119535</v>
      </c>
      <c r="C12" s="35" t="s">
        <v>293</v>
      </c>
      <c r="D12" s="35">
        <f>B4/B5</f>
        <v>1.0104569545910327</v>
      </c>
      <c r="E12" s="35">
        <f>B4/B6</f>
        <v>0.78137577077871723</v>
      </c>
      <c r="H12" s="35">
        <f>B4/(B3+B4)</f>
        <v>0.40717295518827079</v>
      </c>
      <c r="I12" s="35" t="s">
        <v>293</v>
      </c>
      <c r="J12" s="35">
        <f>B4/(B4+B5)</f>
        <v>0.50260064125400783</v>
      </c>
      <c r="K12" s="35">
        <f>B4/(B4+B6)</f>
        <v>0.43863612809617575</v>
      </c>
    </row>
    <row r="13" spans="1:11">
      <c r="A13" s="35" t="s">
        <v>63</v>
      </c>
      <c r="B13" s="35">
        <f>B5/B3</f>
        <v>0.6797247736198111</v>
      </c>
      <c r="C13" s="35">
        <f>B5/B4</f>
        <v>0.98965126169549189</v>
      </c>
      <c r="D13" s="35" t="s">
        <v>293</v>
      </c>
      <c r="E13" s="35">
        <f>B5/B6</f>
        <v>0.77328951740944496</v>
      </c>
      <c r="H13" s="35">
        <f>B5/(B5+B3)</f>
        <v>0.40466437376821118</v>
      </c>
      <c r="I13" s="35">
        <f>B5/(B5+B4)</f>
        <v>0.49739935874599212</v>
      </c>
      <c r="J13" s="35" t="s">
        <v>293</v>
      </c>
      <c r="K13" s="35">
        <f>B5/(B5+B6)</f>
        <v>0.4360762920084954</v>
      </c>
    </row>
    <row r="14" spans="1:11">
      <c r="A14" s="35" t="s">
        <v>64</v>
      </c>
      <c r="B14" s="35">
        <f>B6/B3</f>
        <v>0.8790042517282789</v>
      </c>
      <c r="C14" s="35">
        <f>B6/B4</f>
        <v>1.2797939703241661</v>
      </c>
      <c r="D14" s="35">
        <f>B6/B5</f>
        <v>1.2931767177577234</v>
      </c>
      <c r="E14" s="35" t="s">
        <v>293</v>
      </c>
      <c r="H14" s="35">
        <f>B6/(B6+B3)</f>
        <v>0.46780322658652024</v>
      </c>
      <c r="I14" s="35">
        <f>B6/(B6+B4)</f>
        <v>0.5613638719038242</v>
      </c>
      <c r="J14" s="35">
        <f>B6/(B6+B5)</f>
        <v>0.5639237079915046</v>
      </c>
      <c r="K14" s="35" t="s">
        <v>293</v>
      </c>
    </row>
    <row r="16" spans="1:11">
      <c r="A16" s="35" t="s">
        <v>76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166</v>
      </c>
      <c r="D19" s="7">
        <v>771</v>
      </c>
      <c r="E19" s="7">
        <v>133</v>
      </c>
      <c r="G19" s="35" t="s">
        <v>41</v>
      </c>
      <c r="H19" s="35" t="s">
        <v>293</v>
      </c>
      <c r="I19" s="35">
        <f>C29*I11</f>
        <v>170.73418890577798</v>
      </c>
      <c r="J19" s="35">
        <f>D29*J11</f>
        <v>800.72641728175597</v>
      </c>
      <c r="K19" s="35">
        <f>E29*K11</f>
        <v>122.40525788510035</v>
      </c>
      <c r="M19" s="35">
        <f>I19+H20</f>
        <v>288</v>
      </c>
      <c r="N19" s="35">
        <f>J19+H21</f>
        <v>1345</v>
      </c>
      <c r="O19" s="35">
        <f>K19+H22</f>
        <v>230</v>
      </c>
    </row>
    <row r="20" spans="1:15">
      <c r="A20" s="35" t="s">
        <v>61</v>
      </c>
      <c r="B20" s="7">
        <v>122</v>
      </c>
      <c r="C20" s="7" t="s">
        <v>293</v>
      </c>
      <c r="D20" s="7">
        <v>40</v>
      </c>
      <c r="E20" s="7">
        <v>563</v>
      </c>
      <c r="G20" s="35" t="s">
        <v>61</v>
      </c>
      <c r="H20" s="35">
        <f>C29*H12</f>
        <v>117.26581109422199</v>
      </c>
      <c r="I20" s="35" t="s">
        <v>293</v>
      </c>
      <c r="J20" s="35">
        <f>D30*J12</f>
        <v>41.213252582828645</v>
      </c>
      <c r="K20" s="35">
        <f>E30*K12</f>
        <v>495.65882474867857</v>
      </c>
      <c r="N20" s="35">
        <f>J20+I21</f>
        <v>82</v>
      </c>
      <c r="O20" s="35">
        <f>K20+I22</f>
        <v>1130</v>
      </c>
    </row>
    <row r="21" spans="1:15">
      <c r="A21" s="35" t="s">
        <v>63</v>
      </c>
      <c r="B21" s="7">
        <v>574</v>
      </c>
      <c r="C21" s="7">
        <v>42</v>
      </c>
      <c r="D21" s="7" t="s">
        <v>293</v>
      </c>
      <c r="E21" s="7">
        <v>104</v>
      </c>
      <c r="G21" s="35" t="s">
        <v>63</v>
      </c>
      <c r="H21" s="35">
        <f>D29*H13</f>
        <v>544.27358271824403</v>
      </c>
      <c r="I21" s="35">
        <f>D30*I13</f>
        <v>40.786747417171355</v>
      </c>
      <c r="J21" s="35" t="s">
        <v>293</v>
      </c>
      <c r="K21" s="35">
        <f>E31*K13</f>
        <v>84.598800649648112</v>
      </c>
      <c r="O21" s="35">
        <f>K21+J22</f>
        <v>194</v>
      </c>
    </row>
    <row r="22" spans="1:15">
      <c r="A22" s="35" t="s">
        <v>64</v>
      </c>
      <c r="B22" s="7">
        <v>97</v>
      </c>
      <c r="C22" s="7">
        <v>567</v>
      </c>
      <c r="D22" s="7">
        <v>90</v>
      </c>
      <c r="E22" s="7" t="s">
        <v>293</v>
      </c>
      <c r="G22" s="35" t="s">
        <v>64</v>
      </c>
      <c r="H22" s="35">
        <f>E29*H14</f>
        <v>107.59474211489966</v>
      </c>
      <c r="I22" s="35">
        <f>E30*I14</f>
        <v>634.34117525132137</v>
      </c>
      <c r="J22" s="35">
        <f>E31*J14</f>
        <v>109.40119935035189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3269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0.13127156745366339</v>
      </c>
      <c r="J26" s="11">
        <f>((D19-J19)^2/J19)</f>
        <v>1.1035727875806323</v>
      </c>
      <c r="K26" s="11">
        <f>((E19-K19)^2/K19)</f>
        <v>0.9170240104113333</v>
      </c>
      <c r="M26" s="35">
        <f>CHIDIST(I26, 1)</f>
        <v>0.71711726042930846</v>
      </c>
      <c r="N26" s="35">
        <f>CHIDIST(J26, 1)</f>
        <v>0.29348359949231878</v>
      </c>
      <c r="O26" s="35">
        <f>CHIDIST(K26, 1)</f>
        <v>0.33825759252765986</v>
      </c>
    </row>
    <row r="27" spans="1:15">
      <c r="G27" s="35" t="s">
        <v>61</v>
      </c>
      <c r="H27" s="11">
        <f>((B20-H20)^2/H20)</f>
        <v>0.19112599304483846</v>
      </c>
      <c r="I27" s="11" t="s">
        <v>293</v>
      </c>
      <c r="J27" s="11">
        <f>((D20-J20)^2/J20)</f>
        <v>3.5716225667509517E-2</v>
      </c>
      <c r="K27" s="11">
        <f>((E20-K20)^2/K20)</f>
        <v>9.1491034917587761</v>
      </c>
      <c r="L27" s="35">
        <f>CHIDIST(H27, 1)</f>
        <v>0.66198111117846714</v>
      </c>
      <c r="N27" s="35">
        <f>CHIDIST(J27, 1)</f>
        <v>0.8501027164367837</v>
      </c>
      <c r="O27" s="35">
        <f>CHIDIST(K27, 1)</f>
        <v>2.4883996037472341E-3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1.6235582847799674</v>
      </c>
      <c r="I28" s="11">
        <f>((C21-I21)^2/I21)</f>
        <v>3.6089708617477748E-2</v>
      </c>
      <c r="J28" s="11" t="s">
        <v>293</v>
      </c>
      <c r="K28" s="11">
        <f>((E21-K21)^2/K21)</f>
        <v>4.4493129139137526</v>
      </c>
      <c r="L28" s="35">
        <f>CHIDIST(H28, 1)</f>
        <v>0.20259644622159639</v>
      </c>
      <c r="M28" s="35">
        <f>CHIDIST(I28, 1)</f>
        <v>0.84933035434588822</v>
      </c>
      <c r="O28" s="35">
        <f>CHIDIST(K28, 1)</f>
        <v>3.4915297326270238E-2</v>
      </c>
    </row>
    <row r="29" spans="1:15">
      <c r="A29" s="35" t="s">
        <v>41</v>
      </c>
      <c r="B29" s="35" t="s">
        <v>293</v>
      </c>
      <c r="C29" s="35">
        <f>C19+B20</f>
        <v>288</v>
      </c>
      <c r="D29" s="35">
        <f>D19+B21</f>
        <v>1345</v>
      </c>
      <c r="E29" s="35">
        <f>E19+B22</f>
        <v>230</v>
      </c>
      <c r="G29" s="35" t="s">
        <v>64</v>
      </c>
      <c r="H29" s="11">
        <f>((B22-H22)^2/H22)</f>
        <v>1.0432532136315646</v>
      </c>
      <c r="I29" s="11">
        <f>((C22-I22)^2/I22)</f>
        <v>7.1488877928072547</v>
      </c>
      <c r="J29" s="11">
        <f>((D22-J22)^2/J22)</f>
        <v>3.440607036003978</v>
      </c>
      <c r="K29" s="11" t="s">
        <v>293</v>
      </c>
      <c r="L29" s="35">
        <f>CHIDIST(H29, 1)</f>
        <v>0.30706634920667708</v>
      </c>
      <c r="M29" s="35">
        <f>CHIDIST(I29, 1)</f>
        <v>7.5010492089919688E-3</v>
      </c>
      <c r="N29" s="35">
        <f>CHIDIST(J29, 1)</f>
        <v>6.3612329666682524E-2</v>
      </c>
    </row>
    <row r="30" spans="1:15">
      <c r="A30" s="35" t="s">
        <v>61</v>
      </c>
      <c r="C30" s="35" t="s">
        <v>293</v>
      </c>
      <c r="D30" s="35">
        <f>D20+C21</f>
        <v>82</v>
      </c>
      <c r="E30" s="35">
        <f>E20+C22</f>
        <v>1130</v>
      </c>
    </row>
    <row r="31" spans="1:15">
      <c r="A31" s="35" t="s">
        <v>63</v>
      </c>
      <c r="D31" s="35" t="s">
        <v>293</v>
      </c>
      <c r="E31" s="35">
        <f>D22+E21</f>
        <v>194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J35" s="35" t="s">
        <v>293</v>
      </c>
    </row>
    <row r="36" spans="1:11">
      <c r="K36" s="35" t="s">
        <v>293</v>
      </c>
    </row>
    <row r="37" spans="1:11">
      <c r="A37" s="4" t="s">
        <v>279</v>
      </c>
      <c r="B37" s="4"/>
      <c r="C37" s="4"/>
    </row>
    <row r="38" spans="1:11">
      <c r="A38" s="35" t="s">
        <v>188</v>
      </c>
    </row>
    <row r="39" spans="1:11">
      <c r="A39" s="35" t="s">
        <v>280</v>
      </c>
      <c r="C39" s="35">
        <f>D19+E20+B21+C22</f>
        <v>2475</v>
      </c>
    </row>
    <row r="40" spans="1:11">
      <c r="A40" s="35" t="s">
        <v>281</v>
      </c>
      <c r="C40" s="35">
        <f>C19+E19+B20+D20+C21+E21+B22+D22</f>
        <v>794</v>
      </c>
    </row>
    <row r="41" spans="1:11">
      <c r="A41" s="35" t="s">
        <v>187</v>
      </c>
      <c r="C41" s="35">
        <f>C39/C40</f>
        <v>3.1171284634760705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9"/>
  <sheetViews>
    <sheetView zoomScale="125" workbookViewId="0">
      <selection activeCell="C39" sqref="C39"/>
    </sheetView>
  </sheetViews>
  <sheetFormatPr baseColWidth="10" defaultRowHeight="13"/>
  <cols>
    <col min="1" max="16384" width="10.7109375" style="35"/>
  </cols>
  <sheetData>
    <row r="1" spans="1:11">
      <c r="A1" s="5" t="s">
        <v>311</v>
      </c>
    </row>
    <row r="2" spans="1:11">
      <c r="A2" s="35" t="s">
        <v>312</v>
      </c>
    </row>
    <row r="3" spans="1:11">
      <c r="A3" s="35" t="s">
        <v>41</v>
      </c>
      <c r="B3" s="35">
        <v>0.33213999999999999</v>
      </c>
      <c r="D3" s="35" t="s">
        <v>42</v>
      </c>
      <c r="E3" s="35">
        <f>B3+B6</f>
        <v>0.57360999999999995</v>
      </c>
    </row>
    <row r="4" spans="1:11">
      <c r="A4" s="35" t="s">
        <v>61</v>
      </c>
      <c r="B4" s="35">
        <v>0.17774000000000001</v>
      </c>
      <c r="D4" s="35" t="s">
        <v>62</v>
      </c>
      <c r="E4" s="35">
        <f>B4+B5</f>
        <v>0.42639000000000005</v>
      </c>
    </row>
    <row r="5" spans="1:11">
      <c r="A5" s="35" t="s">
        <v>63</v>
      </c>
      <c r="B5" s="35">
        <v>0.24865000000000001</v>
      </c>
    </row>
    <row r="6" spans="1:11">
      <c r="A6" s="35" t="s">
        <v>64</v>
      </c>
      <c r="B6" s="35">
        <v>0.24146999999999999</v>
      </c>
    </row>
    <row r="7" spans="1:11">
      <c r="B7" s="35">
        <f>SUM(B3:B6)</f>
        <v>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1.8686845954765385</v>
      </c>
      <c r="D11" s="35">
        <f>B3/B5</f>
        <v>1.3357731751457871</v>
      </c>
      <c r="E11" s="35">
        <f>B3/B6</f>
        <v>1.3754917795171242</v>
      </c>
      <c r="H11" s="35" t="s">
        <v>293</v>
      </c>
      <c r="I11" s="35">
        <f>B3/(B3+B4)</f>
        <v>0.65140817447242483</v>
      </c>
      <c r="J11" s="35">
        <f>B3/(B3+B5)</f>
        <v>0.57187623753852512</v>
      </c>
      <c r="K11" s="35">
        <f>B3/(B3+B6)</f>
        <v>0.57903453566011753</v>
      </c>
    </row>
    <row r="12" spans="1:11">
      <c r="A12" s="35" t="s">
        <v>61</v>
      </c>
      <c r="B12" s="35">
        <f>B4/B3</f>
        <v>0.53513578611428925</v>
      </c>
      <c r="C12" s="35" t="s">
        <v>293</v>
      </c>
      <c r="D12" s="35">
        <f>B4/B5</f>
        <v>0.71482002815202095</v>
      </c>
      <c r="E12" s="35">
        <f>B4/B6</f>
        <v>0.73607487472563882</v>
      </c>
      <c r="H12" s="35">
        <f>B4/(B3+B4)</f>
        <v>0.34859182552757512</v>
      </c>
      <c r="I12" s="35" t="s">
        <v>293</v>
      </c>
      <c r="J12" s="35">
        <f>B4/(B4+B5)</f>
        <v>0.4168484251506836</v>
      </c>
      <c r="K12" s="35">
        <f>B4/(B4+B6)</f>
        <v>0.42398797738603566</v>
      </c>
    </row>
    <row r="13" spans="1:11">
      <c r="A13" s="35" t="s">
        <v>63</v>
      </c>
      <c r="B13" s="35">
        <f>B5/B3</f>
        <v>0.74863009574275918</v>
      </c>
      <c r="C13" s="35">
        <f>B5/B4</f>
        <v>1.3989535276246201</v>
      </c>
      <c r="D13" s="35" t="s">
        <v>293</v>
      </c>
      <c r="E13" s="35">
        <f>B5/B6</f>
        <v>1.0297345425932829</v>
      </c>
      <c r="H13" s="35">
        <f>B5/(B5+B3)</f>
        <v>0.42812376246147488</v>
      </c>
      <c r="I13" s="35">
        <f>B5/(B5+B4)</f>
        <v>0.58315157484931635</v>
      </c>
      <c r="J13" s="35" t="s">
        <v>293</v>
      </c>
      <c r="K13" s="35">
        <f>B5/(B5+B6)</f>
        <v>0.50732473679915124</v>
      </c>
    </row>
    <row r="14" spans="1:11">
      <c r="A14" s="35" t="s">
        <v>64</v>
      </c>
      <c r="B14" s="35">
        <f>B6/B3</f>
        <v>0.72701270548563857</v>
      </c>
      <c r="C14" s="35">
        <f>B6/B4</f>
        <v>1.3585574434567345</v>
      </c>
      <c r="D14" s="35">
        <f>B6/B5</f>
        <v>0.97112406997788048</v>
      </c>
      <c r="E14" s="35" t="s">
        <v>293</v>
      </c>
      <c r="H14" s="35">
        <f>B6/(B6+B3)</f>
        <v>0.42096546433988252</v>
      </c>
      <c r="I14" s="35">
        <f>B6/(B6+B4)</f>
        <v>0.57601202261396434</v>
      </c>
      <c r="J14" s="35">
        <f>B6/(B6+B5)</f>
        <v>0.49267526320084876</v>
      </c>
      <c r="K14" s="35" t="s">
        <v>293</v>
      </c>
    </row>
    <row r="16" spans="1:11">
      <c r="A16" s="35" t="s">
        <v>313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65</v>
      </c>
      <c r="D19" s="7">
        <v>122</v>
      </c>
      <c r="E19" s="7">
        <v>81</v>
      </c>
      <c r="G19" s="35" t="s">
        <v>41</v>
      </c>
      <c r="H19" s="35" t="s">
        <v>293</v>
      </c>
      <c r="I19" s="35">
        <f>C29*I11</f>
        <v>72.306307366439157</v>
      </c>
      <c r="J19" s="35">
        <f>D29*J11</f>
        <v>127.5284009710911</v>
      </c>
      <c r="K19" s="35">
        <f>E29*K11</f>
        <v>89.750353027318212</v>
      </c>
      <c r="M19" s="35">
        <f>I19+H20</f>
        <v>111</v>
      </c>
      <c r="N19" s="35">
        <f>J19+H21</f>
        <v>223</v>
      </c>
      <c r="O19" s="35">
        <f>K19+H22</f>
        <v>155</v>
      </c>
    </row>
    <row r="20" spans="1:15">
      <c r="A20" s="35" t="s">
        <v>61</v>
      </c>
      <c r="B20" s="7">
        <v>46</v>
      </c>
      <c r="C20" s="7" t="s">
        <v>293</v>
      </c>
      <c r="D20" s="7">
        <v>32</v>
      </c>
      <c r="E20" s="7">
        <v>106</v>
      </c>
      <c r="G20" s="35" t="s">
        <v>61</v>
      </c>
      <c r="H20" s="35">
        <f>C29*H12</f>
        <v>38.693692633560836</v>
      </c>
      <c r="I20" s="35" t="s">
        <v>293</v>
      </c>
      <c r="J20" s="35">
        <f>D30*J12</f>
        <v>22.509814958136914</v>
      </c>
      <c r="K20" s="35">
        <f>E30*K12</f>
        <v>95.82128288924406</v>
      </c>
      <c r="N20" s="35">
        <f>J20+I21</f>
        <v>54</v>
      </c>
      <c r="O20" s="35">
        <f>K20+I22</f>
        <v>226</v>
      </c>
    </row>
    <row r="21" spans="1:15">
      <c r="A21" s="35" t="s">
        <v>63</v>
      </c>
      <c r="B21" s="7">
        <v>101</v>
      </c>
      <c r="C21" s="7">
        <v>22</v>
      </c>
      <c r="D21" s="7" t="s">
        <v>293</v>
      </c>
      <c r="E21" s="7">
        <v>60</v>
      </c>
      <c r="G21" s="35" t="s">
        <v>63</v>
      </c>
      <c r="H21" s="35">
        <f>D29*H13</f>
        <v>95.471599028908898</v>
      </c>
      <c r="I21" s="35">
        <f>D30*I13</f>
        <v>31.490185041863082</v>
      </c>
      <c r="J21" s="35" t="s">
        <v>293</v>
      </c>
      <c r="K21" s="35">
        <f>E31*K13</f>
        <v>55.298396311107489</v>
      </c>
      <c r="O21" s="35">
        <f>K21+J22</f>
        <v>109</v>
      </c>
    </row>
    <row r="22" spans="1:15">
      <c r="A22" s="35" t="s">
        <v>64</v>
      </c>
      <c r="B22" s="7">
        <v>74</v>
      </c>
      <c r="C22" s="7">
        <v>120</v>
      </c>
      <c r="D22" s="7">
        <v>49</v>
      </c>
      <c r="E22" s="7" t="s">
        <v>293</v>
      </c>
      <c r="G22" s="35" t="s">
        <v>64</v>
      </c>
      <c r="H22" s="35">
        <f>E29*H14</f>
        <v>65.249646972681788</v>
      </c>
      <c r="I22" s="35">
        <f>E30*I14</f>
        <v>130.17871711075594</v>
      </c>
      <c r="J22" s="35">
        <f>E31*J14</f>
        <v>53.701603688892511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878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0.73827760367223938</v>
      </c>
      <c r="J26" s="11">
        <f>((D19-J19)^2/J19)</f>
        <v>0.23965812371543257</v>
      </c>
      <c r="K26" s="11">
        <f>((E19-K19)^2/K19)</f>
        <v>0.85312954790708218</v>
      </c>
      <c r="M26" s="35">
        <f>CHIDIST(I26, 1)</f>
        <v>0.39021318359407009</v>
      </c>
      <c r="N26" s="35">
        <f>CHIDIST(J26, 1)</f>
        <v>0.62445314542784858</v>
      </c>
      <c r="O26" s="35">
        <f>CHIDIST(K26, 1)</f>
        <v>0.3556685129729017</v>
      </c>
    </row>
    <row r="27" spans="1:15">
      <c r="G27" s="35" t="s">
        <v>61</v>
      </c>
      <c r="H27" s="11">
        <f>((B20-H20)^2/H20)</f>
        <v>1.3796079851676495</v>
      </c>
      <c r="I27" s="11" t="s">
        <v>293</v>
      </c>
      <c r="J27" s="11">
        <f>((D20-J20)^2/J20)</f>
        <v>4.0010818523519402</v>
      </c>
      <c r="K27" s="11">
        <f>((E20-K20)^2/K20)</f>
        <v>1.0812449895974579</v>
      </c>
      <c r="L27" s="35">
        <f>CHIDIST(H27, 1)</f>
        <v>0.2401680631971797</v>
      </c>
      <c r="N27" s="35">
        <f>CHIDIST(J27, 1)</f>
        <v>4.5471075219227094E-2</v>
      </c>
      <c r="O27" s="35">
        <f>CHIDIST(K27, 1)</f>
        <v>0.29841948997474899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0.32012889286484525</v>
      </c>
      <c r="I28" s="11">
        <f>((C21-I21)^2/I21)</f>
        <v>2.8600534423367514</v>
      </c>
      <c r="J28" s="11" t="s">
        <v>293</v>
      </c>
      <c r="K28" s="11">
        <f>((E21-K21)^2/K21)</f>
        <v>0.39974174156959313</v>
      </c>
      <c r="L28" s="35">
        <f>CHIDIST(H28, 1)</f>
        <v>0.57153019852277565</v>
      </c>
      <c r="M28" s="35">
        <f>CHIDIST(I28, 1)</f>
        <v>9.0804501061761078E-2</v>
      </c>
      <c r="O28" s="35">
        <f>CHIDIST(K28, 1)</f>
        <v>0.52722266276884089</v>
      </c>
    </row>
    <row r="29" spans="1:15">
      <c r="A29" s="35" t="s">
        <v>41</v>
      </c>
      <c r="B29" s="35" t="s">
        <v>293</v>
      </c>
      <c r="C29" s="35">
        <f>C19+B20</f>
        <v>111</v>
      </c>
      <c r="D29" s="35">
        <f>D19+B21</f>
        <v>223</v>
      </c>
      <c r="E29" s="35">
        <f>E19+B22</f>
        <v>155</v>
      </c>
      <c r="G29" s="35" t="s">
        <v>64</v>
      </c>
      <c r="H29" s="11">
        <f>((B22-H22)^2/H22)</f>
        <v>1.173472680009352</v>
      </c>
      <c r="I29" s="11">
        <f>((C22-I22)^2/I22)</f>
        <v>0.79587727026567345</v>
      </c>
      <c r="J29" s="11">
        <f>((D22-J22)^2/J22)</f>
        <v>0.4116278794106073</v>
      </c>
      <c r="K29" s="11" t="s">
        <v>293</v>
      </c>
      <c r="L29" s="35">
        <f>CHIDIST(H29, 1)</f>
        <v>0.27868903830954445</v>
      </c>
      <c r="M29" s="35">
        <f>CHIDIST(I29, 1)</f>
        <v>0.37232886590216963</v>
      </c>
      <c r="N29" s="35">
        <f>CHIDIST(J29, 1)</f>
        <v>0.5211444128509819</v>
      </c>
    </row>
    <row r="30" spans="1:15">
      <c r="A30" s="35" t="s">
        <v>61</v>
      </c>
      <c r="C30" s="35" t="s">
        <v>293</v>
      </c>
      <c r="D30" s="35">
        <f>D20+C21</f>
        <v>54</v>
      </c>
      <c r="E30" s="35">
        <f>E20+C22</f>
        <v>226</v>
      </c>
    </row>
    <row r="31" spans="1:15">
      <c r="A31" s="35" t="s">
        <v>63</v>
      </c>
      <c r="D31" s="35" t="s">
        <v>293</v>
      </c>
      <c r="E31" s="35">
        <f>D22+E21</f>
        <v>109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A35" s="4" t="s">
        <v>279</v>
      </c>
      <c r="B35" s="4"/>
      <c r="C35" s="4"/>
      <c r="J35" s="35" t="s">
        <v>293</v>
      </c>
    </row>
    <row r="36" spans="1:11">
      <c r="A36" s="35" t="s">
        <v>188</v>
      </c>
      <c r="K36" s="35" t="s">
        <v>293</v>
      </c>
    </row>
    <row r="37" spans="1:11">
      <c r="A37" s="35" t="s">
        <v>280</v>
      </c>
      <c r="C37" s="35">
        <f>D19+E20+B21+C22</f>
        <v>449</v>
      </c>
    </row>
    <row r="38" spans="1:11">
      <c r="A38" s="35" t="s">
        <v>281</v>
      </c>
      <c r="C38" s="35">
        <f>C19+E19+B20+D20+C21+E21+B22+D22</f>
        <v>429</v>
      </c>
    </row>
    <row r="39" spans="1:11">
      <c r="A39" s="35" t="s">
        <v>187</v>
      </c>
      <c r="C39" s="35">
        <f>C37/C38</f>
        <v>1.0466200466200466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1"/>
  <sheetViews>
    <sheetView zoomScale="125" workbookViewId="0">
      <selection activeCell="C41" sqref="C41"/>
    </sheetView>
  </sheetViews>
  <sheetFormatPr baseColWidth="10" defaultRowHeight="13"/>
  <cols>
    <col min="1" max="16384" width="10.7109375" style="35"/>
  </cols>
  <sheetData>
    <row r="1" spans="1:11">
      <c r="A1" s="4" t="s">
        <v>257</v>
      </c>
    </row>
    <row r="2" spans="1:11">
      <c r="A2" s="35" t="s">
        <v>300</v>
      </c>
    </row>
    <row r="3" spans="1:11">
      <c r="A3" s="35" t="s">
        <v>41</v>
      </c>
      <c r="B3" s="35">
        <v>0.29344999999999999</v>
      </c>
      <c r="D3" s="35" t="s">
        <v>42</v>
      </c>
      <c r="E3" s="35">
        <f>B3+B6</f>
        <v>0.55840999999999996</v>
      </c>
    </row>
    <row r="4" spans="1:11">
      <c r="A4" s="35" t="s">
        <v>61</v>
      </c>
      <c r="B4" s="35">
        <v>0.21510000000000001</v>
      </c>
      <c r="D4" s="35" t="s">
        <v>62</v>
      </c>
      <c r="E4" s="35">
        <f>B4+B5</f>
        <v>0.44159999999999999</v>
      </c>
    </row>
    <row r="5" spans="1:11">
      <c r="A5" s="35" t="s">
        <v>63</v>
      </c>
      <c r="B5" s="35">
        <v>0.22650000000000001</v>
      </c>
    </row>
    <row r="6" spans="1:11">
      <c r="A6" s="35" t="s">
        <v>64</v>
      </c>
      <c r="B6" s="35">
        <v>0.26495999999999997</v>
      </c>
    </row>
    <row r="7" spans="1:11">
      <c r="B7" s="35">
        <f>SUM(B3:B6)</f>
        <v>1.0000100000000001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1.3642491864249184</v>
      </c>
      <c r="D11" s="35">
        <f>B3/B5</f>
        <v>1.2955849889624722</v>
      </c>
      <c r="E11" s="35">
        <f>B3/B6</f>
        <v>1.1075256642512079</v>
      </c>
      <c r="H11" s="35" t="s">
        <v>293</v>
      </c>
      <c r="I11" s="35">
        <f>B3/(B3+B4)</f>
        <v>0.57703274014354533</v>
      </c>
      <c r="J11" s="35">
        <f>B3/(B3+B5)</f>
        <v>0.56438119049908642</v>
      </c>
      <c r="K11" s="35">
        <f>B3/(B3+B6)</f>
        <v>0.52550992997976398</v>
      </c>
    </row>
    <row r="12" spans="1:11">
      <c r="A12" s="35" t="s">
        <v>61</v>
      </c>
      <c r="B12" s="35">
        <f>B4/B3</f>
        <v>0.73300391889589378</v>
      </c>
      <c r="C12" s="35" t="s">
        <v>293</v>
      </c>
      <c r="D12" s="35">
        <f>B4/B5</f>
        <v>0.94966887417218548</v>
      </c>
      <c r="E12" s="35">
        <f>B4/B6</f>
        <v>0.81182065217391319</v>
      </c>
      <c r="H12" s="35">
        <f>B4/(B3+B4)</f>
        <v>0.42296725985645461</v>
      </c>
      <c r="I12" s="35" t="s">
        <v>293</v>
      </c>
      <c r="J12" s="35">
        <f>B4/(B4+B5)</f>
        <v>0.48709239130434784</v>
      </c>
      <c r="K12" s="35">
        <f>B4/(B4+B6)</f>
        <v>0.44806899137607803</v>
      </c>
    </row>
    <row r="13" spans="1:11">
      <c r="A13" s="35" t="s">
        <v>63</v>
      </c>
      <c r="B13" s="35">
        <f>B5/B3</f>
        <v>0.77185210427670814</v>
      </c>
      <c r="C13" s="35">
        <f>B5/B4</f>
        <v>1.0529986052998606</v>
      </c>
      <c r="D13" s="35" t="s">
        <v>293</v>
      </c>
      <c r="E13" s="35">
        <f>B5/B6</f>
        <v>0.85484601449275377</v>
      </c>
      <c r="H13" s="35">
        <f>B5/(B5+B3)</f>
        <v>0.43561880950091353</v>
      </c>
      <c r="I13" s="35">
        <f>B5/(B5+B4)</f>
        <v>0.51290760869565222</v>
      </c>
      <c r="J13" s="35" t="s">
        <v>293</v>
      </c>
      <c r="K13" s="35">
        <f>B5/(B5+B6)</f>
        <v>0.4608716884385301</v>
      </c>
    </row>
    <row r="14" spans="1:11">
      <c r="A14" s="35" t="s">
        <v>64</v>
      </c>
      <c r="B14" s="35">
        <f>B6/B3</f>
        <v>0.90291361390356106</v>
      </c>
      <c r="C14" s="35">
        <f>B6/B4</f>
        <v>1.2317991631799161</v>
      </c>
      <c r="D14" s="35">
        <f>B6/B5</f>
        <v>1.1698013245033112</v>
      </c>
      <c r="E14" s="35" t="s">
        <v>293</v>
      </c>
      <c r="H14" s="35">
        <f>B6/(B6+B3)</f>
        <v>0.47449007002023602</v>
      </c>
      <c r="I14" s="35">
        <f>B6/(B6+B4)</f>
        <v>0.55193100862392197</v>
      </c>
      <c r="J14" s="35">
        <f>B6/(B6+B5)</f>
        <v>0.5391283115614699</v>
      </c>
      <c r="K14" s="35" t="s">
        <v>293</v>
      </c>
    </row>
    <row r="16" spans="1:11">
      <c r="A16" s="35" t="s">
        <v>76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26</v>
      </c>
      <c r="D19" s="7">
        <v>55</v>
      </c>
      <c r="E19" s="7">
        <v>12</v>
      </c>
      <c r="G19" s="35" t="s">
        <v>41</v>
      </c>
      <c r="H19" s="35" t="s">
        <v>293</v>
      </c>
      <c r="I19" s="35">
        <f>C29*I11</f>
        <v>23.081309605741815</v>
      </c>
      <c r="J19" s="35">
        <f>D29*J11</f>
        <v>73.369554764881229</v>
      </c>
      <c r="K19" s="35">
        <f>E29*K11</f>
        <v>11.561218459554807</v>
      </c>
      <c r="M19" s="35">
        <f>I19+H20</f>
        <v>40</v>
      </c>
      <c r="N19" s="35">
        <f>J19+H21</f>
        <v>130</v>
      </c>
      <c r="O19" s="35">
        <f>K19+H22</f>
        <v>22</v>
      </c>
    </row>
    <row r="20" spans="1:15">
      <c r="A20" s="35" t="s">
        <v>61</v>
      </c>
      <c r="B20" s="7">
        <v>14</v>
      </c>
      <c r="C20" s="7" t="s">
        <v>293</v>
      </c>
      <c r="D20" s="7">
        <v>6</v>
      </c>
      <c r="E20" s="7">
        <v>85</v>
      </c>
      <c r="G20" s="35" t="s">
        <v>61</v>
      </c>
      <c r="H20" s="35">
        <f>C29*H12</f>
        <v>16.918690394258185</v>
      </c>
      <c r="I20" s="35" t="s">
        <v>293</v>
      </c>
      <c r="J20" s="35">
        <f>D30*J12</f>
        <v>6.8192934782608701</v>
      </c>
      <c r="K20" s="35">
        <f>E30*K12</f>
        <v>64.970003749531315</v>
      </c>
      <c r="N20" s="35">
        <f>J20+I21</f>
        <v>14</v>
      </c>
      <c r="O20" s="35">
        <f>K20+I22</f>
        <v>145</v>
      </c>
    </row>
    <row r="21" spans="1:15">
      <c r="A21" s="35" t="s">
        <v>63</v>
      </c>
      <c r="B21" s="7">
        <v>75</v>
      </c>
      <c r="C21" s="7">
        <v>8</v>
      </c>
      <c r="D21" s="7" t="s">
        <v>293</v>
      </c>
      <c r="E21" s="7">
        <v>7</v>
      </c>
      <c r="G21" s="35" t="s">
        <v>63</v>
      </c>
      <c r="H21" s="35">
        <f>D29*H13</f>
        <v>56.630445235118756</v>
      </c>
      <c r="I21" s="35">
        <f>D30*I13</f>
        <v>7.1807065217391308</v>
      </c>
      <c r="J21" s="35" t="s">
        <v>293</v>
      </c>
      <c r="K21" s="35">
        <f>E31*K13</f>
        <v>3.6869735075082408</v>
      </c>
      <c r="O21" s="35">
        <f>K21+J22</f>
        <v>8</v>
      </c>
    </row>
    <row r="22" spans="1:15">
      <c r="A22" s="35" t="s">
        <v>64</v>
      </c>
      <c r="B22" s="7">
        <v>10</v>
      </c>
      <c r="C22" s="7">
        <v>60</v>
      </c>
      <c r="D22" s="7">
        <v>1</v>
      </c>
      <c r="E22" s="7" t="s">
        <v>293</v>
      </c>
      <c r="G22" s="35" t="s">
        <v>64</v>
      </c>
      <c r="H22" s="35">
        <f>E29*H14</f>
        <v>10.438781540445193</v>
      </c>
      <c r="I22" s="35">
        <f>E30*I14</f>
        <v>80.029996250468685</v>
      </c>
      <c r="J22" s="35">
        <f>E31*J14</f>
        <v>4.3130264924917592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359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0.36907583508241815</v>
      </c>
      <c r="J26" s="11">
        <f>((D19-J19)^2/J19)</f>
        <v>4.5991902682430972</v>
      </c>
      <c r="K26" s="11">
        <f>((E19-K19)^2/K19)</f>
        <v>1.6653023287207261E-2</v>
      </c>
      <c r="M26" s="35">
        <f>CHIDIST(I26, 1)</f>
        <v>0.54350844881851013</v>
      </c>
      <c r="N26" s="35">
        <f>CHIDIST(J26, 1)</f>
        <v>3.1987064383575771E-2</v>
      </c>
      <c r="O26" s="35">
        <f>CHIDIST(K26, 1)</f>
        <v>0.89732078078276012</v>
      </c>
    </row>
    <row r="27" spans="1:15">
      <c r="G27" s="35" t="s">
        <v>61</v>
      </c>
      <c r="H27" s="11">
        <f>((B20-H20)^2/H20)</f>
        <v>0.50351140774028635</v>
      </c>
      <c r="I27" s="11" t="s">
        <v>293</v>
      </c>
      <c r="J27" s="11">
        <f>((D20-J20)^2/J20)</f>
        <v>9.8432749031939618E-2</v>
      </c>
      <c r="K27" s="11">
        <f>((E20-K20)^2/K20)</f>
        <v>6.1751689493581683</v>
      </c>
      <c r="L27" s="35">
        <f>CHIDIST(H27, 1)</f>
        <v>0.47796129192888126</v>
      </c>
      <c r="N27" s="35">
        <f>CHIDIST(J27, 1)</f>
        <v>0.75371856484696265</v>
      </c>
      <c r="O27" s="35">
        <f>CHIDIST(K27, 1)</f>
        <v>1.2955555269174803E-2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5.9586418729180526</v>
      </c>
      <c r="I28" s="11">
        <f>((C21-I21)^2/I21)</f>
        <v>9.3478517954835166E-2</v>
      </c>
      <c r="J28" s="11" t="s">
        <v>293</v>
      </c>
      <c r="K28" s="11">
        <f>((E21-K21)^2/K21)</f>
        <v>2.9770066200910219</v>
      </c>
      <c r="L28" s="35">
        <f>CHIDIST(H28, 1)</f>
        <v>1.4645319023024394E-2</v>
      </c>
      <c r="M28" s="35">
        <f>CHIDIST(I28, 1)</f>
        <v>0.75980065978084665</v>
      </c>
      <c r="O28" s="35">
        <f>CHIDIST(K28, 1)</f>
        <v>8.4455360586620565E-2</v>
      </c>
    </row>
    <row r="29" spans="1:15">
      <c r="A29" s="35" t="s">
        <v>41</v>
      </c>
      <c r="B29" s="35" t="s">
        <v>293</v>
      </c>
      <c r="C29" s="35">
        <f>C19+B20</f>
        <v>40</v>
      </c>
      <c r="D29" s="35">
        <f>D19+B21</f>
        <v>130</v>
      </c>
      <c r="E29" s="35">
        <f>E19+B22</f>
        <v>22</v>
      </c>
      <c r="G29" s="35" t="s">
        <v>64</v>
      </c>
      <c r="H29" s="11">
        <f>((B22-H22)^2/H22)</f>
        <v>1.8443650677955049E-2</v>
      </c>
      <c r="I29" s="11">
        <f>((C22-I22)^2/I22)</f>
        <v>5.0131296837520463</v>
      </c>
      <c r="J29" s="11">
        <f>((D22-J22)^2/J22)</f>
        <v>2.5448822443033534</v>
      </c>
      <c r="K29" s="11" t="s">
        <v>293</v>
      </c>
      <c r="L29" s="35">
        <f>CHIDIST(H29, 1)</f>
        <v>0.89197353865222995</v>
      </c>
      <c r="M29" s="35">
        <f>CHIDIST(I29, 1)</f>
        <v>2.51557941556565E-2</v>
      </c>
      <c r="N29" s="35">
        <f>CHIDIST(J29, 1)</f>
        <v>0.11065219187451439</v>
      </c>
    </row>
    <row r="30" spans="1:15">
      <c r="A30" s="35" t="s">
        <v>61</v>
      </c>
      <c r="C30" s="35" t="s">
        <v>293</v>
      </c>
      <c r="D30" s="35">
        <f>D20+C21</f>
        <v>14</v>
      </c>
      <c r="E30" s="35">
        <f>E20+C22</f>
        <v>145</v>
      </c>
    </row>
    <row r="31" spans="1:15">
      <c r="A31" s="35" t="s">
        <v>63</v>
      </c>
      <c r="D31" s="35" t="s">
        <v>293</v>
      </c>
      <c r="E31" s="35">
        <f>D22+E21</f>
        <v>8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J35" s="35" t="s">
        <v>293</v>
      </c>
    </row>
    <row r="36" spans="1:11">
      <c r="K36" s="35" t="s">
        <v>293</v>
      </c>
    </row>
    <row r="37" spans="1:11">
      <c r="A37" s="4" t="s">
        <v>279</v>
      </c>
    </row>
    <row r="38" spans="1:11">
      <c r="A38" s="35" t="s">
        <v>188</v>
      </c>
    </row>
    <row r="39" spans="1:11">
      <c r="A39" s="35" t="s">
        <v>280</v>
      </c>
      <c r="C39" s="35">
        <f>D19+E20+B21+C22</f>
        <v>275</v>
      </c>
    </row>
    <row r="40" spans="1:11">
      <c r="A40" s="35" t="s">
        <v>281</v>
      </c>
      <c r="C40" s="35">
        <f>C19+E19+B20+D20+C21+E21+B22+D22</f>
        <v>84</v>
      </c>
    </row>
    <row r="41" spans="1:11">
      <c r="A41" s="35" t="s">
        <v>187</v>
      </c>
      <c r="C41" s="35">
        <f>C39/C40</f>
        <v>3.2738095238095237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1"/>
  <sheetViews>
    <sheetView zoomScale="125" workbookViewId="0">
      <selection activeCell="C41" sqref="C41"/>
    </sheetView>
  </sheetViews>
  <sheetFormatPr baseColWidth="10" defaultRowHeight="13"/>
  <cols>
    <col min="1" max="16384" width="10.7109375" style="35"/>
  </cols>
  <sheetData>
    <row r="1" spans="1:11">
      <c r="A1" s="4" t="s">
        <v>278</v>
      </c>
    </row>
    <row r="2" spans="1:11">
      <c r="A2" s="35" t="s">
        <v>252</v>
      </c>
    </row>
    <row r="3" spans="1:11">
      <c r="A3" s="35" t="s">
        <v>41</v>
      </c>
      <c r="B3" s="35">
        <v>0.30597000000000002</v>
      </c>
      <c r="D3" s="35" t="s">
        <v>42</v>
      </c>
      <c r="E3" s="35">
        <f>B3+B6</f>
        <v>0.63287000000000004</v>
      </c>
    </row>
    <row r="4" spans="1:11">
      <c r="A4" s="35" t="s">
        <v>61</v>
      </c>
      <c r="B4" s="35">
        <v>0.15209</v>
      </c>
      <c r="D4" s="35" t="s">
        <v>62</v>
      </c>
      <c r="E4" s="35">
        <f>B4+B5</f>
        <v>0.36713000000000001</v>
      </c>
    </row>
    <row r="5" spans="1:11">
      <c r="A5" s="35" t="s">
        <v>63</v>
      </c>
      <c r="B5" s="35">
        <v>0.21504000000000001</v>
      </c>
    </row>
    <row r="6" spans="1:11">
      <c r="A6" s="35" t="s">
        <v>64</v>
      </c>
      <c r="B6" s="35">
        <v>0.32690000000000002</v>
      </c>
    </row>
    <row r="7" spans="1:11">
      <c r="B7" s="35">
        <f>SUM(B3:B6)</f>
        <v>1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>
        <f>B3/B4</f>
        <v>2.0117693470971139</v>
      </c>
      <c r="D11" s="35">
        <f>B3/B5</f>
        <v>1.4228515625</v>
      </c>
      <c r="E11" s="35">
        <f>B3/B6</f>
        <v>0.93597430406852244</v>
      </c>
      <c r="H11" s="35" t="s">
        <v>293</v>
      </c>
      <c r="I11" s="35">
        <f>B3/(B3+B4)</f>
        <v>0.66796926166877701</v>
      </c>
      <c r="J11" s="35">
        <f>B3/(B3+B5)</f>
        <v>0.58726320032245072</v>
      </c>
      <c r="K11" s="35">
        <f>B3/(B3+B6)</f>
        <v>0.4834642185598938</v>
      </c>
    </row>
    <row r="12" spans="1:11">
      <c r="A12" s="35" t="s">
        <v>61</v>
      </c>
      <c r="B12" s="35">
        <f>B4/B3</f>
        <v>0.49707487662189104</v>
      </c>
      <c r="C12" s="35" t="s">
        <v>293</v>
      </c>
      <c r="D12" s="35">
        <f>B4/B5</f>
        <v>0.70726376488095233</v>
      </c>
      <c r="E12" s="35">
        <f>B4/B6</f>
        <v>0.46524931171612111</v>
      </c>
      <c r="H12" s="35">
        <f>B4/(B3+B4)</f>
        <v>0.33203073833122299</v>
      </c>
      <c r="I12" s="35" t="s">
        <v>293</v>
      </c>
      <c r="J12" s="35">
        <f>B4/(B4+B5)</f>
        <v>0.41426742570751507</v>
      </c>
      <c r="K12" s="35">
        <f>B4/(B4+B6)</f>
        <v>0.31752228647779701</v>
      </c>
    </row>
    <row r="13" spans="1:11">
      <c r="A13" s="35" t="s">
        <v>63</v>
      </c>
      <c r="B13" s="35">
        <f>B5/B3</f>
        <v>0.70281400137268357</v>
      </c>
      <c r="C13" s="35">
        <f>B5/B4</f>
        <v>1.4138996646722335</v>
      </c>
      <c r="D13" s="35" t="s">
        <v>293</v>
      </c>
      <c r="E13" s="35">
        <f>B5/B6</f>
        <v>0.65781584582441111</v>
      </c>
      <c r="H13" s="35">
        <f>B5/(B5+B3)</f>
        <v>0.41273679967754939</v>
      </c>
      <c r="I13" s="35">
        <f>B5/(B5+B4)</f>
        <v>0.58573257429248493</v>
      </c>
      <c r="J13" s="35" t="s">
        <v>293</v>
      </c>
      <c r="K13" s="35">
        <f>B5/(B5+B6)</f>
        <v>0.39679669336088863</v>
      </c>
    </row>
    <row r="14" spans="1:11">
      <c r="A14" s="35" t="s">
        <v>64</v>
      </c>
      <c r="B14" s="35">
        <f>B6/B3</f>
        <v>1.0684053992221461</v>
      </c>
      <c r="C14" s="35">
        <f>B6/B4</f>
        <v>2.1493852324281675</v>
      </c>
      <c r="D14" s="35">
        <f>B6/B5</f>
        <v>1.5201822916666667</v>
      </c>
      <c r="E14" s="35" t="s">
        <v>293</v>
      </c>
      <c r="H14" s="35">
        <f>B6/(B6+B3)</f>
        <v>0.51653578144010615</v>
      </c>
      <c r="I14" s="35">
        <f>B6/(B6+B4)</f>
        <v>0.68247771352220299</v>
      </c>
      <c r="J14" s="35">
        <f>B6/(B6+B5)</f>
        <v>0.60320330663911126</v>
      </c>
      <c r="K14" s="35" t="s">
        <v>293</v>
      </c>
    </row>
    <row r="16" spans="1:11">
      <c r="A16" s="35" t="s">
        <v>76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>
        <v>263</v>
      </c>
      <c r="D19" s="7">
        <v>1481</v>
      </c>
      <c r="E19" s="7">
        <v>555</v>
      </c>
      <c r="G19" s="35" t="s">
        <v>41</v>
      </c>
      <c r="H19" s="35" t="s">
        <v>293</v>
      </c>
      <c r="I19" s="35">
        <f>C29*I11</f>
        <v>281.88302842422388</v>
      </c>
      <c r="J19" s="35">
        <f>D29*J11</f>
        <v>1604.4030632809354</v>
      </c>
      <c r="K19" s="35">
        <f>E29*K11</f>
        <v>545.34763853556024</v>
      </c>
      <c r="M19" s="35">
        <f>I19+H20</f>
        <v>422</v>
      </c>
      <c r="N19" s="35">
        <f>J19+H21</f>
        <v>2732</v>
      </c>
      <c r="O19" s="35">
        <f>K19+H22</f>
        <v>1128</v>
      </c>
    </row>
    <row r="20" spans="1:15">
      <c r="A20" s="35" t="s">
        <v>61</v>
      </c>
      <c r="B20" s="7">
        <v>159</v>
      </c>
      <c r="C20" s="7" t="s">
        <v>293</v>
      </c>
      <c r="D20" s="7">
        <v>85</v>
      </c>
      <c r="E20" s="7">
        <v>1554</v>
      </c>
      <c r="G20" s="35" t="s">
        <v>61</v>
      </c>
      <c r="H20" s="35">
        <f>C29*H12</f>
        <v>140.11697157577609</v>
      </c>
      <c r="I20" s="35" t="s">
        <v>293</v>
      </c>
      <c r="J20" s="35">
        <f>D30*J12</f>
        <v>76.639473755890293</v>
      </c>
      <c r="K20" s="35">
        <f>E30*K12</f>
        <v>1231.6689492473747</v>
      </c>
      <c r="N20" s="35">
        <f>J20+I21</f>
        <v>185</v>
      </c>
      <c r="O20" s="35">
        <f>K20+I22</f>
        <v>3879</v>
      </c>
    </row>
    <row r="21" spans="1:15">
      <c r="A21" s="35" t="s">
        <v>63</v>
      </c>
      <c r="B21" s="7">
        <v>1251</v>
      </c>
      <c r="C21" s="7">
        <v>100</v>
      </c>
      <c r="D21" s="7" t="s">
        <v>293</v>
      </c>
      <c r="E21" s="7">
        <v>205</v>
      </c>
      <c r="G21" s="35" t="s">
        <v>63</v>
      </c>
      <c r="H21" s="35">
        <f>D29*H13</f>
        <v>1127.5969367190648</v>
      </c>
      <c r="I21" s="35">
        <f>D30*I13</f>
        <v>108.36052624410971</v>
      </c>
      <c r="J21" s="35" t="s">
        <v>293</v>
      </c>
      <c r="K21" s="35">
        <f>E31*K13</f>
        <v>157.92508395763369</v>
      </c>
      <c r="O21" s="35">
        <f>K21+J22</f>
        <v>398</v>
      </c>
    </row>
    <row r="22" spans="1:15">
      <c r="A22" s="35" t="s">
        <v>64</v>
      </c>
      <c r="B22" s="7">
        <v>573</v>
      </c>
      <c r="C22" s="7">
        <v>2325</v>
      </c>
      <c r="D22" s="7">
        <v>193</v>
      </c>
      <c r="E22" s="7" t="s">
        <v>293</v>
      </c>
      <c r="G22" s="35" t="s">
        <v>64</v>
      </c>
      <c r="H22" s="35">
        <f>E29*H14</f>
        <v>582.65236146443976</v>
      </c>
      <c r="I22" s="35">
        <f>E30*I14</f>
        <v>2647.3310507526253</v>
      </c>
      <c r="J22" s="35">
        <f>E31*J14</f>
        <v>240.07491604236628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8744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>
        <f>((C19-I19)^2/I19)</f>
        <v>1.2649529291044217</v>
      </c>
      <c r="J26" s="11">
        <f>((D19-J19)^2/J19)</f>
        <v>9.4915775067003985</v>
      </c>
      <c r="K26" s="11">
        <f>((E19-K19)^2/K19)</f>
        <v>0.17084163432042915</v>
      </c>
      <c r="M26" s="35">
        <f>CHIDIST(I26, 1)</f>
        <v>0.26071583858334185</v>
      </c>
      <c r="N26" s="35">
        <f>CHIDIST(J26, 1)</f>
        <v>2.0641726961594504E-3</v>
      </c>
      <c r="O26" s="35">
        <f>CHIDIST(K26, 1)</f>
        <v>0.67936490142200545</v>
      </c>
    </row>
    <row r="27" spans="1:15">
      <c r="G27" s="35" t="s">
        <v>61</v>
      </c>
      <c r="H27" s="11">
        <f>((B20-H20)^2/H20)</f>
        <v>2.5447935282929914</v>
      </c>
      <c r="I27" s="11" t="s">
        <v>293</v>
      </c>
      <c r="J27" s="11">
        <f>((D20-J20)^2/J20)</f>
        <v>0.91204174106264613</v>
      </c>
      <c r="K27" s="11">
        <f>((E20-K20)^2/K20)</f>
        <v>84.354896129174264</v>
      </c>
      <c r="L27" s="35">
        <f>CHIDIST(H27, 1)</f>
        <v>0.11065840740463238</v>
      </c>
      <c r="N27" s="35">
        <f>CHIDIST(J27, 1)</f>
        <v>0.33957327161679618</v>
      </c>
      <c r="O27" s="35">
        <f>CHIDIST(K27, 1)</f>
        <v>4.1347369052250978E-20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>
        <f>((B21-H21)^2/H21)</f>
        <v>13.50510588599847</v>
      </c>
      <c r="I28" s="11">
        <f>((C21-I21)^2/I21)</f>
        <v>0.6450540755125459</v>
      </c>
      <c r="J28" s="11" t="s">
        <v>293</v>
      </c>
      <c r="K28" s="11">
        <f>((E21-K21)^2/K21)</f>
        <v>14.032271915652949</v>
      </c>
      <c r="L28" s="35">
        <f>CHIDIST(H28, 1)</f>
        <v>2.3791523004622721E-4</v>
      </c>
      <c r="M28" s="35">
        <f>CHIDIST(I28, 1)</f>
        <v>0.42188654730733999</v>
      </c>
      <c r="O28" s="35">
        <f>CHIDIST(K28, 1)</f>
        <v>1.7969991869572254E-4</v>
      </c>
    </row>
    <row r="29" spans="1:15">
      <c r="A29" s="35" t="s">
        <v>41</v>
      </c>
      <c r="B29" s="35" t="s">
        <v>293</v>
      </c>
      <c r="C29" s="35">
        <f>C19+B20</f>
        <v>422</v>
      </c>
      <c r="D29" s="35">
        <f>D19+B21</f>
        <v>2732</v>
      </c>
      <c r="E29" s="35">
        <f>E19+B22</f>
        <v>1128</v>
      </c>
      <c r="G29" s="35" t="s">
        <v>64</v>
      </c>
      <c r="H29" s="11">
        <f>((B22-H22)^2/H22)</f>
        <v>0.15990337978899266</v>
      </c>
      <c r="I29" s="11">
        <f>((C22-I22)^2/I22)</f>
        <v>39.246057363983219</v>
      </c>
      <c r="J29" s="11">
        <f>((D22-J22)^2/J22)</f>
        <v>9.2306508190333645</v>
      </c>
      <c r="K29" s="11" t="s">
        <v>293</v>
      </c>
      <c r="L29" s="35">
        <f>CHIDIST(H29, 1)</f>
        <v>0.68924548826583876</v>
      </c>
      <c r="M29" s="35">
        <f>CHIDIST(I29, 1)</f>
        <v>3.7362205282794055E-10</v>
      </c>
      <c r="N29" s="35">
        <f>CHIDIST(J29, 1)</f>
        <v>2.3799704180508131E-3</v>
      </c>
    </row>
    <row r="30" spans="1:15">
      <c r="A30" s="35" t="s">
        <v>61</v>
      </c>
      <c r="C30" s="35" t="s">
        <v>293</v>
      </c>
      <c r="D30" s="35">
        <f>D20+C21</f>
        <v>185</v>
      </c>
      <c r="E30" s="35">
        <f>E20+C22</f>
        <v>3879</v>
      </c>
    </row>
    <row r="31" spans="1:15">
      <c r="A31" s="35" t="s">
        <v>63</v>
      </c>
      <c r="D31" s="35" t="s">
        <v>293</v>
      </c>
      <c r="E31" s="35">
        <f>D22+E21</f>
        <v>398</v>
      </c>
    </row>
    <row r="32" spans="1:15">
      <c r="A32" s="35" t="s">
        <v>64</v>
      </c>
      <c r="E32" s="35" t="s">
        <v>293</v>
      </c>
    </row>
    <row r="33" spans="1:11">
      <c r="H33" s="35" t="s">
        <v>293</v>
      </c>
    </row>
    <row r="34" spans="1:11">
      <c r="I34" s="35" t="s">
        <v>293</v>
      </c>
    </row>
    <row r="35" spans="1:11">
      <c r="J35" s="35" t="s">
        <v>293</v>
      </c>
    </row>
    <row r="36" spans="1:11">
      <c r="K36" s="35" t="s">
        <v>293</v>
      </c>
    </row>
    <row r="37" spans="1:11">
      <c r="A37" s="4" t="s">
        <v>279</v>
      </c>
    </row>
    <row r="38" spans="1:11">
      <c r="A38" s="35" t="s">
        <v>188</v>
      </c>
    </row>
    <row r="39" spans="1:11">
      <c r="A39" s="35" t="s">
        <v>280</v>
      </c>
      <c r="C39" s="35">
        <f>D19+E20+B21+C22</f>
        <v>6611</v>
      </c>
    </row>
    <row r="40" spans="1:11">
      <c r="A40" s="35" t="s">
        <v>281</v>
      </c>
      <c r="C40" s="35">
        <f>C19+E19+B20+D20+C21+E21+B22+D22</f>
        <v>2133</v>
      </c>
    </row>
    <row r="41" spans="1:11">
      <c r="A41" s="35" t="s">
        <v>187</v>
      </c>
      <c r="C41" s="35">
        <f>C39/C40</f>
        <v>3.0993905297702766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6"/>
  <sheetViews>
    <sheetView zoomScale="125" workbookViewId="0">
      <selection sqref="A1:P38"/>
    </sheetView>
  </sheetViews>
  <sheetFormatPr baseColWidth="10" defaultRowHeight="13"/>
  <cols>
    <col min="1" max="16384" width="10.7109375" style="35"/>
  </cols>
  <sheetData>
    <row r="1" spans="1:11">
      <c r="A1" s="5" t="s">
        <v>236</v>
      </c>
    </row>
    <row r="2" spans="1:11">
      <c r="A2" s="35" t="s">
        <v>34</v>
      </c>
    </row>
    <row r="3" spans="1:11">
      <c r="A3" s="35" t="s">
        <v>41</v>
      </c>
      <c r="D3" s="35" t="s">
        <v>42</v>
      </c>
      <c r="E3" s="35">
        <f>B3+B6</f>
        <v>0</v>
      </c>
    </row>
    <row r="4" spans="1:11">
      <c r="A4" s="35" t="s">
        <v>61</v>
      </c>
      <c r="D4" s="35" t="s">
        <v>62</v>
      </c>
      <c r="E4" s="35">
        <f>B4+B5</f>
        <v>0</v>
      </c>
    </row>
    <row r="5" spans="1:11">
      <c r="A5" s="35" t="s">
        <v>63</v>
      </c>
    </row>
    <row r="6" spans="1:11">
      <c r="A6" s="35" t="s">
        <v>64</v>
      </c>
    </row>
    <row r="7" spans="1:11">
      <c r="B7" s="35">
        <f>SUM(B3:B6)</f>
        <v>0</v>
      </c>
    </row>
    <row r="8" spans="1:11">
      <c r="A8" s="35" t="s">
        <v>35</v>
      </c>
    </row>
    <row r="9" spans="1:11">
      <c r="G9" s="35" t="s">
        <v>292</v>
      </c>
    </row>
    <row r="10" spans="1:11">
      <c r="B10" s="35" t="s">
        <v>41</v>
      </c>
      <c r="C10" s="35" t="s">
        <v>61</v>
      </c>
      <c r="D10" s="35" t="s">
        <v>63</v>
      </c>
      <c r="E10" s="35" t="s">
        <v>64</v>
      </c>
    </row>
    <row r="11" spans="1:11">
      <c r="A11" s="35" t="s">
        <v>41</v>
      </c>
      <c r="B11" s="35" t="s">
        <v>293</v>
      </c>
      <c r="C11" s="35" t="e">
        <f>B3/B4</f>
        <v>#DIV/0!</v>
      </c>
      <c r="D11" s="35" t="e">
        <f>B3/B5</f>
        <v>#DIV/0!</v>
      </c>
      <c r="E11" s="35" t="e">
        <f>B3/B6</f>
        <v>#DIV/0!</v>
      </c>
      <c r="H11" s="35" t="s">
        <v>293</v>
      </c>
      <c r="I11" s="35" t="e">
        <f>B3/(B3+B4)</f>
        <v>#DIV/0!</v>
      </c>
      <c r="J11" s="35" t="e">
        <f>B3/(B3+B5)</f>
        <v>#DIV/0!</v>
      </c>
      <c r="K11" s="35" t="e">
        <f>B3/(B3+B6)</f>
        <v>#DIV/0!</v>
      </c>
    </row>
    <row r="12" spans="1:11">
      <c r="A12" s="35" t="s">
        <v>61</v>
      </c>
      <c r="B12" s="35" t="e">
        <f>B4/B3</f>
        <v>#DIV/0!</v>
      </c>
      <c r="C12" s="35" t="s">
        <v>293</v>
      </c>
      <c r="D12" s="35" t="e">
        <f>B4/B5</f>
        <v>#DIV/0!</v>
      </c>
      <c r="E12" s="35" t="e">
        <f>B4/B6</f>
        <v>#DIV/0!</v>
      </c>
      <c r="H12" s="35" t="e">
        <f>B4/(B3+B4)</f>
        <v>#DIV/0!</v>
      </c>
      <c r="I12" s="35" t="s">
        <v>293</v>
      </c>
      <c r="J12" s="35" t="e">
        <f>B4/(B4+B5)</f>
        <v>#DIV/0!</v>
      </c>
      <c r="K12" s="35" t="e">
        <f>B4/(B4+B6)</f>
        <v>#DIV/0!</v>
      </c>
    </row>
    <row r="13" spans="1:11">
      <c r="A13" s="35" t="s">
        <v>63</v>
      </c>
      <c r="B13" s="35" t="e">
        <f>B5/B3</f>
        <v>#DIV/0!</v>
      </c>
      <c r="C13" s="35" t="e">
        <f>B5/B4</f>
        <v>#DIV/0!</v>
      </c>
      <c r="D13" s="35" t="s">
        <v>293</v>
      </c>
      <c r="E13" s="35" t="e">
        <f>B5/B6</f>
        <v>#DIV/0!</v>
      </c>
      <c r="H13" s="35" t="e">
        <f>B5/(B5+B3)</f>
        <v>#DIV/0!</v>
      </c>
      <c r="I13" s="35" t="e">
        <f>B5/(B5+B4)</f>
        <v>#DIV/0!</v>
      </c>
      <c r="J13" s="35" t="s">
        <v>293</v>
      </c>
      <c r="K13" s="35" t="e">
        <f>B5/(B5+B6)</f>
        <v>#DIV/0!</v>
      </c>
    </row>
    <row r="14" spans="1:11">
      <c r="A14" s="35" t="s">
        <v>64</v>
      </c>
      <c r="B14" s="35" t="e">
        <f>B6/B3</f>
        <v>#DIV/0!</v>
      </c>
      <c r="C14" s="35" t="e">
        <f>B6/B4</f>
        <v>#DIV/0!</v>
      </c>
      <c r="D14" s="35" t="e">
        <f>B6/B5</f>
        <v>#DIV/0!</v>
      </c>
      <c r="E14" s="35" t="s">
        <v>293</v>
      </c>
      <c r="H14" s="35" t="e">
        <f>B6/(B6+B3)</f>
        <v>#DIV/0!</v>
      </c>
      <c r="I14" s="35" t="e">
        <f>B6/(B6+B4)</f>
        <v>#DIV/0!</v>
      </c>
      <c r="J14" s="35" t="e">
        <f>B6/(B6+B5)</f>
        <v>#DIV/0!</v>
      </c>
      <c r="K14" s="35" t="s">
        <v>293</v>
      </c>
    </row>
    <row r="16" spans="1:11">
      <c r="A16" s="35" t="s">
        <v>76</v>
      </c>
      <c r="G16" s="35" t="s">
        <v>294</v>
      </c>
    </row>
    <row r="18" spans="1:15">
      <c r="B18" s="35" t="s">
        <v>41</v>
      </c>
      <c r="C18" s="35" t="s">
        <v>61</v>
      </c>
      <c r="D18" s="35" t="s">
        <v>63</v>
      </c>
      <c r="E18" s="35" t="s">
        <v>64</v>
      </c>
      <c r="H18" s="35" t="s">
        <v>41</v>
      </c>
      <c r="I18" s="35" t="s">
        <v>61</v>
      </c>
      <c r="J18" s="35" t="s">
        <v>63</v>
      </c>
      <c r="K18" s="35" t="s">
        <v>64</v>
      </c>
      <c r="N18" s="34"/>
    </row>
    <row r="19" spans="1:15">
      <c r="A19" s="35" t="s">
        <v>41</v>
      </c>
      <c r="B19" s="7" t="s">
        <v>293</v>
      </c>
      <c r="C19" s="7"/>
      <c r="D19" s="7"/>
      <c r="E19" s="7"/>
      <c r="G19" s="35" t="s">
        <v>41</v>
      </c>
      <c r="H19" s="35" t="s">
        <v>293</v>
      </c>
      <c r="I19" s="35" t="e">
        <f>C29*I11</f>
        <v>#DIV/0!</v>
      </c>
      <c r="J19" s="35" t="e">
        <f>D29*J11</f>
        <v>#DIV/0!</v>
      </c>
      <c r="K19" s="35" t="e">
        <f>E29*K11</f>
        <v>#DIV/0!</v>
      </c>
      <c r="M19" s="35" t="e">
        <f>I19+H20</f>
        <v>#DIV/0!</v>
      </c>
      <c r="N19" s="35" t="e">
        <f>J19+H21</f>
        <v>#DIV/0!</v>
      </c>
      <c r="O19" s="35" t="e">
        <f>K19+H22</f>
        <v>#DIV/0!</v>
      </c>
    </row>
    <row r="20" spans="1:15">
      <c r="A20" s="35" t="s">
        <v>61</v>
      </c>
      <c r="B20" s="7"/>
      <c r="C20" s="7" t="s">
        <v>293</v>
      </c>
      <c r="D20" s="7"/>
      <c r="E20" s="7"/>
      <c r="G20" s="35" t="s">
        <v>61</v>
      </c>
      <c r="H20" s="35" t="e">
        <f>C29*H12</f>
        <v>#DIV/0!</v>
      </c>
      <c r="I20" s="35" t="s">
        <v>293</v>
      </c>
      <c r="J20" s="35" t="e">
        <f>D30*J12</f>
        <v>#DIV/0!</v>
      </c>
      <c r="K20" s="35" t="e">
        <f>E30*K12</f>
        <v>#DIV/0!</v>
      </c>
      <c r="N20" s="35" t="e">
        <f>J20+I21</f>
        <v>#DIV/0!</v>
      </c>
      <c r="O20" s="35" t="e">
        <f>K20+I22</f>
        <v>#DIV/0!</v>
      </c>
    </row>
    <row r="21" spans="1:15">
      <c r="A21" s="35" t="s">
        <v>63</v>
      </c>
      <c r="B21" s="7"/>
      <c r="C21" s="7"/>
      <c r="D21" s="7" t="s">
        <v>293</v>
      </c>
      <c r="E21" s="7"/>
      <c r="G21" s="35" t="s">
        <v>63</v>
      </c>
      <c r="H21" s="35" t="e">
        <f>D29*H13</f>
        <v>#DIV/0!</v>
      </c>
      <c r="I21" s="35" t="e">
        <f>D30*I13</f>
        <v>#DIV/0!</v>
      </c>
      <c r="J21" s="35" t="s">
        <v>293</v>
      </c>
      <c r="K21" s="35" t="e">
        <f>E31*K13</f>
        <v>#DIV/0!</v>
      </c>
      <c r="O21" s="35" t="e">
        <f>K21+J22</f>
        <v>#DIV/0!</v>
      </c>
    </row>
    <row r="22" spans="1:15">
      <c r="A22" s="35" t="s">
        <v>64</v>
      </c>
      <c r="B22" s="7"/>
      <c r="C22" s="7"/>
      <c r="D22" s="7"/>
      <c r="E22" s="7" t="s">
        <v>293</v>
      </c>
      <c r="G22" s="35" t="s">
        <v>64</v>
      </c>
      <c r="H22" s="35" t="e">
        <f>E29*H14</f>
        <v>#DIV/0!</v>
      </c>
      <c r="I22" s="35" t="e">
        <f>E30*I14</f>
        <v>#DIV/0!</v>
      </c>
      <c r="J22" s="35" t="e">
        <f>E31*J14</f>
        <v>#DIV/0!</v>
      </c>
      <c r="K22" s="35" t="s">
        <v>293</v>
      </c>
    </row>
    <row r="23" spans="1:15">
      <c r="B23" s="7"/>
      <c r="C23" s="7"/>
      <c r="D23" s="7"/>
      <c r="E23" s="7"/>
    </row>
    <row r="24" spans="1:15">
      <c r="B24" s="35">
        <f>SUM(B19:E22)</f>
        <v>0</v>
      </c>
      <c r="G24" s="35" t="s">
        <v>25</v>
      </c>
    </row>
    <row r="25" spans="1:15">
      <c r="H25" s="35" t="s">
        <v>41</v>
      </c>
      <c r="I25" s="35" t="s">
        <v>61</v>
      </c>
      <c r="J25" s="35" t="s">
        <v>63</v>
      </c>
      <c r="K25" s="35" t="s">
        <v>64</v>
      </c>
      <c r="L25" s="35" t="s">
        <v>26</v>
      </c>
    </row>
    <row r="26" spans="1:15">
      <c r="A26" s="35" t="s">
        <v>27</v>
      </c>
      <c r="G26" s="35" t="s">
        <v>41</v>
      </c>
      <c r="H26" s="11" t="s">
        <v>293</v>
      </c>
      <c r="I26" s="11" t="e">
        <f>((C19-I19)^2/I19)</f>
        <v>#DIV/0!</v>
      </c>
      <c r="J26" s="11" t="e">
        <f>((D19-J19)^2/J19)</f>
        <v>#DIV/0!</v>
      </c>
      <c r="K26" s="11" t="e">
        <f>((E19-K19)^2/K19)</f>
        <v>#DIV/0!</v>
      </c>
      <c r="M26" s="35" t="e">
        <f>CHIDIST(I26, 1)</f>
        <v>#DIV/0!</v>
      </c>
      <c r="N26" s="35" t="e">
        <f>CHIDIST(J26, 1)</f>
        <v>#DIV/0!</v>
      </c>
      <c r="O26" s="35" t="e">
        <f>CHIDIST(K26, 1)</f>
        <v>#DIV/0!</v>
      </c>
    </row>
    <row r="27" spans="1:15">
      <c r="G27" s="35" t="s">
        <v>61</v>
      </c>
      <c r="H27" s="11" t="e">
        <f>((B20-H20)^2/H20)</f>
        <v>#DIV/0!</v>
      </c>
      <c r="I27" s="11" t="s">
        <v>293</v>
      </c>
      <c r="J27" s="11" t="e">
        <f>((D20-J20)^2/J20)</f>
        <v>#DIV/0!</v>
      </c>
      <c r="K27" s="11" t="e">
        <f>((E20-K20)^2/K20)</f>
        <v>#DIV/0!</v>
      </c>
      <c r="L27" s="35" t="e">
        <f>CHIDIST(H27, 1)</f>
        <v>#DIV/0!</v>
      </c>
      <c r="N27" s="35" t="e">
        <f>CHIDIST(J27, 1)</f>
        <v>#DIV/0!</v>
      </c>
      <c r="O27" s="35" t="e">
        <f>CHIDIST(K27, 1)</f>
        <v>#DIV/0!</v>
      </c>
    </row>
    <row r="28" spans="1:15">
      <c r="B28" s="35" t="s">
        <v>41</v>
      </c>
      <c r="C28" s="35" t="s">
        <v>61</v>
      </c>
      <c r="D28" s="35" t="s">
        <v>63</v>
      </c>
      <c r="E28" s="35" t="s">
        <v>64</v>
      </c>
      <c r="G28" s="35" t="s">
        <v>63</v>
      </c>
      <c r="H28" s="11" t="e">
        <f>((B21-H21)^2/H21)</f>
        <v>#DIV/0!</v>
      </c>
      <c r="I28" s="11" t="e">
        <f>((C21-I21)^2/I21)</f>
        <v>#DIV/0!</v>
      </c>
      <c r="J28" s="11" t="s">
        <v>293</v>
      </c>
      <c r="K28" s="11" t="e">
        <f>((E21-K21)^2/K21)</f>
        <v>#DIV/0!</v>
      </c>
      <c r="L28" s="35" t="e">
        <f>CHIDIST(H28, 1)</f>
        <v>#DIV/0!</v>
      </c>
      <c r="M28" s="35" t="e">
        <f>CHIDIST(I28, 1)</f>
        <v>#DIV/0!</v>
      </c>
      <c r="O28" s="35" t="e">
        <f>CHIDIST(K28, 1)</f>
        <v>#DIV/0!</v>
      </c>
    </row>
    <row r="29" spans="1:15">
      <c r="A29" s="35" t="s">
        <v>41</v>
      </c>
      <c r="B29" s="35" t="s">
        <v>293</v>
      </c>
      <c r="C29" s="35">
        <f>C19+B20</f>
        <v>0</v>
      </c>
      <c r="D29" s="35">
        <f>D19+B21</f>
        <v>0</v>
      </c>
      <c r="E29" s="35">
        <f>E19+B22</f>
        <v>0</v>
      </c>
      <c r="G29" s="35" t="s">
        <v>64</v>
      </c>
      <c r="H29" s="11" t="e">
        <f>((B22-H22)^2/H22)</f>
        <v>#DIV/0!</v>
      </c>
      <c r="I29" s="11" t="e">
        <f>((C22-I22)^2/I22)</f>
        <v>#DIV/0!</v>
      </c>
      <c r="J29" s="11" t="e">
        <f>((D22-J22)^2/J22)</f>
        <v>#DIV/0!</v>
      </c>
      <c r="K29" s="11" t="s">
        <v>293</v>
      </c>
      <c r="L29" s="35" t="e">
        <f>CHIDIST(H29, 1)</f>
        <v>#DIV/0!</v>
      </c>
      <c r="M29" s="35" t="e">
        <f>CHIDIST(I29, 1)</f>
        <v>#DIV/0!</v>
      </c>
      <c r="N29" s="35" t="e">
        <f>CHIDIST(J29, 1)</f>
        <v>#DIV/0!</v>
      </c>
    </row>
    <row r="30" spans="1:15">
      <c r="A30" s="35" t="s">
        <v>61</v>
      </c>
      <c r="C30" s="35" t="s">
        <v>293</v>
      </c>
      <c r="D30" s="35">
        <f>D20+C21</f>
        <v>0</v>
      </c>
      <c r="E30" s="35">
        <f>E20+C22</f>
        <v>0</v>
      </c>
    </row>
    <row r="31" spans="1:15">
      <c r="A31" s="35" t="s">
        <v>63</v>
      </c>
      <c r="D31" s="35" t="s">
        <v>293</v>
      </c>
      <c r="E31" s="35">
        <f>D22+E21</f>
        <v>0</v>
      </c>
    </row>
    <row r="32" spans="1:15">
      <c r="A32" s="35" t="s">
        <v>64</v>
      </c>
      <c r="E32" s="35" t="s">
        <v>293</v>
      </c>
    </row>
    <row r="33" spans="8:11">
      <c r="H33" s="35" t="s">
        <v>293</v>
      </c>
    </row>
    <row r="34" spans="8:11">
      <c r="I34" s="35" t="s">
        <v>293</v>
      </c>
    </row>
    <row r="35" spans="8:11">
      <c r="J35" s="35" t="s">
        <v>293</v>
      </c>
    </row>
    <row r="36" spans="8:11">
      <c r="K36" s="35" t="s">
        <v>293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5"/>
  <sheetViews>
    <sheetView topLeftCell="A14" zoomScale="125" workbookViewId="0">
      <selection activeCell="L65" sqref="L65:O68"/>
    </sheetView>
  </sheetViews>
  <sheetFormatPr baseColWidth="10" defaultRowHeight="13"/>
  <cols>
    <col min="1" max="16384" width="10.7109375" style="86"/>
  </cols>
  <sheetData>
    <row r="1" spans="1:11">
      <c r="A1" s="5" t="s">
        <v>347</v>
      </c>
    </row>
    <row r="2" spans="1:11">
      <c r="A2" s="88" t="s">
        <v>349</v>
      </c>
    </row>
    <row r="3" spans="1:11">
      <c r="A3" s="86" t="s">
        <v>41</v>
      </c>
      <c r="B3" s="86">
        <v>0.28070000000000001</v>
      </c>
      <c r="D3" s="86" t="s">
        <v>42</v>
      </c>
      <c r="E3" s="86">
        <f>B3+B6</f>
        <v>0.47847000000000001</v>
      </c>
    </row>
    <row r="4" spans="1:11">
      <c r="A4" s="86" t="s">
        <v>61</v>
      </c>
      <c r="B4" s="86">
        <v>0.25996999999999998</v>
      </c>
      <c r="D4" s="86" t="s">
        <v>62</v>
      </c>
      <c r="E4" s="86">
        <f>B4+B5</f>
        <v>0.52153000000000005</v>
      </c>
    </row>
    <row r="5" spans="1:11">
      <c r="A5" s="86" t="s">
        <v>63</v>
      </c>
      <c r="B5" s="86">
        <v>0.26156000000000001</v>
      </c>
    </row>
    <row r="6" spans="1:11">
      <c r="A6" s="86" t="s">
        <v>64</v>
      </c>
      <c r="B6" s="86">
        <v>0.19777</v>
      </c>
    </row>
    <row r="7" spans="1:11">
      <c r="B7" s="86">
        <f>SUM(B3:B6)</f>
        <v>1</v>
      </c>
    </row>
    <row r="8" spans="1:11">
      <c r="A8" s="86" t="s">
        <v>324</v>
      </c>
    </row>
    <row r="9" spans="1:11">
      <c r="G9" s="86" t="s">
        <v>292</v>
      </c>
    </row>
    <row r="10" spans="1:11">
      <c r="B10" s="86" t="s">
        <v>41</v>
      </c>
      <c r="C10" s="86" t="s">
        <v>61</v>
      </c>
      <c r="D10" s="86" t="s">
        <v>63</v>
      </c>
      <c r="E10" s="86" t="s">
        <v>64</v>
      </c>
    </row>
    <row r="11" spans="1:11">
      <c r="A11" s="86" t="s">
        <v>41</v>
      </c>
      <c r="B11" s="86" t="s">
        <v>293</v>
      </c>
      <c r="C11" s="86">
        <f>B3/B4</f>
        <v>1.0797399699965382</v>
      </c>
      <c r="D11" s="86">
        <f>B3/B5</f>
        <v>1.0731763266554519</v>
      </c>
      <c r="E11" s="86">
        <f>B3/B6</f>
        <v>1.4193254790918743</v>
      </c>
      <c r="H11" s="86" t="s">
        <v>293</v>
      </c>
      <c r="I11" s="86">
        <f>B3/(B3+B4)</f>
        <v>0.51917065862725875</v>
      </c>
      <c r="J11" s="86">
        <f>B3/(B3+B5)</f>
        <v>0.5176483605650426</v>
      </c>
      <c r="K11" s="86">
        <f>B3/(B3+B6)</f>
        <v>0.58666165067820342</v>
      </c>
    </row>
    <row r="12" spans="1:11">
      <c r="A12" s="86" t="s">
        <v>61</v>
      </c>
      <c r="B12" s="86">
        <f>B4/B3</f>
        <v>0.92614891343070882</v>
      </c>
      <c r="C12" s="86" t="s">
        <v>293</v>
      </c>
      <c r="D12" s="86">
        <f>B4/B5</f>
        <v>0.99392108885150621</v>
      </c>
      <c r="E12" s="86">
        <f>B4/B6</f>
        <v>1.3145067502654597</v>
      </c>
      <c r="H12" s="86">
        <f>B4/(B3+B4)</f>
        <v>0.48082934137274119</v>
      </c>
      <c r="I12" s="86" t="s">
        <v>293</v>
      </c>
      <c r="J12" s="86">
        <f>B4/(B4+B5)</f>
        <v>0.49847563898529318</v>
      </c>
      <c r="K12" s="86">
        <f>B4/(B4+B6)</f>
        <v>0.56794250010923231</v>
      </c>
    </row>
    <row r="13" spans="1:11">
      <c r="A13" s="86" t="s">
        <v>63</v>
      </c>
      <c r="B13" s="86">
        <f>B5/B3</f>
        <v>0.93181332383327398</v>
      </c>
      <c r="C13" s="86">
        <f>B5/B4</f>
        <v>1.0061160903181137</v>
      </c>
      <c r="D13" s="86" t="s">
        <v>293</v>
      </c>
      <c r="E13" s="86">
        <f>B5/B6</f>
        <v>1.3225463922738536</v>
      </c>
      <c r="H13" s="86">
        <f>B5/(B5+B3)</f>
        <v>0.48235163943495746</v>
      </c>
      <c r="I13" s="86">
        <f>B5/(B5+B4)</f>
        <v>0.50152436101470665</v>
      </c>
      <c r="J13" s="86" t="s">
        <v>293</v>
      </c>
      <c r="K13" s="86">
        <f>B5/(B5+B6)</f>
        <v>0.5694380946160712</v>
      </c>
    </row>
    <row r="14" spans="1:11">
      <c r="A14" s="86" t="s">
        <v>64</v>
      </c>
      <c r="B14" s="86">
        <f>B6/B3</f>
        <v>0.70456002850017807</v>
      </c>
      <c r="C14" s="86">
        <f>B6/B4</f>
        <v>0.7607416240335424</v>
      </c>
      <c r="D14" s="86">
        <f>B6/B5</f>
        <v>0.75611714329408164</v>
      </c>
      <c r="E14" s="86" t="s">
        <v>293</v>
      </c>
      <c r="H14" s="86">
        <f>B6/(B6+B3)</f>
        <v>0.41333834932179658</v>
      </c>
      <c r="I14" s="86">
        <f>B6/(B6+B4)</f>
        <v>0.43205749989076769</v>
      </c>
      <c r="J14" s="86">
        <f>B6/(B6+B5)</f>
        <v>0.43056190538392874</v>
      </c>
      <c r="K14" s="86" t="s">
        <v>293</v>
      </c>
    </row>
    <row r="16" spans="1:11">
      <c r="A16" s="88" t="s">
        <v>282</v>
      </c>
      <c r="G16" s="86" t="s">
        <v>294</v>
      </c>
    </row>
    <row r="18" spans="1:15">
      <c r="B18" s="86" t="s">
        <v>41</v>
      </c>
      <c r="C18" s="86" t="s">
        <v>61</v>
      </c>
      <c r="D18" s="86" t="s">
        <v>63</v>
      </c>
      <c r="E18" s="86" t="s">
        <v>64</v>
      </c>
      <c r="H18" s="86" t="s">
        <v>41</v>
      </c>
      <c r="I18" s="86" t="s">
        <v>61</v>
      </c>
      <c r="J18" s="86" t="s">
        <v>63</v>
      </c>
      <c r="K18" s="86" t="s">
        <v>64</v>
      </c>
      <c r="N18" s="34"/>
    </row>
    <row r="19" spans="1:15">
      <c r="A19" s="86" t="s">
        <v>41</v>
      </c>
      <c r="B19" s="7" t="s">
        <v>293</v>
      </c>
      <c r="C19" s="7">
        <v>12</v>
      </c>
      <c r="D19" s="7">
        <v>29</v>
      </c>
      <c r="E19" s="7">
        <v>13</v>
      </c>
      <c r="G19" s="86" t="s">
        <v>41</v>
      </c>
      <c r="H19" s="86" t="s">
        <v>293</v>
      </c>
      <c r="I19" s="86">
        <f>C29*I11</f>
        <v>10.383413172545175</v>
      </c>
      <c r="J19" s="86">
        <f>D29*J11</f>
        <v>33.647143436727767</v>
      </c>
      <c r="K19" s="86">
        <f>E29*K11</f>
        <v>14.079879616276882</v>
      </c>
      <c r="M19" s="86">
        <f>I19+H20</f>
        <v>20</v>
      </c>
      <c r="N19" s="86">
        <f>J19+H21</f>
        <v>65</v>
      </c>
      <c r="O19" s="86">
        <f>K19+H22</f>
        <v>24</v>
      </c>
    </row>
    <row r="20" spans="1:15">
      <c r="A20" s="86" t="s">
        <v>61</v>
      </c>
      <c r="B20" s="7">
        <v>8</v>
      </c>
      <c r="C20" s="7" t="s">
        <v>293</v>
      </c>
      <c r="D20" s="7">
        <v>3</v>
      </c>
      <c r="E20" s="7">
        <v>53</v>
      </c>
      <c r="G20" s="86" t="s">
        <v>61</v>
      </c>
      <c r="H20" s="86">
        <f>C29*H12</f>
        <v>9.6165868274548245</v>
      </c>
      <c r="I20" s="86" t="s">
        <v>293</v>
      </c>
      <c r="J20" s="86">
        <f>D30*J12</f>
        <v>3.4893294728970523</v>
      </c>
      <c r="K20" s="86">
        <f>E30*K12</f>
        <v>53.954537510377072</v>
      </c>
      <c r="N20" s="86">
        <f>J20+I21</f>
        <v>6.9999999999999982</v>
      </c>
      <c r="O20" s="86">
        <f>K20+I22</f>
        <v>95</v>
      </c>
    </row>
    <row r="21" spans="1:15">
      <c r="A21" s="86" t="s">
        <v>63</v>
      </c>
      <c r="B21" s="7">
        <v>36</v>
      </c>
      <c r="C21" s="7">
        <v>4</v>
      </c>
      <c r="D21" s="7" t="s">
        <v>293</v>
      </c>
      <c r="E21" s="7">
        <v>9</v>
      </c>
      <c r="G21" s="86" t="s">
        <v>63</v>
      </c>
      <c r="H21" s="86">
        <f>D29*H13</f>
        <v>31.352856563272233</v>
      </c>
      <c r="I21" s="86">
        <f>D30*I13</f>
        <v>3.5106705271029464</v>
      </c>
      <c r="J21" s="86" t="s">
        <v>293</v>
      </c>
      <c r="K21" s="86">
        <f>E31*K13</f>
        <v>6.833257135392854</v>
      </c>
      <c r="O21" s="86">
        <f>K21+J22</f>
        <v>12</v>
      </c>
    </row>
    <row r="22" spans="1:15">
      <c r="A22" s="86" t="s">
        <v>64</v>
      </c>
      <c r="B22" s="7">
        <v>11</v>
      </c>
      <c r="C22" s="7">
        <v>42</v>
      </c>
      <c r="D22" s="7">
        <v>3</v>
      </c>
      <c r="E22" s="7" t="s">
        <v>293</v>
      </c>
      <c r="G22" s="86" t="s">
        <v>64</v>
      </c>
      <c r="H22" s="86">
        <f>E29*H14</f>
        <v>9.920120383723118</v>
      </c>
      <c r="I22" s="86">
        <f>E30*I14</f>
        <v>41.045462489622928</v>
      </c>
      <c r="J22" s="86">
        <f>E31*J14</f>
        <v>5.1667428646071452</v>
      </c>
      <c r="K22" s="86" t="s">
        <v>293</v>
      </c>
    </row>
    <row r="23" spans="1:15">
      <c r="B23" s="7"/>
      <c r="C23" s="7"/>
      <c r="D23" s="7"/>
      <c r="E23" s="7"/>
    </row>
    <row r="24" spans="1:15">
      <c r="B24" s="86">
        <f>SUM(B19:E22)</f>
        <v>223</v>
      </c>
      <c r="G24" s="86" t="s">
        <v>25</v>
      </c>
    </row>
    <row r="25" spans="1:15">
      <c r="H25" s="86" t="s">
        <v>41</v>
      </c>
      <c r="I25" s="86" t="s">
        <v>61</v>
      </c>
      <c r="J25" s="86" t="s">
        <v>63</v>
      </c>
      <c r="K25" s="86" t="s">
        <v>64</v>
      </c>
      <c r="L25" s="86" t="s">
        <v>26</v>
      </c>
    </row>
    <row r="26" spans="1:15">
      <c r="A26" s="86" t="s">
        <v>27</v>
      </c>
      <c r="G26" s="86" t="s">
        <v>41</v>
      </c>
      <c r="H26" s="11" t="s">
        <v>293</v>
      </c>
      <c r="I26" s="11">
        <f>((C19-I19)^2/I19)</f>
        <v>0.25168534924627978</v>
      </c>
      <c r="J26" s="11">
        <f>((D19-J19)^2/J19)</f>
        <v>0.64183582663212835</v>
      </c>
      <c r="K26" s="11">
        <f>((E19-K19)^2/K19)</f>
        <v>8.2823150298970111E-2</v>
      </c>
      <c r="M26" s="86">
        <f>CHIDIST(I26, 1)</f>
        <v>0.61589086413103078</v>
      </c>
      <c r="N26" s="86">
        <f>CHIDIST(J26, 1)</f>
        <v>0.42304679903503561</v>
      </c>
      <c r="O26" s="86">
        <f>CHIDIST(K26, 1)</f>
        <v>0.77350740458646883</v>
      </c>
    </row>
    <row r="27" spans="1:15">
      <c r="G27" s="86" t="s">
        <v>61</v>
      </c>
      <c r="H27" s="11">
        <f>((B20-H20)^2/H20)</f>
        <v>0.27175473144374634</v>
      </c>
      <c r="I27" s="11" t="s">
        <v>293</v>
      </c>
      <c r="J27" s="11">
        <f>((D20-J20)^2/J20)</f>
        <v>6.8621589020341697E-2</v>
      </c>
      <c r="K27" s="11">
        <f>((E20-K20)^2/K20)</f>
        <v>1.6887214695179616E-2</v>
      </c>
      <c r="L27" s="86">
        <f>CHIDIST(H27, 1)</f>
        <v>0.6021571063898663</v>
      </c>
      <c r="N27" s="86">
        <f>CHIDIST(J27, 1)</f>
        <v>0.7933544185108653</v>
      </c>
      <c r="O27" s="86">
        <f>CHIDIST(K27, 1)</f>
        <v>0.89660533942404597</v>
      </c>
    </row>
    <row r="28" spans="1:15">
      <c r="B28" s="86" t="s">
        <v>41</v>
      </c>
      <c r="C28" s="86" t="s">
        <v>61</v>
      </c>
      <c r="D28" s="86" t="s">
        <v>63</v>
      </c>
      <c r="E28" s="86" t="s">
        <v>64</v>
      </c>
      <c r="G28" s="86" t="s">
        <v>63</v>
      </c>
      <c r="H28" s="11">
        <f>((B21-H21)^2/H21)</f>
        <v>0.68880301474093286</v>
      </c>
      <c r="I28" s="11">
        <f>((C21-I21)^2/I21)</f>
        <v>6.8204444477818968E-2</v>
      </c>
      <c r="J28" s="11" t="s">
        <v>293</v>
      </c>
      <c r="K28" s="11">
        <f>((E21-K21)^2/K21)</f>
        <v>0.68704785262790669</v>
      </c>
      <c r="L28" s="86">
        <f>CHIDIST(H28, 1)</f>
        <v>0.40657181914236207</v>
      </c>
      <c r="M28" s="86">
        <f>CHIDIST(I28, 1)</f>
        <v>0.7939692726358123</v>
      </c>
      <c r="O28" s="86">
        <f>CHIDIST(K28, 1)</f>
        <v>0.40717033497096888</v>
      </c>
    </row>
    <row r="29" spans="1:15">
      <c r="A29" s="86" t="s">
        <v>41</v>
      </c>
      <c r="B29" s="86" t="s">
        <v>293</v>
      </c>
      <c r="C29" s="86">
        <f>C19+B20</f>
        <v>20</v>
      </c>
      <c r="D29" s="86">
        <f>D19+B21</f>
        <v>65</v>
      </c>
      <c r="E29" s="86">
        <f>E19+B22</f>
        <v>24</v>
      </c>
      <c r="G29" s="86" t="s">
        <v>64</v>
      </c>
      <c r="H29" s="11">
        <f>((B22-H22)^2/H22)</f>
        <v>0.11755300747798407</v>
      </c>
      <c r="I29" s="11">
        <f>((C22-I22)^2/I22)</f>
        <v>2.2198357709995679E-2</v>
      </c>
      <c r="J29" s="11">
        <f>((D22-J22)^2/J22)</f>
        <v>0.90865265881253521</v>
      </c>
      <c r="K29" s="11" t="s">
        <v>293</v>
      </c>
      <c r="L29" s="86">
        <f>CHIDIST(H29, 1)</f>
        <v>0.7317037551240253</v>
      </c>
      <c r="M29" s="86">
        <f>CHIDIST(I29, 1)</f>
        <v>0.8815606297566051</v>
      </c>
      <c r="N29" s="86">
        <f>CHIDIST(J29, 1)</f>
        <v>0.3404721677551773</v>
      </c>
    </row>
    <row r="30" spans="1:15">
      <c r="A30" s="86" t="s">
        <v>61</v>
      </c>
      <c r="C30" s="86" t="s">
        <v>293</v>
      </c>
      <c r="D30" s="86">
        <f>D20+C21</f>
        <v>7</v>
      </c>
      <c r="E30" s="86">
        <f>E20+C22</f>
        <v>95</v>
      </c>
    </row>
    <row r="31" spans="1:15">
      <c r="A31" s="86" t="s">
        <v>63</v>
      </c>
      <c r="D31" s="86" t="s">
        <v>293</v>
      </c>
      <c r="E31" s="86">
        <f>D22+E21</f>
        <v>12</v>
      </c>
    </row>
    <row r="32" spans="1:15">
      <c r="A32" s="86" t="s">
        <v>64</v>
      </c>
      <c r="E32" s="86" t="s">
        <v>293</v>
      </c>
    </row>
    <row r="33" spans="1:15">
      <c r="H33" s="86" t="s">
        <v>293</v>
      </c>
    </row>
    <row r="34" spans="1:15">
      <c r="I34" s="86" t="s">
        <v>293</v>
      </c>
    </row>
    <row r="35" spans="1:15">
      <c r="J35" s="86" t="s">
        <v>293</v>
      </c>
    </row>
    <row r="36" spans="1:15">
      <c r="K36" s="86" t="s">
        <v>293</v>
      </c>
    </row>
    <row r="40" spans="1:15">
      <c r="A40" s="5" t="s">
        <v>348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</row>
    <row r="41" spans="1:15">
      <c r="A41" s="88" t="s">
        <v>283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</row>
    <row r="42" spans="1:15">
      <c r="A42" s="88" t="s">
        <v>41</v>
      </c>
      <c r="B42" s="88">
        <v>0.28070000000000001</v>
      </c>
      <c r="C42" s="88"/>
      <c r="D42" s="88" t="s">
        <v>42</v>
      </c>
      <c r="E42" s="88">
        <f>B42+B45</f>
        <v>0.47847000000000001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</row>
    <row r="43" spans="1:15">
      <c r="A43" s="88" t="s">
        <v>61</v>
      </c>
      <c r="B43" s="88">
        <v>0.25996999999999998</v>
      </c>
      <c r="C43" s="88"/>
      <c r="D43" s="88" t="s">
        <v>62</v>
      </c>
      <c r="E43" s="88">
        <f>B43+B44</f>
        <v>0.52153000000000005</v>
      </c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r="44" spans="1:15">
      <c r="A44" s="88" t="s">
        <v>63</v>
      </c>
      <c r="B44" s="88">
        <v>0.26156000000000001</v>
      </c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</row>
    <row r="45" spans="1:15">
      <c r="A45" s="88" t="s">
        <v>64</v>
      </c>
      <c r="B45" s="88">
        <v>0.19777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</row>
    <row r="46" spans="1:15">
      <c r="A46" s="88"/>
      <c r="B46" s="88">
        <f>SUM(B42:B45)</f>
        <v>1</v>
      </c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</row>
    <row r="47" spans="1:15">
      <c r="A47" s="88" t="s">
        <v>324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r="48" spans="1:15">
      <c r="A48" s="88"/>
      <c r="B48" s="88"/>
      <c r="C48" s="88"/>
      <c r="D48" s="88"/>
      <c r="E48" s="88"/>
      <c r="F48" s="88"/>
      <c r="G48" s="88" t="s">
        <v>292</v>
      </c>
      <c r="H48" s="88"/>
      <c r="I48" s="88"/>
      <c r="J48" s="88"/>
      <c r="K48" s="88"/>
      <c r="L48" s="88"/>
      <c r="M48" s="88"/>
      <c r="N48" s="88"/>
      <c r="O48" s="88"/>
    </row>
    <row r="49" spans="1:15">
      <c r="A49" s="88"/>
      <c r="B49" s="88" t="s">
        <v>41</v>
      </c>
      <c r="C49" s="88" t="s">
        <v>61</v>
      </c>
      <c r="D49" s="88" t="s">
        <v>63</v>
      </c>
      <c r="E49" s="88" t="s">
        <v>64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r="50" spans="1:15">
      <c r="A50" s="88" t="s">
        <v>41</v>
      </c>
      <c r="B50" s="88" t="s">
        <v>293</v>
      </c>
      <c r="C50" s="88">
        <f>B42/B43</f>
        <v>1.0797399699965382</v>
      </c>
      <c r="D50" s="88">
        <f>B42/B44</f>
        <v>1.0731763266554519</v>
      </c>
      <c r="E50" s="88">
        <f>B42/B45</f>
        <v>1.4193254790918743</v>
      </c>
      <c r="F50" s="88"/>
      <c r="G50" s="88"/>
      <c r="H50" s="88" t="s">
        <v>293</v>
      </c>
      <c r="I50" s="88">
        <f>B42/(B42+B43)</f>
        <v>0.51917065862725875</v>
      </c>
      <c r="J50" s="88">
        <f>B42/(B42+B44)</f>
        <v>0.5176483605650426</v>
      </c>
      <c r="K50" s="88">
        <f>B42/(B42+B45)</f>
        <v>0.58666165067820342</v>
      </c>
      <c r="L50" s="88"/>
      <c r="M50" s="88"/>
      <c r="N50" s="88"/>
      <c r="O50" s="88"/>
    </row>
    <row r="51" spans="1:15">
      <c r="A51" s="88" t="s">
        <v>61</v>
      </c>
      <c r="B51" s="88">
        <f>B43/B42</f>
        <v>0.92614891343070882</v>
      </c>
      <c r="C51" s="88" t="s">
        <v>293</v>
      </c>
      <c r="D51" s="88">
        <f>B43/B44</f>
        <v>0.99392108885150621</v>
      </c>
      <c r="E51" s="88">
        <f>B43/B45</f>
        <v>1.3145067502654597</v>
      </c>
      <c r="F51" s="88"/>
      <c r="G51" s="88"/>
      <c r="H51" s="88">
        <f>B43/(B42+B43)</f>
        <v>0.48082934137274119</v>
      </c>
      <c r="I51" s="88" t="s">
        <v>293</v>
      </c>
      <c r="J51" s="88">
        <f>B43/(B43+B44)</f>
        <v>0.49847563898529318</v>
      </c>
      <c r="K51" s="88">
        <f>B43/(B43+B45)</f>
        <v>0.56794250010923231</v>
      </c>
      <c r="L51" s="88"/>
      <c r="M51" s="88"/>
      <c r="N51" s="88"/>
      <c r="O51" s="88"/>
    </row>
    <row r="52" spans="1:15">
      <c r="A52" s="88" t="s">
        <v>63</v>
      </c>
      <c r="B52" s="88">
        <f>B44/B42</f>
        <v>0.93181332383327398</v>
      </c>
      <c r="C52" s="88">
        <f>B44/B43</f>
        <v>1.0061160903181137</v>
      </c>
      <c r="D52" s="88" t="s">
        <v>293</v>
      </c>
      <c r="E52" s="88">
        <f>B44/B45</f>
        <v>1.3225463922738536</v>
      </c>
      <c r="F52" s="88"/>
      <c r="G52" s="88"/>
      <c r="H52" s="88">
        <f>B44/(B44+B42)</f>
        <v>0.48235163943495746</v>
      </c>
      <c r="I52" s="88">
        <f>B44/(B44+B43)</f>
        <v>0.50152436101470665</v>
      </c>
      <c r="J52" s="88" t="s">
        <v>293</v>
      </c>
      <c r="K52" s="88">
        <f>B44/(B44+B45)</f>
        <v>0.5694380946160712</v>
      </c>
      <c r="L52" s="88"/>
      <c r="M52" s="88"/>
      <c r="N52" s="88"/>
      <c r="O52" s="88"/>
    </row>
    <row r="53" spans="1:15">
      <c r="A53" s="88" t="s">
        <v>64</v>
      </c>
      <c r="B53" s="88">
        <f>B45/B42</f>
        <v>0.70456002850017807</v>
      </c>
      <c r="C53" s="88">
        <f>B45/B43</f>
        <v>0.7607416240335424</v>
      </c>
      <c r="D53" s="88">
        <f>B45/B44</f>
        <v>0.75611714329408164</v>
      </c>
      <c r="E53" s="88" t="s">
        <v>293</v>
      </c>
      <c r="F53" s="88"/>
      <c r="G53" s="88"/>
      <c r="H53" s="88">
        <f>B45/(B45+B42)</f>
        <v>0.41333834932179658</v>
      </c>
      <c r="I53" s="88">
        <f>B45/(B45+B43)</f>
        <v>0.43205749989076769</v>
      </c>
      <c r="J53" s="88">
        <f>B45/(B45+B44)</f>
        <v>0.43056190538392874</v>
      </c>
      <c r="K53" s="88" t="s">
        <v>293</v>
      </c>
      <c r="L53" s="88"/>
      <c r="M53" s="88"/>
      <c r="N53" s="88"/>
      <c r="O53" s="88"/>
    </row>
    <row r="54" spans="1:1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</row>
    <row r="55" spans="1:15">
      <c r="A55" s="88" t="s">
        <v>284</v>
      </c>
      <c r="B55" s="88"/>
      <c r="C55" s="88"/>
      <c r="D55" s="88"/>
      <c r="E55" s="88"/>
      <c r="F55" s="88"/>
      <c r="G55" s="88" t="s">
        <v>294</v>
      </c>
      <c r="H55" s="88"/>
      <c r="I55" s="88"/>
      <c r="J55" s="88"/>
      <c r="K55" s="88"/>
      <c r="L55" s="88"/>
      <c r="M55" s="88"/>
      <c r="N55" s="88"/>
      <c r="O55" s="88"/>
    </row>
    <row r="56" spans="1:1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</row>
    <row r="57" spans="1:15">
      <c r="A57" s="88"/>
      <c r="B57" s="88" t="s">
        <v>41</v>
      </c>
      <c r="C57" s="88" t="s">
        <v>61</v>
      </c>
      <c r="D57" s="88" t="s">
        <v>63</v>
      </c>
      <c r="E57" s="88" t="s">
        <v>64</v>
      </c>
      <c r="F57" s="88"/>
      <c r="G57" s="88"/>
      <c r="H57" s="88" t="s">
        <v>41</v>
      </c>
      <c r="I57" s="88" t="s">
        <v>61</v>
      </c>
      <c r="J57" s="88" t="s">
        <v>63</v>
      </c>
      <c r="K57" s="88" t="s">
        <v>64</v>
      </c>
      <c r="L57" s="88"/>
      <c r="M57" s="88"/>
      <c r="N57" s="34"/>
      <c r="O57" s="88"/>
    </row>
    <row r="58" spans="1:15">
      <c r="A58" s="88" t="s">
        <v>41</v>
      </c>
      <c r="B58" s="7" t="s">
        <v>293</v>
      </c>
      <c r="C58" s="7">
        <v>12</v>
      </c>
      <c r="D58" s="7">
        <v>29</v>
      </c>
      <c r="E58" s="7">
        <v>13</v>
      </c>
      <c r="F58" s="88"/>
      <c r="G58" s="88" t="s">
        <v>41</v>
      </c>
      <c r="H58" s="88" t="s">
        <v>293</v>
      </c>
      <c r="I58" s="88">
        <f>C68*I50</f>
        <v>10.383413172545175</v>
      </c>
      <c r="J58" s="88">
        <f>D68*J50</f>
        <v>33.647143436727767</v>
      </c>
      <c r="K58" s="88">
        <f>E68*K50</f>
        <v>14.079879616276882</v>
      </c>
      <c r="L58" s="88"/>
      <c r="M58" s="88">
        <f>I58+H59</f>
        <v>20</v>
      </c>
      <c r="N58" s="88">
        <f>J58+H60</f>
        <v>65</v>
      </c>
      <c r="O58" s="88">
        <f>K58+H61</f>
        <v>24</v>
      </c>
    </row>
    <row r="59" spans="1:15">
      <c r="A59" s="88" t="s">
        <v>61</v>
      </c>
      <c r="B59" s="7">
        <v>8</v>
      </c>
      <c r="C59" s="7" t="s">
        <v>293</v>
      </c>
      <c r="D59" s="7">
        <v>3</v>
      </c>
      <c r="E59" s="7">
        <v>53</v>
      </c>
      <c r="F59" s="88"/>
      <c r="G59" s="88" t="s">
        <v>61</v>
      </c>
      <c r="H59" s="88">
        <f>C68*H51</f>
        <v>9.6165868274548245</v>
      </c>
      <c r="I59" s="88" t="s">
        <v>293</v>
      </c>
      <c r="J59" s="88">
        <f>D69*J51</f>
        <v>3.4893294728970523</v>
      </c>
      <c r="K59" s="88">
        <f>E69*K51</f>
        <v>53.954537510377072</v>
      </c>
      <c r="L59" s="88"/>
      <c r="M59" s="88"/>
      <c r="N59" s="88">
        <f>J59+I60</f>
        <v>6.9999999999999982</v>
      </c>
      <c r="O59" s="88">
        <f>K59+I61</f>
        <v>95</v>
      </c>
    </row>
    <row r="60" spans="1:15">
      <c r="A60" s="88" t="s">
        <v>63</v>
      </c>
      <c r="B60" s="7">
        <v>36</v>
      </c>
      <c r="C60" s="7">
        <v>4</v>
      </c>
      <c r="D60" s="7" t="s">
        <v>293</v>
      </c>
      <c r="E60" s="7">
        <v>9</v>
      </c>
      <c r="F60" s="88"/>
      <c r="G60" s="88" t="s">
        <v>63</v>
      </c>
      <c r="H60" s="88">
        <f>D68*H52</f>
        <v>31.352856563272233</v>
      </c>
      <c r="I60" s="88">
        <f>D69*I52</f>
        <v>3.5106705271029464</v>
      </c>
      <c r="J60" s="88" t="s">
        <v>293</v>
      </c>
      <c r="K60" s="88">
        <f>E70*K52</f>
        <v>6.833257135392854</v>
      </c>
      <c r="L60" s="88"/>
      <c r="M60" s="88"/>
      <c r="N60" s="88"/>
      <c r="O60" s="88">
        <f>K60+J61</f>
        <v>12</v>
      </c>
    </row>
    <row r="61" spans="1:15">
      <c r="A61" s="88" t="s">
        <v>64</v>
      </c>
      <c r="B61" s="7">
        <v>11</v>
      </c>
      <c r="C61" s="7">
        <v>42</v>
      </c>
      <c r="D61" s="7">
        <v>3</v>
      </c>
      <c r="E61" s="7" t="s">
        <v>293</v>
      </c>
      <c r="F61" s="88"/>
      <c r="G61" s="88" t="s">
        <v>64</v>
      </c>
      <c r="H61" s="88">
        <f>E68*H53</f>
        <v>9.920120383723118</v>
      </c>
      <c r="I61" s="88">
        <f>E69*I53</f>
        <v>41.045462489622928</v>
      </c>
      <c r="J61" s="88">
        <f>E70*J53</f>
        <v>5.1667428646071452</v>
      </c>
      <c r="K61" s="88" t="s">
        <v>293</v>
      </c>
      <c r="L61" s="88"/>
      <c r="M61" s="88"/>
      <c r="N61" s="88"/>
      <c r="O61" s="88"/>
    </row>
    <row r="62" spans="1:15">
      <c r="A62" s="88"/>
      <c r="B62" s="7"/>
      <c r="C62" s="7"/>
      <c r="D62" s="7"/>
      <c r="E62" s="7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r="63" spans="1:15">
      <c r="A63" s="88"/>
      <c r="B63" s="88">
        <f>SUM(B58:E61)</f>
        <v>223</v>
      </c>
      <c r="C63" s="88"/>
      <c r="D63" s="88"/>
      <c r="E63" s="88"/>
      <c r="F63" s="88"/>
      <c r="G63" s="88" t="s">
        <v>25</v>
      </c>
      <c r="H63" s="88"/>
      <c r="I63" s="88"/>
      <c r="J63" s="88"/>
      <c r="K63" s="88"/>
      <c r="L63" s="88"/>
      <c r="M63" s="88"/>
      <c r="N63" s="88"/>
      <c r="O63" s="88"/>
    </row>
    <row r="64" spans="1:15">
      <c r="A64" s="88"/>
      <c r="B64" s="88"/>
      <c r="C64" s="88"/>
      <c r="D64" s="88"/>
      <c r="E64" s="88"/>
      <c r="F64" s="88"/>
      <c r="G64" s="88"/>
      <c r="H64" s="88" t="s">
        <v>41</v>
      </c>
      <c r="I64" s="88" t="s">
        <v>61</v>
      </c>
      <c r="J64" s="88" t="s">
        <v>63</v>
      </c>
      <c r="K64" s="88" t="s">
        <v>64</v>
      </c>
      <c r="L64" s="88" t="s">
        <v>26</v>
      </c>
      <c r="M64" s="88"/>
      <c r="N64" s="88"/>
      <c r="O64" s="88"/>
    </row>
    <row r="65" spans="1:15">
      <c r="A65" s="88" t="s">
        <v>27</v>
      </c>
      <c r="B65" s="88"/>
      <c r="C65" s="88"/>
      <c r="D65" s="88"/>
      <c r="E65" s="88"/>
      <c r="F65" s="88"/>
      <c r="G65" s="88" t="s">
        <v>41</v>
      </c>
      <c r="H65" s="11" t="s">
        <v>293</v>
      </c>
      <c r="I65" s="11">
        <f>((C58-I58)^2/I58)</f>
        <v>0.25168534924627978</v>
      </c>
      <c r="J65" s="11">
        <f>((D58-J58)^2/J58)</f>
        <v>0.64183582663212835</v>
      </c>
      <c r="K65" s="11">
        <f>((E58-K58)^2/K58)</f>
        <v>8.2823150298970111E-2</v>
      </c>
      <c r="L65" s="88"/>
      <c r="M65" s="88">
        <f>CHIDIST(I65, 1)</f>
        <v>0.61589086413103078</v>
      </c>
      <c r="N65" s="88">
        <f>CHIDIST(J65, 1)</f>
        <v>0.42304679903503561</v>
      </c>
      <c r="O65" s="88">
        <f>CHIDIST(K65, 1)</f>
        <v>0.77350740458646883</v>
      </c>
    </row>
    <row r="66" spans="1:15">
      <c r="A66" s="88"/>
      <c r="B66" s="88"/>
      <c r="C66" s="88"/>
      <c r="D66" s="88"/>
      <c r="E66" s="88"/>
      <c r="F66" s="88"/>
      <c r="G66" s="88" t="s">
        <v>61</v>
      </c>
      <c r="H66" s="11">
        <f>((B59-H59)^2/H59)</f>
        <v>0.27175473144374634</v>
      </c>
      <c r="I66" s="11" t="s">
        <v>293</v>
      </c>
      <c r="J66" s="11">
        <f>((D59-J59)^2/J59)</f>
        <v>6.8621589020341697E-2</v>
      </c>
      <c r="K66" s="11">
        <f>((E59-K59)^2/K59)</f>
        <v>1.6887214695179616E-2</v>
      </c>
      <c r="L66" s="88">
        <f>CHIDIST(H66, 1)</f>
        <v>0.6021571063898663</v>
      </c>
      <c r="M66" s="88"/>
      <c r="N66" s="88">
        <f>CHIDIST(J66, 1)</f>
        <v>0.7933544185108653</v>
      </c>
      <c r="O66" s="88">
        <f>CHIDIST(K66, 1)</f>
        <v>0.89660533942404597</v>
      </c>
    </row>
    <row r="67" spans="1:15">
      <c r="A67" s="88"/>
      <c r="B67" s="88" t="s">
        <v>41</v>
      </c>
      <c r="C67" s="88" t="s">
        <v>61</v>
      </c>
      <c r="D67" s="88" t="s">
        <v>63</v>
      </c>
      <c r="E67" s="88" t="s">
        <v>64</v>
      </c>
      <c r="F67" s="88"/>
      <c r="G67" s="88" t="s">
        <v>63</v>
      </c>
      <c r="H67" s="11">
        <f>((B60-H60)^2/H60)</f>
        <v>0.68880301474093286</v>
      </c>
      <c r="I67" s="11">
        <f>((C60-I60)^2/I60)</f>
        <v>6.8204444477818968E-2</v>
      </c>
      <c r="J67" s="11" t="s">
        <v>293</v>
      </c>
      <c r="K67" s="11">
        <f>((E60-K60)^2/K60)</f>
        <v>0.68704785262790669</v>
      </c>
      <c r="L67" s="88">
        <f>CHIDIST(H67, 1)</f>
        <v>0.40657181914236207</v>
      </c>
      <c r="M67" s="88">
        <f>CHIDIST(I67, 1)</f>
        <v>0.7939692726358123</v>
      </c>
      <c r="N67" s="88"/>
      <c r="O67" s="88">
        <f>CHIDIST(K67, 1)</f>
        <v>0.40717033497096888</v>
      </c>
    </row>
    <row r="68" spans="1:15">
      <c r="A68" s="88" t="s">
        <v>41</v>
      </c>
      <c r="B68" s="88" t="s">
        <v>293</v>
      </c>
      <c r="C68" s="88">
        <f>C58+B59</f>
        <v>20</v>
      </c>
      <c r="D68" s="88">
        <f>D58+B60</f>
        <v>65</v>
      </c>
      <c r="E68" s="88">
        <f>E58+B61</f>
        <v>24</v>
      </c>
      <c r="F68" s="88"/>
      <c r="G68" s="88" t="s">
        <v>64</v>
      </c>
      <c r="H68" s="11">
        <f>((B61-H61)^2/H61)</f>
        <v>0.11755300747798407</v>
      </c>
      <c r="I68" s="11">
        <f>((C61-I61)^2/I61)</f>
        <v>2.2198357709995679E-2</v>
      </c>
      <c r="J68" s="11">
        <f>((D61-J61)^2/J61)</f>
        <v>0.90865265881253521</v>
      </c>
      <c r="K68" s="11" t="s">
        <v>293</v>
      </c>
      <c r="L68" s="88">
        <f>CHIDIST(H68, 1)</f>
        <v>0.7317037551240253</v>
      </c>
      <c r="M68" s="88">
        <f>CHIDIST(I68, 1)</f>
        <v>0.8815606297566051</v>
      </c>
      <c r="N68" s="88">
        <f>CHIDIST(J68, 1)</f>
        <v>0.3404721677551773</v>
      </c>
      <c r="O68" s="88"/>
    </row>
    <row r="69" spans="1:15">
      <c r="A69" s="88" t="s">
        <v>61</v>
      </c>
      <c r="B69" s="88"/>
      <c r="C69" s="88" t="s">
        <v>293</v>
      </c>
      <c r="D69" s="88">
        <f>D59+C60</f>
        <v>7</v>
      </c>
      <c r="E69" s="88">
        <f>E59+C61</f>
        <v>95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</row>
    <row r="70" spans="1:15">
      <c r="A70" s="88" t="s">
        <v>63</v>
      </c>
      <c r="B70" s="88"/>
      <c r="C70" s="88"/>
      <c r="D70" s="88" t="s">
        <v>293</v>
      </c>
      <c r="E70" s="88">
        <f>D61+E60</f>
        <v>12</v>
      </c>
      <c r="F70" s="88"/>
      <c r="G70" s="88"/>
      <c r="H70" s="88"/>
      <c r="I70" s="88"/>
      <c r="J70" s="88"/>
      <c r="K70" s="88"/>
      <c r="L70" s="88"/>
      <c r="M70" s="88"/>
      <c r="N70" s="88"/>
      <c r="O70" s="88"/>
    </row>
    <row r="71" spans="1:15">
      <c r="A71" s="88" t="s">
        <v>64</v>
      </c>
      <c r="B71" s="88"/>
      <c r="C71" s="88"/>
      <c r="D71" s="88"/>
      <c r="E71" s="88" t="s">
        <v>293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</row>
    <row r="72" spans="1:15">
      <c r="A72" s="88"/>
      <c r="B72" s="88"/>
      <c r="C72" s="88"/>
      <c r="D72" s="88"/>
      <c r="E72" s="88"/>
      <c r="F72" s="88"/>
      <c r="G72" s="88"/>
      <c r="H72" s="88" t="s">
        <v>293</v>
      </c>
      <c r="I72" s="88"/>
      <c r="J72" s="88"/>
      <c r="K72" s="88"/>
      <c r="L72" s="88"/>
      <c r="M72" s="88"/>
      <c r="N72" s="88"/>
      <c r="O72" s="88"/>
    </row>
    <row r="73" spans="1:15">
      <c r="A73" s="88"/>
      <c r="B73" s="88"/>
      <c r="C73" s="88"/>
      <c r="D73" s="88"/>
      <c r="E73" s="88"/>
      <c r="F73" s="88"/>
      <c r="G73" s="88"/>
      <c r="H73" s="88"/>
      <c r="I73" s="88" t="s">
        <v>293</v>
      </c>
      <c r="J73" s="88"/>
      <c r="K73" s="88"/>
      <c r="L73" s="88"/>
      <c r="M73" s="88"/>
      <c r="N73" s="88"/>
      <c r="O73" s="88"/>
    </row>
    <row r="74" spans="1:15">
      <c r="A74" s="88"/>
      <c r="B74" s="88"/>
      <c r="C74" s="88"/>
      <c r="D74" s="88"/>
      <c r="E74" s="88"/>
      <c r="F74" s="88"/>
      <c r="G74" s="88"/>
      <c r="H74" s="88"/>
      <c r="I74" s="88"/>
      <c r="J74" s="88" t="s">
        <v>293</v>
      </c>
      <c r="K74" s="88"/>
      <c r="L74" s="88"/>
      <c r="M74" s="88"/>
      <c r="N74" s="88"/>
      <c r="O74" s="88"/>
    </row>
    <row r="75" spans="1:1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 t="s">
        <v>293</v>
      </c>
      <c r="L75" s="88"/>
      <c r="M75" s="88"/>
      <c r="N75" s="88"/>
      <c r="O75" s="88"/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3"/>
  <sheetViews>
    <sheetView zoomScale="125" workbookViewId="0">
      <selection activeCell="A20" sqref="A20:XFD20"/>
    </sheetView>
  </sheetViews>
  <sheetFormatPr baseColWidth="10" defaultRowHeight="13"/>
  <cols>
    <col min="1" max="16384" width="10.7109375" style="35"/>
  </cols>
  <sheetData>
    <row r="1" spans="1:15">
      <c r="A1" s="4" t="s">
        <v>196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>
      <c r="A2" s="85" t="s">
        <v>197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>
      <c r="A3" s="85" t="s">
        <v>41</v>
      </c>
      <c r="B3" s="85">
        <v>0.31918000000000002</v>
      </c>
      <c r="C3" s="85"/>
      <c r="D3" s="85" t="s">
        <v>42</v>
      </c>
      <c r="E3" s="85">
        <f>B3+B6</f>
        <v>0.46130000000000004</v>
      </c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15">
      <c r="A4" s="85" t="s">
        <v>61</v>
      </c>
      <c r="B4" s="85">
        <v>0.29348999999999997</v>
      </c>
      <c r="C4" s="85"/>
      <c r="D4" s="85" t="s">
        <v>62</v>
      </c>
      <c r="E4" s="85">
        <f>B4+B5</f>
        <v>0.53869999999999996</v>
      </c>
      <c r="F4" s="85"/>
      <c r="G4" s="85"/>
      <c r="H4" s="85"/>
      <c r="I4" s="85"/>
      <c r="J4" s="85"/>
      <c r="K4" s="85"/>
      <c r="L4" s="85"/>
      <c r="M4" s="85"/>
      <c r="N4" s="85"/>
      <c r="O4" s="85"/>
    </row>
    <row r="5" spans="1:15">
      <c r="A5" s="85" t="s">
        <v>63</v>
      </c>
      <c r="B5" s="85">
        <v>0.24521000000000001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</row>
    <row r="6" spans="1:15">
      <c r="A6" s="85" t="s">
        <v>64</v>
      </c>
      <c r="B6" s="85">
        <v>0.14212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</row>
    <row r="7" spans="1:15">
      <c r="A7" s="85"/>
      <c r="B7" s="85">
        <f>SUM(B3:B6)</f>
        <v>1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</row>
    <row r="8" spans="1:15">
      <c r="A8" s="85" t="s">
        <v>35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</row>
    <row r="9" spans="1:15">
      <c r="A9" s="85"/>
      <c r="B9" s="85"/>
      <c r="C9" s="85"/>
      <c r="D9" s="85"/>
      <c r="E9" s="85"/>
      <c r="F9" s="85"/>
      <c r="G9" s="85" t="s">
        <v>292</v>
      </c>
      <c r="H9" s="85"/>
      <c r="I9" s="85"/>
      <c r="J9" s="85"/>
      <c r="K9" s="85"/>
      <c r="L9" s="85"/>
      <c r="M9" s="85"/>
      <c r="N9" s="85"/>
      <c r="O9" s="85"/>
    </row>
    <row r="10" spans="1:15">
      <c r="A10" s="85"/>
      <c r="B10" s="85" t="s">
        <v>41</v>
      </c>
      <c r="C10" s="85" t="s">
        <v>61</v>
      </c>
      <c r="D10" s="85" t="s">
        <v>63</v>
      </c>
      <c r="E10" s="85" t="s">
        <v>64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</row>
    <row r="11" spans="1:15">
      <c r="A11" s="85" t="s">
        <v>41</v>
      </c>
      <c r="B11" s="85" t="s">
        <v>293</v>
      </c>
      <c r="C11" s="85">
        <f>B3/B4</f>
        <v>1.0875327949844971</v>
      </c>
      <c r="D11" s="85">
        <f>B3/B5</f>
        <v>1.3016598018025367</v>
      </c>
      <c r="E11" s="85">
        <f>B3/B6</f>
        <v>2.2458485786659161</v>
      </c>
      <c r="F11" s="85"/>
      <c r="G11" s="85"/>
      <c r="H11" s="85" t="s">
        <v>293</v>
      </c>
      <c r="I11" s="85">
        <f>B3/(B3+B4)</f>
        <v>0.52096560954510585</v>
      </c>
      <c r="J11" s="85">
        <f>B3/(B3+B5)</f>
        <v>0.56553092719573339</v>
      </c>
      <c r="K11" s="85">
        <f>B3/(B3+B6)</f>
        <v>0.69191415564708425</v>
      </c>
      <c r="L11" s="85"/>
      <c r="M11" s="85"/>
      <c r="N11" s="85"/>
      <c r="O11" s="85"/>
    </row>
    <row r="12" spans="1:15">
      <c r="A12" s="85" t="s">
        <v>61</v>
      </c>
      <c r="B12" s="85">
        <f>B4/B3</f>
        <v>0.91951250078325697</v>
      </c>
      <c r="C12" s="85" t="s">
        <v>293</v>
      </c>
      <c r="D12" s="85">
        <f>B4/B5</f>
        <v>1.196892459524489</v>
      </c>
      <c r="E12" s="85">
        <f>B4/B6</f>
        <v>2.0650858429496197</v>
      </c>
      <c r="F12" s="85"/>
      <c r="G12" s="85"/>
      <c r="H12" s="85">
        <f>B4/(B3+B4)</f>
        <v>0.47903439045489404</v>
      </c>
      <c r="I12" s="85" t="s">
        <v>293</v>
      </c>
      <c r="J12" s="85">
        <f>B4/(B4+B5)</f>
        <v>0.54481158344161873</v>
      </c>
      <c r="K12" s="85">
        <f>B4/(B4+B6)</f>
        <v>0.67374486352471252</v>
      </c>
      <c r="L12" s="85"/>
      <c r="M12" s="85"/>
      <c r="N12" s="85"/>
      <c r="O12" s="85"/>
    </row>
    <row r="13" spans="1:15">
      <c r="A13" s="85" t="s">
        <v>63</v>
      </c>
      <c r="B13" s="85">
        <f>B5/B3</f>
        <v>0.76824989034400648</v>
      </c>
      <c r="C13" s="85">
        <f>B5/B4</f>
        <v>0.83549695049235084</v>
      </c>
      <c r="D13" s="85" t="s">
        <v>293</v>
      </c>
      <c r="E13" s="85">
        <f>B5/B6</f>
        <v>1.725372924289333</v>
      </c>
      <c r="F13" s="85"/>
      <c r="G13" s="85"/>
      <c r="H13" s="85">
        <f>B5/(B5+B3)</f>
        <v>0.43446907280426655</v>
      </c>
      <c r="I13" s="85">
        <f>B5/(B5+B4)</f>
        <v>0.45518841655838133</v>
      </c>
      <c r="J13" s="85" t="s">
        <v>293</v>
      </c>
      <c r="K13" s="85">
        <f>B5/(B5+B6)</f>
        <v>0.63307773732992545</v>
      </c>
      <c r="L13" s="85"/>
      <c r="M13" s="85"/>
      <c r="N13" s="85"/>
      <c r="O13" s="85"/>
    </row>
    <row r="14" spans="1:15">
      <c r="A14" s="85" t="s">
        <v>64</v>
      </c>
      <c r="B14" s="85">
        <f>B6/B3</f>
        <v>0.44526599410990658</v>
      </c>
      <c r="C14" s="85">
        <f>B6/B4</f>
        <v>0.48424137108589732</v>
      </c>
      <c r="D14" s="85">
        <f>B6/B5</f>
        <v>0.57958484564251045</v>
      </c>
      <c r="E14" s="85" t="s">
        <v>293</v>
      </c>
      <c r="F14" s="85"/>
      <c r="G14" s="85"/>
      <c r="H14" s="85">
        <f>B6/(B6+B3)</f>
        <v>0.30808584435291564</v>
      </c>
      <c r="I14" s="85">
        <f>B6/(B6+B4)</f>
        <v>0.32625513647528759</v>
      </c>
      <c r="J14" s="85">
        <f>B6/(B6+B5)</f>
        <v>0.36692226267007461</v>
      </c>
      <c r="K14" s="85" t="s">
        <v>293</v>
      </c>
      <c r="L14" s="85"/>
      <c r="M14" s="85"/>
      <c r="N14" s="85"/>
      <c r="O14" s="85"/>
    </row>
    <row r="15" spans="1: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</row>
    <row r="16" spans="1:15">
      <c r="A16" s="85" t="s">
        <v>251</v>
      </c>
      <c r="B16" s="85"/>
      <c r="C16" s="85"/>
      <c r="D16" s="85"/>
      <c r="E16" s="85"/>
      <c r="F16" s="85"/>
      <c r="G16" s="85" t="s">
        <v>294</v>
      </c>
      <c r="H16" s="85"/>
      <c r="I16" s="85"/>
      <c r="J16" s="85"/>
      <c r="K16" s="85"/>
      <c r="L16" s="85"/>
      <c r="M16" s="85"/>
      <c r="N16" s="85"/>
      <c r="O16" s="85"/>
    </row>
    <row r="17" spans="1:1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</row>
    <row r="18" spans="1:15">
      <c r="A18" s="85"/>
      <c r="B18" s="85" t="s">
        <v>41</v>
      </c>
      <c r="C18" s="85" t="s">
        <v>61</v>
      </c>
      <c r="D18" s="85" t="s">
        <v>63</v>
      </c>
      <c r="E18" s="85" t="s">
        <v>64</v>
      </c>
      <c r="F18" s="85"/>
      <c r="G18" s="85"/>
      <c r="H18" s="85" t="s">
        <v>41</v>
      </c>
      <c r="I18" s="85" t="s">
        <v>61</v>
      </c>
      <c r="J18" s="85" t="s">
        <v>63</v>
      </c>
      <c r="K18" s="85" t="s">
        <v>64</v>
      </c>
      <c r="L18" s="85"/>
      <c r="M18" s="85"/>
      <c r="N18" s="34"/>
      <c r="O18" s="85"/>
    </row>
    <row r="19" spans="1:15">
      <c r="A19" s="85" t="s">
        <v>41</v>
      </c>
      <c r="B19" s="7" t="s">
        <v>293</v>
      </c>
      <c r="C19" s="7">
        <v>275</v>
      </c>
      <c r="D19" s="7">
        <v>336</v>
      </c>
      <c r="E19" s="7">
        <v>93</v>
      </c>
      <c r="F19" s="85"/>
      <c r="G19" s="85" t="s">
        <v>41</v>
      </c>
      <c r="H19" s="85" t="s">
        <v>293</v>
      </c>
      <c r="I19" s="85">
        <f>C29*I11</f>
        <v>243.29093965756442</v>
      </c>
      <c r="J19" s="85">
        <f>D29*J11</f>
        <v>299.16586048654295</v>
      </c>
      <c r="K19" s="85">
        <f>E29*K11</f>
        <v>91.332668545415117</v>
      </c>
      <c r="L19" s="85"/>
      <c r="M19" s="85">
        <f>I19+H20</f>
        <v>466.99999999999994</v>
      </c>
      <c r="N19" s="85">
        <f>J19+H21</f>
        <v>529</v>
      </c>
      <c r="O19" s="85">
        <f>K19+H22</f>
        <v>131.99999999999997</v>
      </c>
    </row>
    <row r="20" spans="1:15">
      <c r="A20" s="85" t="s">
        <v>61</v>
      </c>
      <c r="B20" s="7">
        <v>192</v>
      </c>
      <c r="C20" s="7" t="s">
        <v>293</v>
      </c>
      <c r="D20" s="7">
        <v>98</v>
      </c>
      <c r="E20" s="7">
        <v>235</v>
      </c>
      <c r="F20" s="85"/>
      <c r="G20" s="85" t="s">
        <v>61</v>
      </c>
      <c r="H20" s="85">
        <f>C29*H12</f>
        <v>223.70906034243552</v>
      </c>
      <c r="I20" s="85" t="s">
        <v>293</v>
      </c>
      <c r="J20" s="85">
        <f>D30*J12</f>
        <v>88.25947651754224</v>
      </c>
      <c r="K20" s="85">
        <f>E30*K12</f>
        <v>256.02304813939077</v>
      </c>
      <c r="L20" s="85"/>
      <c r="M20" s="85"/>
      <c r="N20" s="85">
        <f>J20+I21</f>
        <v>162</v>
      </c>
      <c r="O20" s="85">
        <f>K20+I22</f>
        <v>380.00000000000006</v>
      </c>
    </row>
    <row r="21" spans="1:15">
      <c r="A21" s="85" t="s">
        <v>63</v>
      </c>
      <c r="B21" s="7">
        <v>193</v>
      </c>
      <c r="C21" s="7">
        <v>64</v>
      </c>
      <c r="D21" s="7" t="s">
        <v>293</v>
      </c>
      <c r="E21" s="7">
        <v>26</v>
      </c>
      <c r="F21" s="85"/>
      <c r="G21" s="85" t="s">
        <v>63</v>
      </c>
      <c r="H21" s="85">
        <f>D29*H13</f>
        <v>229.83413951345702</v>
      </c>
      <c r="I21" s="85">
        <f>D30*I13</f>
        <v>73.740523482457775</v>
      </c>
      <c r="J21" s="85" t="s">
        <v>293</v>
      </c>
      <c r="K21" s="85">
        <f>E31*K13</f>
        <v>21.524643069217465</v>
      </c>
      <c r="L21" s="85"/>
      <c r="M21" s="85"/>
      <c r="N21" s="85"/>
      <c r="O21" s="85">
        <f>K21+J22</f>
        <v>34</v>
      </c>
    </row>
    <row r="22" spans="1:15">
      <c r="A22" s="85" t="s">
        <v>64</v>
      </c>
      <c r="B22" s="7">
        <v>39</v>
      </c>
      <c r="C22" s="7">
        <v>145</v>
      </c>
      <c r="D22" s="7">
        <v>8</v>
      </c>
      <c r="E22" s="7" t="s">
        <v>293</v>
      </c>
      <c r="F22" s="85"/>
      <c r="G22" s="85" t="s">
        <v>64</v>
      </c>
      <c r="H22" s="85">
        <f>E29*H14</f>
        <v>40.667331454584861</v>
      </c>
      <c r="I22" s="85">
        <f>E30*I14</f>
        <v>123.97695186060929</v>
      </c>
      <c r="J22" s="85">
        <f>E31*J14</f>
        <v>12.475356930782537</v>
      </c>
      <c r="K22" s="85" t="s">
        <v>293</v>
      </c>
      <c r="L22" s="85"/>
      <c r="M22" s="85"/>
      <c r="N22" s="85"/>
      <c r="O22" s="85"/>
    </row>
    <row r="23" spans="1:15">
      <c r="A23" s="85"/>
      <c r="B23" s="7"/>
      <c r="C23" s="7"/>
      <c r="D23" s="7"/>
      <c r="E23" s="7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1:15">
      <c r="A24" s="85"/>
      <c r="B24" s="85">
        <f>SUM(B19:E22)</f>
        <v>1704</v>
      </c>
      <c r="C24" s="85"/>
      <c r="D24" s="85"/>
      <c r="E24" s="85"/>
      <c r="F24" s="85"/>
      <c r="G24" s="85" t="s">
        <v>25</v>
      </c>
      <c r="H24" s="85"/>
      <c r="I24" s="85"/>
      <c r="J24" s="85"/>
      <c r="K24" s="85"/>
      <c r="L24" s="85"/>
      <c r="M24" s="85"/>
      <c r="N24" s="85"/>
      <c r="O24" s="85"/>
    </row>
    <row r="25" spans="1:15">
      <c r="A25" s="85"/>
      <c r="B25" s="85"/>
      <c r="C25" s="85"/>
      <c r="D25" s="85"/>
      <c r="E25" s="85"/>
      <c r="F25" s="85"/>
      <c r="G25" s="85"/>
      <c r="H25" s="85" t="s">
        <v>41</v>
      </c>
      <c r="I25" s="85" t="s">
        <v>61</v>
      </c>
      <c r="J25" s="85" t="s">
        <v>63</v>
      </c>
      <c r="K25" s="85" t="s">
        <v>64</v>
      </c>
      <c r="L25" s="85" t="s">
        <v>26</v>
      </c>
      <c r="M25" s="85"/>
      <c r="N25" s="85"/>
      <c r="O25" s="85"/>
    </row>
    <row r="26" spans="1:15">
      <c r="A26" s="85" t="s">
        <v>27</v>
      </c>
      <c r="B26" s="85"/>
      <c r="C26" s="85"/>
      <c r="D26" s="85"/>
      <c r="E26" s="85"/>
      <c r="F26" s="85"/>
      <c r="G26" s="85" t="s">
        <v>41</v>
      </c>
      <c r="H26" s="11" t="s">
        <v>293</v>
      </c>
      <c r="I26" s="11">
        <f>((C19-I19)^2/I19)</f>
        <v>4.1327659353670416</v>
      </c>
      <c r="J26" s="11">
        <f>((D19-J19)^2/J19)</f>
        <v>4.5351225286544592</v>
      </c>
      <c r="K26" s="11">
        <f>((E19-K19)^2/K19)</f>
        <v>3.0438114025605083E-2</v>
      </c>
      <c r="L26" s="85"/>
      <c r="M26" s="85">
        <f>CHIDIST(I26, 1)</f>
        <v>4.2060555937128638E-2</v>
      </c>
      <c r="N26" s="85">
        <f>CHIDIST(J26, 1)</f>
        <v>3.3206084006453994E-2</v>
      </c>
      <c r="O26" s="85">
        <f>CHIDIST(K26, 1)</f>
        <v>0.86149985977183552</v>
      </c>
    </row>
    <row r="27" spans="1:15">
      <c r="A27" s="85"/>
      <c r="B27" s="85"/>
      <c r="C27" s="85"/>
      <c r="D27" s="85"/>
      <c r="E27" s="85"/>
      <c r="F27" s="85"/>
      <c r="G27" s="85" t="s">
        <v>61</v>
      </c>
      <c r="H27" s="11">
        <f>((B20-H20)^2/H20)</f>
        <v>4.4945184887064222</v>
      </c>
      <c r="I27" s="11" t="s">
        <v>293</v>
      </c>
      <c r="J27" s="11">
        <f>((D20-J20)^2/J20)</f>
        <v>1.0749870887060311</v>
      </c>
      <c r="K27" s="11">
        <f>((E20-K20)^2/K20)</f>
        <v>1.7262842399662139</v>
      </c>
      <c r="L27" s="85">
        <f>CHIDIST(H27, 1)</f>
        <v>3.4003693549578884E-2</v>
      </c>
      <c r="M27" s="85"/>
      <c r="N27" s="85">
        <f>CHIDIST(J27, 1)</f>
        <v>0.29982191473391068</v>
      </c>
      <c r="O27" s="85">
        <f>CHIDIST(K27, 1)</f>
        <v>0.18888621722594603</v>
      </c>
    </row>
    <row r="28" spans="1:15">
      <c r="A28" s="85"/>
      <c r="B28" s="85" t="s">
        <v>41</v>
      </c>
      <c r="C28" s="85" t="s">
        <v>61</v>
      </c>
      <c r="D28" s="85" t="s">
        <v>63</v>
      </c>
      <c r="E28" s="85" t="s">
        <v>64</v>
      </c>
      <c r="F28" s="85"/>
      <c r="G28" s="85" t="s">
        <v>63</v>
      </c>
      <c r="H28" s="11">
        <f>((B21-H21)^2/H21)</f>
        <v>5.9031866917985703</v>
      </c>
      <c r="I28" s="11">
        <f>((C21-I21)^2/I21)</f>
        <v>1.2866439405584358</v>
      </c>
      <c r="J28" s="11" t="s">
        <v>293</v>
      </c>
      <c r="K28" s="11">
        <f>((E21-K21)^2/K21)</f>
        <v>0.93050647081561233</v>
      </c>
      <c r="L28" s="85">
        <f>CHIDIST(H28, 1)</f>
        <v>1.5113517023638934E-2</v>
      </c>
      <c r="M28" s="85">
        <f>CHIDIST(I28, 1)</f>
        <v>0.2566675191478674</v>
      </c>
      <c r="N28" s="85"/>
      <c r="O28" s="85">
        <f>CHIDIST(K28, 1)</f>
        <v>0.33473136186224794</v>
      </c>
    </row>
    <row r="29" spans="1:15">
      <c r="A29" s="85" t="s">
        <v>41</v>
      </c>
      <c r="B29" s="85" t="s">
        <v>293</v>
      </c>
      <c r="C29" s="85">
        <f>C19+B20</f>
        <v>467</v>
      </c>
      <c r="D29" s="85">
        <f>D19+B21</f>
        <v>529</v>
      </c>
      <c r="E29" s="85">
        <f>E19+B22</f>
        <v>132</v>
      </c>
      <c r="F29" s="85"/>
      <c r="G29" s="85" t="s">
        <v>64</v>
      </c>
      <c r="H29" s="11">
        <f>((B22-H22)^2/H22)</f>
        <v>6.8359395121674521E-2</v>
      </c>
      <c r="I29" s="11">
        <f>((C22-I22)^2/I22)</f>
        <v>3.5649251448612533</v>
      </c>
      <c r="J29" s="11">
        <f>((D22-J22)^2/J22)</f>
        <v>1.6054706706212811</v>
      </c>
      <c r="K29" s="11" t="s">
        <v>293</v>
      </c>
      <c r="L29" s="85">
        <f>CHIDIST(H29, 1)</f>
        <v>0.7937406477869422</v>
      </c>
      <c r="M29" s="85">
        <f>CHIDIST(I29, 1)</f>
        <v>5.9012410573912336E-2</v>
      </c>
      <c r="N29" s="85">
        <f>CHIDIST(J29, 1)</f>
        <v>0.20512976410329389</v>
      </c>
      <c r="O29" s="85"/>
    </row>
    <row r="30" spans="1:15">
      <c r="A30" s="85" t="s">
        <v>61</v>
      </c>
      <c r="B30" s="85"/>
      <c r="C30" s="85" t="s">
        <v>293</v>
      </c>
      <c r="D30" s="85">
        <f>D20+C21</f>
        <v>162</v>
      </c>
      <c r="E30" s="85">
        <f>E20+C22</f>
        <v>380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</row>
    <row r="31" spans="1:15">
      <c r="A31" s="85" t="s">
        <v>63</v>
      </c>
      <c r="B31" s="85"/>
      <c r="C31" s="85"/>
      <c r="D31" s="85" t="s">
        <v>293</v>
      </c>
      <c r="E31" s="85">
        <f>D22+E21</f>
        <v>34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</row>
    <row r="32" spans="1:15">
      <c r="A32" s="85" t="s">
        <v>64</v>
      </c>
      <c r="B32" s="85"/>
      <c r="C32" s="85"/>
      <c r="D32" s="85"/>
      <c r="E32" s="85" t="s">
        <v>293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</row>
    <row r="42" spans="1:5">
      <c r="A42" s="4" t="s">
        <v>30</v>
      </c>
    </row>
    <row r="43" spans="1:5">
      <c r="A43" s="35" t="s">
        <v>195</v>
      </c>
    </row>
    <row r="44" spans="1:5">
      <c r="A44" s="35" t="s">
        <v>41</v>
      </c>
      <c r="B44" s="35">
        <v>0.31849</v>
      </c>
      <c r="D44" s="35" t="s">
        <v>42</v>
      </c>
      <c r="E44" s="35">
        <f>B44+B47</f>
        <v>0.46781</v>
      </c>
    </row>
    <row r="45" spans="1:5">
      <c r="A45" s="35" t="s">
        <v>61</v>
      </c>
      <c r="B45" s="35">
        <v>0.28870000000000001</v>
      </c>
      <c r="D45" s="35" t="s">
        <v>62</v>
      </c>
      <c r="E45" s="35">
        <f>B45+B46</f>
        <v>0.53219000000000005</v>
      </c>
    </row>
    <row r="46" spans="1:5">
      <c r="A46" s="35" t="s">
        <v>63</v>
      </c>
      <c r="B46" s="35">
        <v>0.24349000000000001</v>
      </c>
    </row>
    <row r="47" spans="1:5">
      <c r="A47" s="35" t="s">
        <v>64</v>
      </c>
      <c r="B47" s="35">
        <v>0.14932000000000001</v>
      </c>
    </row>
    <row r="48" spans="1:5">
      <c r="B48" s="35">
        <f>SUM(B44:B47)</f>
        <v>1</v>
      </c>
    </row>
    <row r="49" spans="1:15">
      <c r="A49" s="35" t="s">
        <v>35</v>
      </c>
    </row>
    <row r="50" spans="1:15">
      <c r="G50" s="35" t="s">
        <v>292</v>
      </c>
    </row>
    <row r="51" spans="1:15">
      <c r="B51" s="35" t="s">
        <v>41</v>
      </c>
      <c r="C51" s="35" t="s">
        <v>61</v>
      </c>
      <c r="D51" s="35" t="s">
        <v>63</v>
      </c>
      <c r="E51" s="35" t="s">
        <v>64</v>
      </c>
    </row>
    <row r="52" spans="1:15">
      <c r="A52" s="35" t="s">
        <v>41</v>
      </c>
      <c r="B52" s="35" t="s">
        <v>293</v>
      </c>
      <c r="C52" s="35">
        <f>B44/B45</f>
        <v>1.103186698995497</v>
      </c>
      <c r="D52" s="35">
        <f>B44/B46</f>
        <v>1.308020863279806</v>
      </c>
      <c r="E52" s="35">
        <f>B44/B47</f>
        <v>2.1329359764264666</v>
      </c>
      <c r="H52" s="35" t="s">
        <v>293</v>
      </c>
      <c r="I52" s="35">
        <f>B44/(B44+B45)</f>
        <v>0.52453103641364318</v>
      </c>
      <c r="J52" s="35">
        <f>B44/(B44+B46)</f>
        <v>0.56672835332218219</v>
      </c>
      <c r="K52" s="35">
        <f>B44/(B44+B47)</f>
        <v>0.68081058549411089</v>
      </c>
    </row>
    <row r="53" spans="1:15">
      <c r="A53" s="35" t="s">
        <v>61</v>
      </c>
      <c r="B53" s="35">
        <f>B45/B44</f>
        <v>0.9064648811579642</v>
      </c>
      <c r="C53" s="35" t="s">
        <v>293</v>
      </c>
      <c r="D53" s="35">
        <f>B45/B46</f>
        <v>1.1856749763850671</v>
      </c>
      <c r="E53" s="35">
        <f>B45/B47</f>
        <v>1.9334315563889632</v>
      </c>
      <c r="H53" s="35">
        <f>B45/(B44+B45)</f>
        <v>0.47546896358635682</v>
      </c>
      <c r="I53" s="35" t="s">
        <v>293</v>
      </c>
      <c r="J53" s="35">
        <f>B45/(B45+B46)</f>
        <v>0.5424754317067213</v>
      </c>
      <c r="K53" s="35">
        <f>B45/(B45+B47)</f>
        <v>0.65910232409479019</v>
      </c>
    </row>
    <row r="54" spans="1:15">
      <c r="A54" s="35" t="s">
        <v>63</v>
      </c>
      <c r="B54" s="35">
        <f>B46/B44</f>
        <v>0.7645137994913499</v>
      </c>
      <c r="C54" s="35">
        <f>B46/B45</f>
        <v>0.8434014547973675</v>
      </c>
      <c r="D54" s="35" t="s">
        <v>293</v>
      </c>
      <c r="E54" s="35">
        <f>B46/B47</f>
        <v>1.63065898740959</v>
      </c>
      <c r="H54" s="35">
        <f>B46/(B46+B44)</f>
        <v>0.4332716466778177</v>
      </c>
      <c r="I54" s="35">
        <f>B46/(B46+B45)</f>
        <v>0.4575245682932787</v>
      </c>
      <c r="J54" s="35" t="s">
        <v>293</v>
      </c>
      <c r="K54" s="35">
        <f>B46/(B46+B47)</f>
        <v>0.61986711132608641</v>
      </c>
    </row>
    <row r="55" spans="1:15">
      <c r="A55" s="35" t="s">
        <v>64</v>
      </c>
      <c r="B55" s="35">
        <f>B47/B44</f>
        <v>0.46883732613268864</v>
      </c>
      <c r="C55" s="35">
        <f>B47/B45</f>
        <v>0.51721510218219602</v>
      </c>
      <c r="D55" s="35">
        <f>B47/B46</f>
        <v>0.61324900406587535</v>
      </c>
      <c r="E55" s="35" t="s">
        <v>293</v>
      </c>
      <c r="H55" s="35">
        <f>B47/(B47+B44)</f>
        <v>0.31918941450588917</v>
      </c>
      <c r="I55" s="35">
        <f>B47/(B47+B45)</f>
        <v>0.34089767590520981</v>
      </c>
      <c r="J55" s="35">
        <f>B47/(B47+B46)</f>
        <v>0.38013288867391365</v>
      </c>
      <c r="K55" s="35" t="s">
        <v>293</v>
      </c>
    </row>
    <row r="57" spans="1:15">
      <c r="A57" s="35" t="s">
        <v>251</v>
      </c>
      <c r="G57" s="35" t="s">
        <v>294</v>
      </c>
    </row>
    <row r="59" spans="1:15">
      <c r="B59" s="35" t="s">
        <v>41</v>
      </c>
      <c r="C59" s="35" t="s">
        <v>61</v>
      </c>
      <c r="D59" s="35" t="s">
        <v>63</v>
      </c>
      <c r="E59" s="35" t="s">
        <v>64</v>
      </c>
      <c r="H59" s="35" t="s">
        <v>41</v>
      </c>
      <c r="I59" s="35" t="s">
        <v>61</v>
      </c>
      <c r="J59" s="35" t="s">
        <v>63</v>
      </c>
      <c r="K59" s="35" t="s">
        <v>64</v>
      </c>
      <c r="N59" s="34"/>
    </row>
    <row r="60" spans="1:15">
      <c r="A60" s="35" t="s">
        <v>41</v>
      </c>
      <c r="B60" s="7" t="s">
        <v>293</v>
      </c>
      <c r="C60" s="7">
        <v>471</v>
      </c>
      <c r="D60" s="7">
        <v>575</v>
      </c>
      <c r="E60" s="7">
        <v>146</v>
      </c>
      <c r="G60" s="35" t="s">
        <v>41</v>
      </c>
      <c r="H60" s="35" t="s">
        <v>293</v>
      </c>
      <c r="I60" s="35">
        <f>C70*I52</f>
        <v>432.73810504125561</v>
      </c>
      <c r="J60" s="35">
        <f>D70*J52</f>
        <v>527.62409694295161</v>
      </c>
      <c r="K60" s="35">
        <f>E70*K52</f>
        <v>153.18238173617496</v>
      </c>
      <c r="M60" s="35">
        <f>I60+H61</f>
        <v>825</v>
      </c>
      <c r="N60" s="35">
        <f>J60+H62</f>
        <v>930.99999999999989</v>
      </c>
      <c r="O60" s="35">
        <f>K60+H63</f>
        <v>225.00000000000003</v>
      </c>
    </row>
    <row r="61" spans="1:15">
      <c r="A61" s="35" t="s">
        <v>61</v>
      </c>
      <c r="B61" s="7">
        <v>354</v>
      </c>
      <c r="C61" s="7" t="s">
        <v>293</v>
      </c>
      <c r="D61" s="7">
        <v>177</v>
      </c>
      <c r="E61" s="7">
        <v>436</v>
      </c>
      <c r="G61" s="35" t="s">
        <v>61</v>
      </c>
      <c r="H61" s="35">
        <f>C70*H53</f>
        <v>392.26189495874439</v>
      </c>
      <c r="I61" s="35" t="s">
        <v>293</v>
      </c>
      <c r="J61" s="35">
        <f>D71*J53</f>
        <v>163.2851049437231</v>
      </c>
      <c r="K61" s="35">
        <f>E71*K53</f>
        <v>450.82598968083647</v>
      </c>
      <c r="N61" s="35">
        <f>J61+I62</f>
        <v>301</v>
      </c>
      <c r="O61" s="35">
        <f>K61+I63</f>
        <v>684</v>
      </c>
    </row>
    <row r="62" spans="1:15">
      <c r="A62" s="35" t="s">
        <v>63</v>
      </c>
      <c r="B62" s="7">
        <v>356</v>
      </c>
      <c r="C62" s="7">
        <v>124</v>
      </c>
      <c r="D62" s="7" t="s">
        <v>293</v>
      </c>
      <c r="E62" s="7">
        <v>75</v>
      </c>
      <c r="G62" s="35" t="s">
        <v>63</v>
      </c>
      <c r="H62" s="35">
        <f>D70*H54</f>
        <v>403.37590305704828</v>
      </c>
      <c r="I62" s="35">
        <f>D71*I54</f>
        <v>137.7148950562769</v>
      </c>
      <c r="J62" s="35" t="s">
        <v>293</v>
      </c>
      <c r="K62" s="35">
        <f>E72*K54</f>
        <v>65.705913800565156</v>
      </c>
      <c r="O62" s="35">
        <f>K62+J63</f>
        <v>106</v>
      </c>
    </row>
    <row r="63" spans="1:15">
      <c r="A63" s="35" t="s">
        <v>64</v>
      </c>
      <c r="B63" s="7">
        <v>79</v>
      </c>
      <c r="C63" s="7">
        <v>248</v>
      </c>
      <c r="D63" s="7">
        <v>31</v>
      </c>
      <c r="E63" s="7" t="s">
        <v>293</v>
      </c>
      <c r="G63" s="35" t="s">
        <v>64</v>
      </c>
      <c r="H63" s="35">
        <f>E70*H55</f>
        <v>71.817618263825068</v>
      </c>
      <c r="I63" s="35">
        <f>E71*I55</f>
        <v>233.1740103191635</v>
      </c>
      <c r="J63" s="35">
        <f>E72*J55</f>
        <v>40.294086199434844</v>
      </c>
      <c r="K63" s="35" t="s">
        <v>293</v>
      </c>
    </row>
    <row r="64" spans="1:15">
      <c r="B64" s="7"/>
      <c r="C64" s="7"/>
      <c r="D64" s="7"/>
      <c r="E64" s="7"/>
    </row>
    <row r="65" spans="1:15">
      <c r="B65" s="35">
        <f>SUM(B60:E63)</f>
        <v>3072</v>
      </c>
      <c r="G65" s="35" t="s">
        <v>25</v>
      </c>
    </row>
    <row r="66" spans="1:15">
      <c r="H66" s="35" t="s">
        <v>41</v>
      </c>
      <c r="I66" s="35" t="s">
        <v>61</v>
      </c>
      <c r="J66" s="35" t="s">
        <v>63</v>
      </c>
      <c r="K66" s="35" t="s">
        <v>64</v>
      </c>
      <c r="L66" s="35" t="s">
        <v>26</v>
      </c>
    </row>
    <row r="67" spans="1:15">
      <c r="A67" s="35" t="s">
        <v>27</v>
      </c>
      <c r="G67" s="35" t="s">
        <v>41</v>
      </c>
      <c r="H67" s="11" t="s">
        <v>293</v>
      </c>
      <c r="I67" s="11">
        <f>((C60-I60)^2/I60)</f>
        <v>3.3830452848482571</v>
      </c>
      <c r="J67" s="11">
        <f>((D60-J60)^2/J60)</f>
        <v>4.2539304089318861</v>
      </c>
      <c r="K67" s="11">
        <f>((E60-K60)^2/K60)</f>
        <v>0.33676593103890318</v>
      </c>
      <c r="M67" s="35">
        <f>CHIDIST(I67, 1)</f>
        <v>6.5870257497158177E-2</v>
      </c>
      <c r="N67" s="35">
        <f>CHIDIST(J67, 1)</f>
        <v>3.9159604092370168E-2</v>
      </c>
      <c r="O67" s="35">
        <f>CHIDIST(K67, 1)</f>
        <v>0.56170196311437637</v>
      </c>
    </row>
    <row r="68" spans="1:15">
      <c r="G68" s="35" t="s">
        <v>61</v>
      </c>
      <c r="H68" s="11">
        <f>((B61-H61)^2/H61)</f>
        <v>3.7321305603440296</v>
      </c>
      <c r="I68" s="11" t="s">
        <v>293</v>
      </c>
      <c r="J68" s="11">
        <f>((D61-J61)^2/J61)</f>
        <v>1.1519626757720336</v>
      </c>
      <c r="K68" s="11">
        <f>((E61-K61)^2/K61)</f>
        <v>0.48757164637266059</v>
      </c>
      <c r="L68" s="35">
        <f>CHIDIST(H68, 1)</f>
        <v>5.3375276180977413E-2</v>
      </c>
      <c r="N68" s="35">
        <f>CHIDIST(J68, 1)</f>
        <v>0.28313889320950186</v>
      </c>
      <c r="O68" s="35">
        <f>CHIDIST(K68, 1)</f>
        <v>0.48501254313656694</v>
      </c>
    </row>
    <row r="69" spans="1:15">
      <c r="B69" s="35" t="s">
        <v>41</v>
      </c>
      <c r="C69" s="35" t="s">
        <v>61</v>
      </c>
      <c r="D69" s="35" t="s">
        <v>63</v>
      </c>
      <c r="E69" s="35" t="s">
        <v>64</v>
      </c>
      <c r="G69" s="35" t="s">
        <v>63</v>
      </c>
      <c r="H69" s="11">
        <f>((B62-H62)^2/H62)</f>
        <v>5.5642297258232762</v>
      </c>
      <c r="I69" s="11">
        <f>((C62-I62)^2/I62)</f>
        <v>1.3658533183924846</v>
      </c>
      <c r="J69" s="11" t="s">
        <v>293</v>
      </c>
      <c r="K69" s="11">
        <f>((E62-K62)^2/K62)</f>
        <v>1.3146463276458114</v>
      </c>
      <c r="L69" s="35">
        <f>CHIDIST(H69, 1)</f>
        <v>1.8331074753748858E-2</v>
      </c>
      <c r="M69" s="35">
        <f>CHIDIST(I69, 1)</f>
        <v>0.24252576208356497</v>
      </c>
      <c r="O69" s="35">
        <f>CHIDIST(K69, 1)</f>
        <v>0.25155532573486744</v>
      </c>
    </row>
    <row r="70" spans="1:15">
      <c r="A70" s="35" t="s">
        <v>41</v>
      </c>
      <c r="B70" s="35" t="s">
        <v>293</v>
      </c>
      <c r="C70" s="35">
        <f>C60+B61</f>
        <v>825</v>
      </c>
      <c r="D70" s="35">
        <f>D60+B62</f>
        <v>931</v>
      </c>
      <c r="E70" s="35">
        <f>E60+B63</f>
        <v>225</v>
      </c>
      <c r="G70" s="35" t="s">
        <v>64</v>
      </c>
      <c r="H70" s="11">
        <f>((B63-H63)^2/H63)</f>
        <v>0.71830016994762536</v>
      </c>
      <c r="I70" s="11">
        <f>((C63-I63)^2/I63)</f>
        <v>0.94268640709742602</v>
      </c>
      <c r="J70" s="11">
        <f>((D63-J63)^2/J63)</f>
        <v>2.1437398494406548</v>
      </c>
      <c r="K70" s="11" t="s">
        <v>293</v>
      </c>
      <c r="L70" s="35">
        <f>CHIDIST(H70, 1)</f>
        <v>0.39670205189843388</v>
      </c>
      <c r="M70" s="35">
        <f>CHIDIST(I70, 1)</f>
        <v>0.33158793202611525</v>
      </c>
      <c r="N70" s="35">
        <f>CHIDIST(J70, 1)</f>
        <v>0.14315258724775681</v>
      </c>
    </row>
    <row r="71" spans="1:15">
      <c r="A71" s="35" t="s">
        <v>61</v>
      </c>
      <c r="C71" s="35" t="s">
        <v>293</v>
      </c>
      <c r="D71" s="35">
        <f>D61+C62</f>
        <v>301</v>
      </c>
      <c r="E71" s="35">
        <f>E61+C63</f>
        <v>684</v>
      </c>
    </row>
    <row r="72" spans="1:15">
      <c r="A72" s="35" t="s">
        <v>63</v>
      </c>
      <c r="D72" s="35" t="s">
        <v>293</v>
      </c>
      <c r="E72" s="35">
        <f>D63+E62</f>
        <v>106</v>
      </c>
    </row>
    <row r="73" spans="1:15">
      <c r="A73" s="35" t="s">
        <v>64</v>
      </c>
      <c r="E73" s="35" t="s">
        <v>293</v>
      </c>
    </row>
    <row r="76" spans="1:15">
      <c r="A76" s="4" t="s">
        <v>279</v>
      </c>
      <c r="B76" s="4"/>
      <c r="C76" s="4"/>
    </row>
    <row r="77" spans="1:15">
      <c r="A77" t="s">
        <v>188</v>
      </c>
      <c r="B77"/>
      <c r="C77"/>
    </row>
    <row r="78" spans="1:15">
      <c r="A78" t="s">
        <v>280</v>
      </c>
      <c r="B78"/>
      <c r="C78">
        <f>D60+E61+B62+C63</f>
        <v>1615</v>
      </c>
    </row>
    <row r="79" spans="1:15">
      <c r="A79" t="s">
        <v>281</v>
      </c>
      <c r="B79"/>
      <c r="C79">
        <f>C60+E60+B61+D61+C62+E62+B63+D63</f>
        <v>1457</v>
      </c>
    </row>
    <row r="80" spans="1:15">
      <c r="A80" t="s">
        <v>187</v>
      </c>
      <c r="B80"/>
      <c r="C80">
        <f>C78/C79</f>
        <v>1.1084420041180507</v>
      </c>
      <c r="H80" s="35" t="s">
        <v>293</v>
      </c>
    </row>
    <row r="81" spans="1:11">
      <c r="I81" s="35" t="s">
        <v>293</v>
      </c>
    </row>
    <row r="82" spans="1:11">
      <c r="J82" s="35" t="s">
        <v>293</v>
      </c>
    </row>
    <row r="83" spans="1:11">
      <c r="A83" s="4" t="s">
        <v>297</v>
      </c>
    </row>
    <row r="84" spans="1:11">
      <c r="A84" s="35" t="s">
        <v>253</v>
      </c>
    </row>
    <row r="85" spans="1:11">
      <c r="A85" s="35" t="s">
        <v>41</v>
      </c>
      <c r="B85" s="35">
        <v>0.32295000000000001</v>
      </c>
      <c r="D85" s="35" t="s">
        <v>42</v>
      </c>
      <c r="E85" s="35">
        <f>B85+B88</f>
        <v>0.47294999999999998</v>
      </c>
    </row>
    <row r="86" spans="1:11">
      <c r="A86" s="35" t="s">
        <v>61</v>
      </c>
      <c r="B86" s="35">
        <v>0.28800999999999999</v>
      </c>
      <c r="D86" s="35" t="s">
        <v>62</v>
      </c>
      <c r="E86" s="35">
        <f>B86+B87</f>
        <v>0.52705000000000002</v>
      </c>
    </row>
    <row r="87" spans="1:11">
      <c r="A87" s="35" t="s">
        <v>63</v>
      </c>
      <c r="B87" s="35">
        <v>0.23904</v>
      </c>
    </row>
    <row r="88" spans="1:11">
      <c r="A88" s="35" t="s">
        <v>64</v>
      </c>
      <c r="B88" s="35">
        <v>0.15</v>
      </c>
    </row>
    <row r="89" spans="1:11">
      <c r="B89" s="35">
        <f>SUM(B85:B88)</f>
        <v>1</v>
      </c>
    </row>
    <row r="90" spans="1:11">
      <c r="A90" s="35" t="s">
        <v>35</v>
      </c>
    </row>
    <row r="91" spans="1:11">
      <c r="G91" s="35" t="s">
        <v>292</v>
      </c>
    </row>
    <row r="92" spans="1:11">
      <c r="B92" s="35" t="s">
        <v>41</v>
      </c>
      <c r="C92" s="35" t="s">
        <v>61</v>
      </c>
      <c r="D92" s="35" t="s">
        <v>63</v>
      </c>
      <c r="E92" s="35" t="s">
        <v>64</v>
      </c>
    </row>
    <row r="93" spans="1:11">
      <c r="A93" s="35" t="s">
        <v>41</v>
      </c>
      <c r="B93" s="35" t="s">
        <v>293</v>
      </c>
      <c r="C93" s="35">
        <f>B85/B86</f>
        <v>1.1213152321099962</v>
      </c>
      <c r="D93" s="35">
        <f>B85/B87</f>
        <v>1.3510291164658634</v>
      </c>
      <c r="E93" s="35">
        <f>B85/B88</f>
        <v>2.153</v>
      </c>
      <c r="H93" s="35" t="s">
        <v>293</v>
      </c>
      <c r="I93" s="35">
        <f>B85/(B85+B86)</f>
        <v>0.52859434332853217</v>
      </c>
      <c r="J93" s="35">
        <f>B85/(B85+B87)</f>
        <v>0.57465435328030756</v>
      </c>
      <c r="K93" s="35">
        <f>B85/(B85+B88)</f>
        <v>0.68284173802727566</v>
      </c>
    </row>
    <row r="94" spans="1:11">
      <c r="A94" s="35" t="s">
        <v>61</v>
      </c>
      <c r="B94" s="35">
        <f>B86/B85</f>
        <v>0.89180987769004483</v>
      </c>
      <c r="C94" s="35" t="s">
        <v>293</v>
      </c>
      <c r="D94" s="35">
        <f>B86/B87</f>
        <v>1.2048611111111112</v>
      </c>
      <c r="E94" s="35">
        <f>B86/B88</f>
        <v>1.9200666666666666</v>
      </c>
      <c r="H94" s="35">
        <f>B86/(B85+B86)</f>
        <v>0.47140565667146789</v>
      </c>
      <c r="I94" s="35" t="s">
        <v>293</v>
      </c>
      <c r="J94" s="35">
        <f>B86/(B86+B87)</f>
        <v>0.54645669291338583</v>
      </c>
      <c r="K94" s="35">
        <f>B86/(B86+B88)</f>
        <v>0.65754206524965175</v>
      </c>
    </row>
    <row r="95" spans="1:11">
      <c r="A95" s="35" t="s">
        <v>63</v>
      </c>
      <c r="B95" s="35">
        <f>B87/B85</f>
        <v>0.74017649790989315</v>
      </c>
      <c r="C95" s="35">
        <f>B87/B86</f>
        <v>0.82997118155619598</v>
      </c>
      <c r="D95" s="35" t="s">
        <v>293</v>
      </c>
      <c r="E95" s="35">
        <f>B87/B88</f>
        <v>1.5936000000000001</v>
      </c>
      <c r="H95" s="35">
        <f>B87/(B87+B85)</f>
        <v>0.42534564671969255</v>
      </c>
      <c r="I95" s="35">
        <f>B87/(B87+B86)</f>
        <v>0.45354330708661417</v>
      </c>
      <c r="J95" s="35" t="s">
        <v>293</v>
      </c>
      <c r="K95" s="35">
        <f>B87/(B87+B88)</f>
        <v>0.6144355336212215</v>
      </c>
    </row>
    <row r="96" spans="1:11">
      <c r="A96" s="35" t="s">
        <v>64</v>
      </c>
      <c r="B96" s="35">
        <f>B88/B85</f>
        <v>0.46446818392940081</v>
      </c>
      <c r="C96" s="35">
        <f>B88/B86</f>
        <v>0.5208152494705045</v>
      </c>
      <c r="D96" s="35">
        <f>B88/B87</f>
        <v>0.62751004016064249</v>
      </c>
      <c r="E96" s="35" t="s">
        <v>293</v>
      </c>
      <c r="H96" s="35">
        <f>B88/(B88+B85)</f>
        <v>0.3171582619727244</v>
      </c>
      <c r="I96" s="35">
        <f>B88/(B88+B86)</f>
        <v>0.34245793475034814</v>
      </c>
      <c r="J96" s="35">
        <f>B88/(B88+B87)</f>
        <v>0.3855644663787785</v>
      </c>
      <c r="K96" s="35" t="s">
        <v>293</v>
      </c>
    </row>
    <row r="98" spans="1:15">
      <c r="A98" s="35" t="s">
        <v>251</v>
      </c>
      <c r="G98" s="35" t="s">
        <v>294</v>
      </c>
    </row>
    <row r="100" spans="1:15">
      <c r="B100" s="35" t="s">
        <v>41</v>
      </c>
      <c r="C100" s="35" t="s">
        <v>61</v>
      </c>
      <c r="D100" s="35" t="s">
        <v>63</v>
      </c>
      <c r="E100" s="35" t="s">
        <v>64</v>
      </c>
      <c r="H100" s="35" t="s">
        <v>41</v>
      </c>
      <c r="I100" s="35" t="s">
        <v>61</v>
      </c>
      <c r="J100" s="35" t="s">
        <v>63</v>
      </c>
      <c r="K100" s="35" t="s">
        <v>64</v>
      </c>
      <c r="N100" s="34"/>
    </row>
    <row r="101" spans="1:15">
      <c r="A101" s="35" t="s">
        <v>41</v>
      </c>
      <c r="B101" s="7" t="s">
        <v>293</v>
      </c>
      <c r="C101" s="7">
        <v>348</v>
      </c>
      <c r="D101" s="7">
        <v>470</v>
      </c>
      <c r="E101" s="7">
        <v>95</v>
      </c>
      <c r="G101" s="35" t="s">
        <v>41</v>
      </c>
      <c r="H101" s="35" t="s">
        <v>293</v>
      </c>
      <c r="I101" s="35">
        <f>C111*I93</f>
        <v>301.29877569726335</v>
      </c>
      <c r="J101" s="35">
        <f>D111*J93</f>
        <v>412.60182565526082</v>
      </c>
      <c r="K101" s="35">
        <f>E111*K93</f>
        <v>98.329210275927693</v>
      </c>
      <c r="M101" s="35">
        <f>I101+H102</f>
        <v>570</v>
      </c>
      <c r="N101" s="35">
        <f>J101+H103</f>
        <v>718</v>
      </c>
      <c r="O101" s="35">
        <f>K101+H104</f>
        <v>144</v>
      </c>
    </row>
    <row r="102" spans="1:15">
      <c r="A102" s="35" t="s">
        <v>61</v>
      </c>
      <c r="B102" s="7">
        <v>222</v>
      </c>
      <c r="C102" s="7" t="s">
        <v>293</v>
      </c>
      <c r="D102" s="7">
        <v>128</v>
      </c>
      <c r="E102" s="7">
        <v>279</v>
      </c>
      <c r="G102" s="35" t="s">
        <v>61</v>
      </c>
      <c r="H102" s="35">
        <f>C111*H94</f>
        <v>268.7012243027367</v>
      </c>
      <c r="I102" s="35" t="s">
        <v>293</v>
      </c>
      <c r="J102" s="35">
        <f>D112*J94</f>
        <v>115.8488188976378</v>
      </c>
      <c r="K102" s="35">
        <f>E112*K94</f>
        <v>280.77046186160129</v>
      </c>
      <c r="N102" s="35">
        <f>J102+I103</f>
        <v>212</v>
      </c>
      <c r="O102" s="35">
        <f>K102+I104</f>
        <v>426.99999999999994</v>
      </c>
    </row>
    <row r="103" spans="1:15">
      <c r="A103" s="35" t="s">
        <v>63</v>
      </c>
      <c r="B103" s="7">
        <v>248</v>
      </c>
      <c r="C103" s="7">
        <v>84</v>
      </c>
      <c r="D103" s="7" t="s">
        <v>293</v>
      </c>
      <c r="E103" s="7">
        <v>57</v>
      </c>
      <c r="G103" s="35" t="s">
        <v>63</v>
      </c>
      <c r="H103" s="35">
        <f>D111*H95</f>
        <v>305.39817434473923</v>
      </c>
      <c r="I103" s="35">
        <f>D112*I95</f>
        <v>96.151181102362202</v>
      </c>
      <c r="J103" s="35" t="s">
        <v>293</v>
      </c>
      <c r="K103" s="35">
        <f>E113*K95</f>
        <v>47.925971622455279</v>
      </c>
      <c r="O103" s="35">
        <f>K103+J104</f>
        <v>78</v>
      </c>
    </row>
    <row r="104" spans="1:15">
      <c r="A104" s="35" t="s">
        <v>64</v>
      </c>
      <c r="B104" s="7">
        <v>49</v>
      </c>
      <c r="C104" s="7">
        <v>148</v>
      </c>
      <c r="D104" s="7">
        <v>21</v>
      </c>
      <c r="E104" s="7" t="s">
        <v>293</v>
      </c>
      <c r="G104" s="35" t="s">
        <v>64</v>
      </c>
      <c r="H104" s="35">
        <f>E111*H96</f>
        <v>45.670789724072314</v>
      </c>
      <c r="I104" s="35">
        <f>E112*I96</f>
        <v>146.22953813839865</v>
      </c>
      <c r="J104" s="35">
        <f>E113*J96</f>
        <v>30.074028377544725</v>
      </c>
      <c r="K104" s="35" t="s">
        <v>293</v>
      </c>
    </row>
    <row r="105" spans="1:15">
      <c r="B105" s="7"/>
      <c r="C105" s="7"/>
      <c r="D105" s="7"/>
      <c r="E105" s="7"/>
    </row>
    <row r="106" spans="1:15">
      <c r="B106" s="35">
        <f>SUM(B101:E104)</f>
        <v>2149</v>
      </c>
      <c r="G106" s="35" t="s">
        <v>25</v>
      </c>
    </row>
    <row r="107" spans="1:15">
      <c r="H107" s="35" t="s">
        <v>41</v>
      </c>
      <c r="I107" s="35" t="s">
        <v>61</v>
      </c>
      <c r="J107" s="35" t="s">
        <v>63</v>
      </c>
      <c r="K107" s="35" t="s">
        <v>64</v>
      </c>
      <c r="L107" s="35" t="s">
        <v>26</v>
      </c>
    </row>
    <row r="108" spans="1:15">
      <c r="A108" s="35" t="s">
        <v>27</v>
      </c>
      <c r="G108" s="35" t="s">
        <v>41</v>
      </c>
      <c r="H108" s="11" t="s">
        <v>293</v>
      </c>
      <c r="I108" s="11">
        <f>((C101-I101)^2/I101)</f>
        <v>7.2386764477461156</v>
      </c>
      <c r="J108" s="11">
        <f>((D101-J101)^2/J101)</f>
        <v>7.9848178395161877</v>
      </c>
      <c r="K108" s="11">
        <f>((E101-K101)^2/K101)</f>
        <v>0.11271972011409481</v>
      </c>
      <c r="M108" s="35">
        <f>CHIDIST(I108, 1)</f>
        <v>7.134955960380788E-3</v>
      </c>
      <c r="N108" s="35">
        <f>CHIDIST(J108, 1)</f>
        <v>4.7171244007692551E-3</v>
      </c>
      <c r="O108" s="35">
        <f>CHIDIST(K108, 1)</f>
        <v>0.73706876760771034</v>
      </c>
    </row>
    <row r="109" spans="1:15">
      <c r="G109" s="35" t="s">
        <v>61</v>
      </c>
      <c r="H109" s="11">
        <f>((B102-H102)^2/H102)</f>
        <v>8.116838161173618</v>
      </c>
      <c r="I109" s="11" t="s">
        <v>293</v>
      </c>
      <c r="J109" s="11">
        <f>((D102-J102)^2/J102)</f>
        <v>1.2745162496034299</v>
      </c>
      <c r="K109" s="11">
        <f>((E102-K102)^2/K102)</f>
        <v>1.116404903351193E-2</v>
      </c>
      <c r="L109" s="35">
        <f>CHIDIST(H109, 1)</f>
        <v>4.3855983689470197E-3</v>
      </c>
      <c r="N109" s="35">
        <f>CHIDIST(J109, 1)</f>
        <v>0.25892132179238048</v>
      </c>
      <c r="O109" s="35">
        <f>CHIDIST(K109, 1)</f>
        <v>0.91585206757968096</v>
      </c>
    </row>
    <row r="110" spans="1:15">
      <c r="B110" s="35" t="s">
        <v>41</v>
      </c>
      <c r="C110" s="35" t="s">
        <v>61</v>
      </c>
      <c r="D110" s="35" t="s">
        <v>63</v>
      </c>
      <c r="E110" s="35" t="s">
        <v>64</v>
      </c>
      <c r="G110" s="35" t="s">
        <v>63</v>
      </c>
      <c r="H110" s="11">
        <f>((B103-H103)^2/H103)</f>
        <v>10.787721390862442</v>
      </c>
      <c r="I110" s="11">
        <f>((C103-I103)^2/I103)</f>
        <v>1.5356150646263549</v>
      </c>
      <c r="J110" s="11" t="s">
        <v>293</v>
      </c>
      <c r="K110" s="11">
        <f>((E103-K103)^2/K103)</f>
        <v>1.7180244491466536</v>
      </c>
      <c r="L110" s="35">
        <f>CHIDIST(H110, 1)</f>
        <v>1.0217558096690257E-3</v>
      </c>
      <c r="M110" s="35">
        <f>CHIDIST(I110, 1)</f>
        <v>0.21527178311161621</v>
      </c>
      <c r="O110" s="35">
        <f>CHIDIST(K110, 1)</f>
        <v>0.18994763037485715</v>
      </c>
    </row>
    <row r="111" spans="1:15">
      <c r="A111" s="35" t="s">
        <v>41</v>
      </c>
      <c r="B111" s="35" t="s">
        <v>293</v>
      </c>
      <c r="C111" s="35">
        <f>C101+B102</f>
        <v>570</v>
      </c>
      <c r="D111" s="35">
        <f>D101+B103</f>
        <v>718</v>
      </c>
      <c r="E111" s="35">
        <f>E101+B104</f>
        <v>144</v>
      </c>
      <c r="G111" s="35" t="s">
        <v>64</v>
      </c>
      <c r="H111" s="11">
        <f>((B104-H104)^2/H104)</f>
        <v>0.2426855574056451</v>
      </c>
      <c r="I111" s="11">
        <f>((C104-I104)^2/I104)</f>
        <v>2.1435718414279849E-2</v>
      </c>
      <c r="J111" s="11">
        <f>((D104-J104)^2/J104)</f>
        <v>2.7378437621601099</v>
      </c>
      <c r="K111" s="11" t="s">
        <v>293</v>
      </c>
      <c r="L111" s="35">
        <f>CHIDIST(H111, 1)</f>
        <v>0.62227315733030064</v>
      </c>
      <c r="M111" s="35">
        <f>CHIDIST(I111, 1)</f>
        <v>0.88359819098915504</v>
      </c>
      <c r="N111" s="35">
        <f>CHIDIST(J111, 1)</f>
        <v>9.7996946078857283E-2</v>
      </c>
    </row>
    <row r="112" spans="1:15">
      <c r="A112" s="35" t="s">
        <v>61</v>
      </c>
      <c r="C112" s="35" t="s">
        <v>293</v>
      </c>
      <c r="D112" s="35">
        <f>D102+C103</f>
        <v>212</v>
      </c>
      <c r="E112" s="35">
        <f>E102+C104</f>
        <v>427</v>
      </c>
    </row>
    <row r="113" spans="1:11">
      <c r="A113" s="35" t="s">
        <v>63</v>
      </c>
      <c r="D113" s="35" t="s">
        <v>293</v>
      </c>
      <c r="E113" s="35">
        <f>D104+E103</f>
        <v>78</v>
      </c>
    </row>
    <row r="114" spans="1:11">
      <c r="A114" s="35" t="s">
        <v>64</v>
      </c>
      <c r="E114" s="35" t="s">
        <v>293</v>
      </c>
    </row>
    <row r="115" spans="1:11">
      <c r="H115" s="35" t="s">
        <v>293</v>
      </c>
    </row>
    <row r="116" spans="1:11">
      <c r="I116" s="35" t="s">
        <v>293</v>
      </c>
    </row>
    <row r="117" spans="1:11">
      <c r="J117" s="35" t="s">
        <v>293</v>
      </c>
    </row>
    <row r="118" spans="1:11">
      <c r="K118" s="35" t="s">
        <v>293</v>
      </c>
    </row>
    <row r="119" spans="1:11">
      <c r="A119" s="4" t="s">
        <v>279</v>
      </c>
      <c r="B119" s="4"/>
      <c r="C119" s="4"/>
    </row>
    <row r="120" spans="1:11">
      <c r="A120" s="35" t="s">
        <v>188</v>
      </c>
    </row>
    <row r="121" spans="1:11">
      <c r="A121" s="35" t="s">
        <v>280</v>
      </c>
      <c r="C121" s="35">
        <f>D101+E102+B103+C104</f>
        <v>1145</v>
      </c>
    </row>
    <row r="122" spans="1:11">
      <c r="A122" s="35" t="s">
        <v>281</v>
      </c>
      <c r="C122" s="35">
        <f>C101+E101+B102+D102+C103+E103+B104+D104</f>
        <v>1004</v>
      </c>
    </row>
    <row r="123" spans="1:11">
      <c r="A123" s="35" t="s">
        <v>187</v>
      </c>
      <c r="C123" s="35">
        <f>C121/C122</f>
        <v>1.1404382470119523</v>
      </c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6"/>
  <sheetViews>
    <sheetView zoomScale="125" workbookViewId="0">
      <selection activeCell="I47" sqref="I47"/>
    </sheetView>
  </sheetViews>
  <sheetFormatPr baseColWidth="10" defaultRowHeight="13"/>
  <cols>
    <col min="1" max="1" width="10.7109375" style="69"/>
    <col min="2" max="2" width="12.42578125" style="12" customWidth="1"/>
  </cols>
  <sheetData>
    <row r="1" spans="1:4">
      <c r="A1" s="20"/>
      <c r="B1" s="20" t="s">
        <v>189</v>
      </c>
    </row>
    <row r="2" spans="1:4">
      <c r="A2" s="12" t="s">
        <v>261</v>
      </c>
      <c r="B2" s="12">
        <v>2.5735294117647061</v>
      </c>
      <c r="C2" s="12">
        <v>2.4214285714285713</v>
      </c>
      <c r="D2" s="69" t="s">
        <v>262</v>
      </c>
    </row>
    <row r="3" spans="1:4">
      <c r="A3" s="69" t="s">
        <v>309</v>
      </c>
      <c r="B3" s="69">
        <v>1.0466200466200466</v>
      </c>
    </row>
    <row r="4" spans="1:4">
      <c r="A4" s="69" t="s">
        <v>144</v>
      </c>
      <c r="B4" s="12">
        <v>0.97573839662447259</v>
      </c>
    </row>
    <row r="5" spans="1:4">
      <c r="A5" s="69" t="s">
        <v>357</v>
      </c>
      <c r="B5" s="69">
        <v>0.79651162790697672</v>
      </c>
    </row>
    <row r="6" spans="1:4">
      <c r="A6" s="69" t="s">
        <v>333</v>
      </c>
      <c r="B6" s="12">
        <v>0.88991477272727271</v>
      </c>
    </row>
    <row r="7" spans="1:4">
      <c r="A7" s="12" t="s">
        <v>185</v>
      </c>
      <c r="B7" s="69">
        <v>1.2532679738562091</v>
      </c>
    </row>
    <row r="8" spans="1:4">
      <c r="A8" s="12" t="s">
        <v>206</v>
      </c>
      <c r="B8" s="12">
        <v>5.0255681818181817</v>
      </c>
    </row>
    <row r="9" spans="1:4">
      <c r="A9" s="42" t="s">
        <v>231</v>
      </c>
      <c r="B9" s="42">
        <v>0.87407407407407411</v>
      </c>
    </row>
    <row r="10" spans="1:4">
      <c r="A10" s="29" t="s">
        <v>263</v>
      </c>
      <c r="B10" s="29">
        <v>3.0476190476190474</v>
      </c>
      <c r="C10" s="29">
        <v>3.5454545454545454</v>
      </c>
      <c r="D10" s="69" t="s">
        <v>264</v>
      </c>
    </row>
    <row r="11" spans="1:4">
      <c r="A11" s="29" t="s">
        <v>163</v>
      </c>
      <c r="B11" s="69">
        <v>2.4556962025316458</v>
      </c>
    </row>
    <row r="12" spans="1:4">
      <c r="A12" s="29" t="s">
        <v>117</v>
      </c>
      <c r="B12" s="66">
        <v>3.0374531835205993</v>
      </c>
    </row>
    <row r="13" spans="1:4">
      <c r="A13" s="66" t="s">
        <v>256</v>
      </c>
      <c r="B13" s="29">
        <v>3.0993905297702766</v>
      </c>
    </row>
    <row r="14" spans="1:4">
      <c r="A14" s="29" t="s">
        <v>38</v>
      </c>
      <c r="B14" s="69">
        <v>3.7467512843759443</v>
      </c>
    </row>
    <row r="15" spans="1:4">
      <c r="A15" s="12" t="s">
        <v>17</v>
      </c>
      <c r="B15" s="12">
        <v>7.2241379310344831</v>
      </c>
    </row>
    <row r="16" spans="1:4">
      <c r="A16" s="69" t="s">
        <v>267</v>
      </c>
      <c r="B16" s="12">
        <v>1.6433434190620273</v>
      </c>
    </row>
    <row r="17" spans="1:4">
      <c r="A17" s="69" t="s">
        <v>258</v>
      </c>
      <c r="B17" s="69">
        <v>2</v>
      </c>
    </row>
    <row r="18" spans="1:4">
      <c r="A18" s="69" t="s">
        <v>304</v>
      </c>
      <c r="B18" s="69">
        <v>3.2738095238095237</v>
      </c>
    </row>
    <row r="19" spans="1:4">
      <c r="A19" s="12" t="s">
        <v>265</v>
      </c>
      <c r="B19" s="12">
        <v>4.7888888888888888</v>
      </c>
      <c r="C19" s="12">
        <v>1.6340425531914893</v>
      </c>
      <c r="D19" s="69" t="s">
        <v>65</v>
      </c>
    </row>
    <row r="20" spans="1:4">
      <c r="A20" s="69" t="s">
        <v>306</v>
      </c>
      <c r="B20" s="12">
        <v>3.1171284634760705</v>
      </c>
    </row>
    <row r="21" spans="1:4">
      <c r="A21" s="12" t="s">
        <v>339</v>
      </c>
      <c r="B21" s="12">
        <v>3.1245791245791246</v>
      </c>
    </row>
    <row r="22" spans="1:4">
      <c r="A22" s="12" t="s">
        <v>66</v>
      </c>
      <c r="B22" s="12">
        <v>2.2044943820224718</v>
      </c>
      <c r="C22" s="12">
        <v>2.4979367262723522</v>
      </c>
      <c r="D22" s="69" t="s">
        <v>45</v>
      </c>
    </row>
    <row r="23" spans="1:4">
      <c r="A23" s="69" t="s">
        <v>80</v>
      </c>
      <c r="B23" s="12">
        <v>3.1524822695035462</v>
      </c>
    </row>
    <row r="24" spans="1:4">
      <c r="A24" s="69" t="s">
        <v>273</v>
      </c>
      <c r="B24" s="12">
        <v>2.8571428571428572</v>
      </c>
    </row>
    <row r="25" spans="1:4">
      <c r="A25" s="12" t="s">
        <v>123</v>
      </c>
      <c r="B25" s="51">
        <v>4.21875</v>
      </c>
      <c r="C25" s="51">
        <v>2.8913043478260869</v>
      </c>
      <c r="D25" s="69" t="s">
        <v>124</v>
      </c>
    </row>
    <row r="26" spans="1:4">
      <c r="A26" s="69" t="s">
        <v>126</v>
      </c>
      <c r="B26" s="69">
        <v>1.8439716312056738</v>
      </c>
      <c r="C26" s="69">
        <v>1.6759581881533101</v>
      </c>
      <c r="D26" s="69" t="s">
        <v>125</v>
      </c>
    </row>
    <row r="27" spans="1:4">
      <c r="A27" s="69" t="s">
        <v>11</v>
      </c>
      <c r="B27" s="69">
        <v>1.5729166666666667</v>
      </c>
    </row>
    <row r="28" spans="1:4">
      <c r="A28" s="69" t="s">
        <v>245</v>
      </c>
      <c r="B28" s="69">
        <v>1.8</v>
      </c>
    </row>
    <row r="29" spans="1:4">
      <c r="A29" s="69" t="s">
        <v>199</v>
      </c>
      <c r="B29" s="12">
        <v>1.3791208791208791</v>
      </c>
    </row>
    <row r="30" spans="1:4">
      <c r="A30" s="69" t="s">
        <v>40</v>
      </c>
      <c r="B30" s="12">
        <v>2.6315789473684212</v>
      </c>
    </row>
    <row r="31" spans="1:4">
      <c r="A31" s="12" t="s">
        <v>73</v>
      </c>
      <c r="B31" s="12">
        <v>1.33303808680248</v>
      </c>
    </row>
    <row r="32" spans="1:4">
      <c r="A32" s="69" t="s">
        <v>10</v>
      </c>
      <c r="B32" s="69">
        <v>5.2272727272727275</v>
      </c>
    </row>
    <row r="33" spans="1:2">
      <c r="A33" s="69" t="s">
        <v>93</v>
      </c>
      <c r="B33" s="12">
        <v>5.929577464788732</v>
      </c>
    </row>
    <row r="34" spans="1:2">
      <c r="A34" s="69" t="s">
        <v>190</v>
      </c>
      <c r="B34" s="69">
        <v>1.2803955788248982</v>
      </c>
    </row>
    <row r="35" spans="1:2">
      <c r="A35" s="69" t="s">
        <v>86</v>
      </c>
      <c r="B35" s="12">
        <v>3.6022727272727271</v>
      </c>
    </row>
    <row r="36" spans="1:2">
      <c r="A36" s="69" t="s">
        <v>91</v>
      </c>
      <c r="B36" s="12">
        <v>3.141025641025641</v>
      </c>
    </row>
    <row r="37" spans="1:2">
      <c r="A37" s="69" t="s">
        <v>254</v>
      </c>
      <c r="B37" s="12">
        <v>1.1084420041180507</v>
      </c>
    </row>
    <row r="38" spans="1:2">
      <c r="A38" s="31" t="s">
        <v>102</v>
      </c>
      <c r="B38" s="31">
        <v>5.8031496062992129</v>
      </c>
    </row>
    <row r="39" spans="1:2">
      <c r="A39" s="69" t="s">
        <v>96</v>
      </c>
      <c r="B39" s="12">
        <v>4.1005586592178771</v>
      </c>
    </row>
    <row r="40" spans="1:2">
      <c r="A40" s="69" t="s">
        <v>243</v>
      </c>
      <c r="B40" s="12">
        <v>6.2272727272727275</v>
      </c>
    </row>
    <row r="66" spans="1:1">
      <c r="A66" s="69" t="s">
        <v>24</v>
      </c>
    </row>
  </sheetData>
  <phoneticPr fontId="56" type="noConversion"/>
  <pageMargins left="0.75" right="0.75" top="1" bottom="1" header="0.5" footer="0.5"/>
  <rowBreaks count="1" manualBreakCount="1">
    <brk id="4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8"/>
  <sheetViews>
    <sheetView zoomScale="125" workbookViewId="0">
      <selection activeCell="A20" sqref="A20:XFD20"/>
    </sheetView>
  </sheetViews>
  <sheetFormatPr baseColWidth="10" defaultRowHeight="13"/>
  <sheetData>
    <row r="1" spans="1:16">
      <c r="A1" s="5" t="s">
        <v>287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>
      <c r="A2" s="82" t="s">
        <v>298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>
      <c r="A3" s="77" t="s">
        <v>41</v>
      </c>
      <c r="B3" s="77">
        <v>0.34021000000000001</v>
      </c>
      <c r="C3" s="77"/>
      <c r="D3" s="77" t="s">
        <v>42</v>
      </c>
      <c r="E3" s="77">
        <f>B3+B6</f>
        <v>0.56872999999999996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>
      <c r="A4" s="77" t="s">
        <v>61</v>
      </c>
      <c r="B4" s="77">
        <v>0.19758999999999999</v>
      </c>
      <c r="C4" s="77"/>
      <c r="D4" s="77" t="s">
        <v>62</v>
      </c>
      <c r="E4" s="77">
        <f>B4+B5</f>
        <v>0.43126999999999999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>
      <c r="A5" s="77" t="s">
        <v>63</v>
      </c>
      <c r="B5" s="77">
        <v>0.23368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16">
      <c r="A6" s="77" t="s">
        <v>64</v>
      </c>
      <c r="B6" s="77">
        <v>0.22852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spans="1:16">
      <c r="A7" s="77"/>
      <c r="B7" s="77">
        <f>SUM(B3:B6)</f>
        <v>1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spans="1:16">
      <c r="A8" s="77" t="s">
        <v>35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6">
      <c r="A9" s="77"/>
      <c r="B9" s="77"/>
      <c r="C9" s="77"/>
      <c r="D9" s="77"/>
      <c r="E9" s="77"/>
      <c r="F9" s="77"/>
      <c r="G9" s="77" t="s">
        <v>292</v>
      </c>
      <c r="H9" s="77"/>
      <c r="I9" s="77"/>
      <c r="J9" s="77"/>
      <c r="K9" s="77"/>
      <c r="L9" s="77"/>
      <c r="M9" s="77"/>
      <c r="N9" s="77"/>
      <c r="O9" s="77"/>
      <c r="P9" s="77"/>
    </row>
    <row r="10" spans="1:16">
      <c r="A10" s="77"/>
      <c r="B10" s="77" t="s">
        <v>41</v>
      </c>
      <c r="C10" s="77" t="s">
        <v>61</v>
      </c>
      <c r="D10" s="77" t="s">
        <v>63</v>
      </c>
      <c r="E10" s="77" t="s">
        <v>64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</row>
    <row r="11" spans="1:16">
      <c r="A11" s="77" t="s">
        <v>41</v>
      </c>
      <c r="B11" s="77" t="s">
        <v>293</v>
      </c>
      <c r="C11" s="77">
        <f>B3/B4</f>
        <v>1.7217976618249913</v>
      </c>
      <c r="D11" s="77">
        <f>B3/B5</f>
        <v>1.455879835672715</v>
      </c>
      <c r="E11" s="77">
        <f>B3/B6</f>
        <v>1.4887537195869072</v>
      </c>
      <c r="F11" s="77"/>
      <c r="G11" s="77"/>
      <c r="H11" s="77" t="s">
        <v>293</v>
      </c>
      <c r="I11" s="77">
        <f>B3/(B3+B4)</f>
        <v>0.63259576050576416</v>
      </c>
      <c r="J11" s="77">
        <f>B3/(B3+B5)</f>
        <v>0.59281395389360336</v>
      </c>
      <c r="K11" s="77">
        <f>B3/(B3+B6)</f>
        <v>0.59819246391081893</v>
      </c>
      <c r="L11" s="77"/>
      <c r="M11" s="77"/>
      <c r="N11" s="77"/>
      <c r="O11" s="77"/>
      <c r="P11" s="77"/>
    </row>
    <row r="12" spans="1:16">
      <c r="A12" s="77" t="s">
        <v>61</v>
      </c>
      <c r="B12" s="77">
        <f>B4/B3</f>
        <v>0.58078833661561968</v>
      </c>
      <c r="C12" s="77" t="s">
        <v>293</v>
      </c>
      <c r="D12" s="77">
        <f>B4/B5</f>
        <v>0.84555802807257785</v>
      </c>
      <c r="E12" s="77">
        <f>B4/B6</f>
        <v>0.86465079642919651</v>
      </c>
      <c r="F12" s="77"/>
      <c r="G12" s="77"/>
      <c r="H12" s="77">
        <f>B4/(B3+B4)</f>
        <v>0.36740423949423573</v>
      </c>
      <c r="I12" s="77" t="s">
        <v>293</v>
      </c>
      <c r="J12" s="77">
        <f>B4/(B4+B5)</f>
        <v>0.45815846221624501</v>
      </c>
      <c r="K12" s="77">
        <f>B4/(B4+B6)</f>
        <v>0.46370655464551408</v>
      </c>
      <c r="L12" s="77"/>
      <c r="M12" s="77"/>
      <c r="N12" s="77"/>
      <c r="O12" s="77"/>
      <c r="P12" s="77"/>
    </row>
    <row r="13" spans="1:16">
      <c r="A13" s="77" t="s">
        <v>63</v>
      </c>
      <c r="B13" s="77">
        <f>B5/B3</f>
        <v>0.68686987448928605</v>
      </c>
      <c r="C13" s="77">
        <f>B5/B4</f>
        <v>1.1826509438736779</v>
      </c>
      <c r="D13" s="77" t="s">
        <v>293</v>
      </c>
      <c r="E13" s="77">
        <f>B5/B6</f>
        <v>1.0225800805181167</v>
      </c>
      <c r="F13" s="77"/>
      <c r="G13" s="77"/>
      <c r="H13" s="77">
        <f>B5/(B5+B3)</f>
        <v>0.40718604610639669</v>
      </c>
      <c r="I13" s="77">
        <f>B5/(B5+B4)</f>
        <v>0.54184153778375499</v>
      </c>
      <c r="J13" s="77" t="s">
        <v>293</v>
      </c>
      <c r="K13" s="77">
        <f>B5/(B5+B6)</f>
        <v>0.5055819991345738</v>
      </c>
      <c r="L13" s="77"/>
      <c r="M13" s="77"/>
      <c r="N13" s="77"/>
      <c r="O13" s="77"/>
      <c r="P13" s="77"/>
    </row>
    <row r="14" spans="1:16">
      <c r="A14" s="77" t="s">
        <v>64</v>
      </c>
      <c r="B14" s="77">
        <f>B6/B3</f>
        <v>0.6717027718174069</v>
      </c>
      <c r="C14" s="77">
        <f>B6/B4</f>
        <v>1.1565362619565769</v>
      </c>
      <c r="D14" s="77">
        <f>B6/B5</f>
        <v>0.97791852105443344</v>
      </c>
      <c r="E14" s="77" t="s">
        <v>293</v>
      </c>
      <c r="F14" s="77"/>
      <c r="G14" s="77"/>
      <c r="H14" s="77">
        <f>B6/(B6+B3)</f>
        <v>0.40180753608918118</v>
      </c>
      <c r="I14" s="77">
        <f>B6/(B6+B4)</f>
        <v>0.53629344535448598</v>
      </c>
      <c r="J14" s="77">
        <f>B6/(B6+B5)</f>
        <v>0.4944180008654262</v>
      </c>
      <c r="K14" s="77" t="s">
        <v>293</v>
      </c>
      <c r="L14" s="77"/>
      <c r="M14" s="77"/>
      <c r="N14" s="77"/>
      <c r="O14" s="77"/>
      <c r="P14" s="77"/>
    </row>
    <row r="15" spans="1:16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1:16">
      <c r="A16" s="77" t="s">
        <v>323</v>
      </c>
      <c r="B16" s="77"/>
      <c r="C16" s="77"/>
      <c r="D16" s="77"/>
      <c r="E16" s="77"/>
      <c r="F16" s="77"/>
      <c r="G16" s="77" t="s">
        <v>294</v>
      </c>
      <c r="H16" s="77"/>
      <c r="I16" s="77"/>
      <c r="J16" s="77"/>
      <c r="K16" s="77"/>
      <c r="L16" s="77"/>
      <c r="M16" s="77"/>
      <c r="N16" s="77"/>
      <c r="O16" s="77"/>
      <c r="P16" s="77"/>
    </row>
    <row r="17" spans="1:16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>
      <c r="A18" s="77"/>
      <c r="B18" s="77" t="s">
        <v>41</v>
      </c>
      <c r="C18" s="77" t="s">
        <v>61</v>
      </c>
      <c r="D18" s="77" t="s">
        <v>63</v>
      </c>
      <c r="E18" s="77" t="s">
        <v>64</v>
      </c>
      <c r="F18" s="77"/>
      <c r="G18" s="77"/>
      <c r="H18" s="77" t="s">
        <v>41</v>
      </c>
      <c r="I18" s="77" t="s">
        <v>61</v>
      </c>
      <c r="J18" s="77" t="s">
        <v>63</v>
      </c>
      <c r="K18" s="77" t="s">
        <v>64</v>
      </c>
      <c r="L18" s="77"/>
      <c r="M18" s="77"/>
      <c r="N18" s="34"/>
      <c r="O18" s="77"/>
      <c r="P18" s="77"/>
    </row>
    <row r="19" spans="1:16">
      <c r="A19" s="77" t="s">
        <v>41</v>
      </c>
      <c r="B19" s="7" t="s">
        <v>293</v>
      </c>
      <c r="C19" s="7">
        <v>106</v>
      </c>
      <c r="D19" s="7">
        <v>687</v>
      </c>
      <c r="E19" s="7">
        <v>91</v>
      </c>
      <c r="F19" s="77"/>
      <c r="G19" s="77" t="s">
        <v>41</v>
      </c>
      <c r="H19" s="77" t="s">
        <v>293</v>
      </c>
      <c r="I19" s="77">
        <f>C29*I11</f>
        <v>121.45838601710672</v>
      </c>
      <c r="J19" s="77">
        <f>D29*J11</f>
        <v>828.75390754325747</v>
      </c>
      <c r="K19" s="77">
        <f>E29*K11</f>
        <v>89.728869586622835</v>
      </c>
      <c r="L19" s="77"/>
      <c r="M19" s="77">
        <f>I19+H20</f>
        <v>192</v>
      </c>
      <c r="N19" s="77">
        <f>J19+H21</f>
        <v>1398</v>
      </c>
      <c r="O19" s="77">
        <f>K19+H22</f>
        <v>150</v>
      </c>
      <c r="P19" s="77"/>
    </row>
    <row r="20" spans="1:16">
      <c r="A20" s="77" t="s">
        <v>61</v>
      </c>
      <c r="B20" s="7">
        <v>86</v>
      </c>
      <c r="C20" s="7" t="s">
        <v>293</v>
      </c>
      <c r="D20" s="7">
        <v>42</v>
      </c>
      <c r="E20" s="7">
        <v>586</v>
      </c>
      <c r="F20" s="77"/>
      <c r="G20" s="77" t="s">
        <v>61</v>
      </c>
      <c r="H20" s="77">
        <f>C29*H12</f>
        <v>70.541613982893267</v>
      </c>
      <c r="I20" s="77" t="s">
        <v>293</v>
      </c>
      <c r="J20" s="77">
        <f>D30*J12</f>
        <v>43.983212372759525</v>
      </c>
      <c r="K20" s="77">
        <f>E30*K12</f>
        <v>544.39149515383349</v>
      </c>
      <c r="L20" s="77"/>
      <c r="M20" s="77"/>
      <c r="N20" s="77">
        <f>J20+I21</f>
        <v>96</v>
      </c>
      <c r="O20" s="77">
        <f>K20+I22</f>
        <v>1174</v>
      </c>
      <c r="P20" s="77"/>
    </row>
    <row r="21" spans="1:16">
      <c r="A21" s="77" t="s">
        <v>63</v>
      </c>
      <c r="B21" s="7">
        <v>711</v>
      </c>
      <c r="C21" s="7">
        <v>54</v>
      </c>
      <c r="D21" s="7" t="s">
        <v>293</v>
      </c>
      <c r="E21" s="7">
        <v>58</v>
      </c>
      <c r="F21" s="77"/>
      <c r="G21" s="77" t="s">
        <v>63</v>
      </c>
      <c r="H21" s="77">
        <f>D29*H13</f>
        <v>569.24609245674253</v>
      </c>
      <c r="I21" s="77">
        <f>D30*I13</f>
        <v>52.016787627240475</v>
      </c>
      <c r="J21" s="77" t="s">
        <v>293</v>
      </c>
      <c r="K21" s="77">
        <f>E31*K13</f>
        <v>53.591691908264821</v>
      </c>
      <c r="L21" s="77"/>
      <c r="M21" s="77"/>
      <c r="N21" s="77"/>
      <c r="O21" s="77">
        <f>K21+J22</f>
        <v>106</v>
      </c>
      <c r="P21" s="77"/>
    </row>
    <row r="22" spans="1:16">
      <c r="A22" s="77" t="s">
        <v>64</v>
      </c>
      <c r="B22" s="7">
        <v>59</v>
      </c>
      <c r="C22" s="7">
        <v>588</v>
      </c>
      <c r="D22" s="7">
        <v>48</v>
      </c>
      <c r="E22" s="7" t="s">
        <v>293</v>
      </c>
      <c r="F22" s="77"/>
      <c r="G22" s="77" t="s">
        <v>64</v>
      </c>
      <c r="H22" s="77">
        <f>E29*H14</f>
        <v>60.271130413377179</v>
      </c>
      <c r="I22" s="77">
        <f>E30*I14</f>
        <v>629.60850484616651</v>
      </c>
      <c r="J22" s="77">
        <f>E31*J14</f>
        <v>52.408308091735179</v>
      </c>
      <c r="K22" s="77" t="s">
        <v>293</v>
      </c>
      <c r="L22" s="77"/>
      <c r="M22" s="77"/>
      <c r="N22" s="77"/>
      <c r="O22" s="77"/>
      <c r="P22" s="77"/>
    </row>
    <row r="23" spans="1:16">
      <c r="A23" s="77"/>
      <c r="B23" s="7"/>
      <c r="C23" s="7"/>
      <c r="D23" s="7"/>
      <c r="E23" s="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1:16">
      <c r="A24" s="77"/>
      <c r="B24" s="77">
        <f>SUM(B19:E22)</f>
        <v>3116</v>
      </c>
      <c r="C24" s="77"/>
      <c r="D24" s="77"/>
      <c r="E24" s="77"/>
      <c r="F24" s="77"/>
      <c r="G24" s="77" t="s">
        <v>25</v>
      </c>
      <c r="H24" s="77"/>
      <c r="I24" s="77"/>
      <c r="J24" s="77"/>
      <c r="K24" s="77"/>
      <c r="L24" s="77"/>
      <c r="M24" s="77"/>
      <c r="N24" s="77"/>
      <c r="O24" s="77"/>
      <c r="P24" s="77"/>
    </row>
    <row r="25" spans="1:16">
      <c r="A25" s="77"/>
      <c r="B25" s="77"/>
      <c r="C25" s="77"/>
      <c r="D25" s="77"/>
      <c r="E25" s="77"/>
      <c r="F25" s="77"/>
      <c r="G25" s="77"/>
      <c r="H25" s="77" t="s">
        <v>41</v>
      </c>
      <c r="I25" s="77" t="s">
        <v>61</v>
      </c>
      <c r="J25" s="77" t="s">
        <v>63</v>
      </c>
      <c r="K25" s="77" t="s">
        <v>64</v>
      </c>
      <c r="L25" s="77" t="s">
        <v>26</v>
      </c>
      <c r="M25" s="77"/>
      <c r="N25" s="77"/>
      <c r="O25" s="77"/>
      <c r="P25" s="77"/>
    </row>
    <row r="26" spans="1:16">
      <c r="A26" s="77" t="s">
        <v>27</v>
      </c>
      <c r="B26" s="77"/>
      <c r="C26" s="77"/>
      <c r="D26" s="77"/>
      <c r="E26" s="77"/>
      <c r="F26" s="77"/>
      <c r="G26" s="77" t="s">
        <v>41</v>
      </c>
      <c r="H26" s="11" t="s">
        <v>293</v>
      </c>
      <c r="I26" s="11">
        <f>((C19-I19)^2/I19)</f>
        <v>1.9674367994666431</v>
      </c>
      <c r="J26" s="11">
        <f>((D19-J19)^2/J19)</f>
        <v>24.246245020248733</v>
      </c>
      <c r="K26" s="11">
        <f>((E19-K19)^2/K19)</f>
        <v>1.8007276089136069E-2</v>
      </c>
      <c r="L26" s="77"/>
      <c r="M26" s="77">
        <f>CHIDIST(I26, 1)</f>
        <v>0.16072026089789798</v>
      </c>
      <c r="N26" s="77">
        <f>CHIDIST(J26, 1)</f>
        <v>8.4772191106972957E-7</v>
      </c>
      <c r="O26" s="77">
        <f>CHIDIST(K26, 1)</f>
        <v>0.89325139047094082</v>
      </c>
      <c r="P26" s="77"/>
    </row>
    <row r="27" spans="1:16">
      <c r="A27" s="77"/>
      <c r="B27" s="77"/>
      <c r="C27" s="77"/>
      <c r="D27" s="77"/>
      <c r="E27" s="77"/>
      <c r="F27" s="77"/>
      <c r="G27" s="77" t="s">
        <v>61</v>
      </c>
      <c r="H27" s="11">
        <f>((B20-H20)^2/H20)</f>
        <v>3.3875280811101161</v>
      </c>
      <c r="I27" s="11" t="s">
        <v>293</v>
      </c>
      <c r="J27" s="11">
        <f>((D20-J20)^2/J20)</f>
        <v>8.9423466438354138E-2</v>
      </c>
      <c r="K27" s="11">
        <f>((E20-K20)^2/K20)</f>
        <v>3.1801886894728995</v>
      </c>
      <c r="L27" s="77">
        <f>CHIDIST(H27, 1)</f>
        <v>6.5691379752077728E-2</v>
      </c>
      <c r="M27" s="77"/>
      <c r="N27" s="77">
        <f>CHIDIST(J27, 1)</f>
        <v>0.76491138213028265</v>
      </c>
      <c r="O27" s="77">
        <f>CHIDIST(K27, 1)</f>
        <v>7.4536135833022557E-2</v>
      </c>
      <c r="P27" s="77"/>
    </row>
    <row r="28" spans="1:16">
      <c r="A28" s="77"/>
      <c r="B28" s="77" t="s">
        <v>41</v>
      </c>
      <c r="C28" s="77" t="s">
        <v>61</v>
      </c>
      <c r="D28" s="77" t="s">
        <v>63</v>
      </c>
      <c r="E28" s="77" t="s">
        <v>64</v>
      </c>
      <c r="F28" s="77"/>
      <c r="G28" s="77" t="s">
        <v>63</v>
      </c>
      <c r="H28" s="11">
        <f>((B21-H21)^2/H21)</f>
        <v>35.29961921576011</v>
      </c>
      <c r="I28" s="11">
        <f>((C21-I21)^2/I21)</f>
        <v>7.5612729945029072E-2</v>
      </c>
      <c r="J28" s="11" t="s">
        <v>293</v>
      </c>
      <c r="K28" s="11">
        <f>((E21-K21)^2/K21)</f>
        <v>0.36261553870929208</v>
      </c>
      <c r="L28" s="77">
        <f>CHIDIST(H28, 1)</f>
        <v>2.8268732269643327E-9</v>
      </c>
      <c r="M28" s="77">
        <f>CHIDIST(I28, 1)</f>
        <v>0.78333337877640197</v>
      </c>
      <c r="N28" s="77"/>
      <c r="O28" s="77">
        <f>CHIDIST(K28, 1)</f>
        <v>0.54705720863660234</v>
      </c>
      <c r="P28" s="77"/>
    </row>
    <row r="29" spans="1:16">
      <c r="A29" s="77" t="s">
        <v>41</v>
      </c>
      <c r="B29" s="77" t="s">
        <v>293</v>
      </c>
      <c r="C29" s="77">
        <f>C19+B20</f>
        <v>192</v>
      </c>
      <c r="D29" s="77">
        <f>D19+B21</f>
        <v>1398</v>
      </c>
      <c r="E29" s="77">
        <f>E19+B22</f>
        <v>150</v>
      </c>
      <c r="F29" s="77"/>
      <c r="G29" s="77" t="s">
        <v>64</v>
      </c>
      <c r="H29" s="11">
        <f>((B22-H22)^2/H22)</f>
        <v>2.6808399257330293E-2</v>
      </c>
      <c r="I29" s="11">
        <f>((C22-I22)^2/I22)</f>
        <v>2.7497526831478654</v>
      </c>
      <c r="J29" s="11">
        <f>((D22-J22)^2/J22)</f>
        <v>0.37080342677046813</v>
      </c>
      <c r="K29" s="11" t="s">
        <v>293</v>
      </c>
      <c r="L29" s="77">
        <f>CHIDIST(H29, 1)</f>
        <v>0.86994156881759599</v>
      </c>
      <c r="M29" s="77">
        <f>CHIDIST(I29, 1)</f>
        <v>9.7269500984919197E-2</v>
      </c>
      <c r="N29" s="77">
        <f>CHIDIST(J29, 1)</f>
        <v>0.54256665735110565</v>
      </c>
      <c r="O29" s="77"/>
      <c r="P29" s="77"/>
    </row>
    <row r="30" spans="1:16">
      <c r="A30" s="77" t="s">
        <v>61</v>
      </c>
      <c r="B30" s="77"/>
      <c r="C30" s="77" t="s">
        <v>293</v>
      </c>
      <c r="D30" s="77">
        <f>D20+C21</f>
        <v>96</v>
      </c>
      <c r="E30" s="77">
        <f>E20+C22</f>
        <v>1174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1:16">
      <c r="A31" s="77" t="s">
        <v>63</v>
      </c>
      <c r="B31" s="77"/>
      <c r="C31" s="77"/>
      <c r="D31" s="77" t="s">
        <v>293</v>
      </c>
      <c r="E31" s="77">
        <f>D22+E21</f>
        <v>106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1:16">
      <c r="A32" s="77" t="s">
        <v>64</v>
      </c>
      <c r="B32" s="77"/>
      <c r="C32" s="77"/>
      <c r="D32" s="77"/>
      <c r="E32" s="77" t="s">
        <v>293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1:16">
      <c r="A33" s="77"/>
      <c r="B33" s="77"/>
      <c r="C33" s="77"/>
      <c r="D33" s="77"/>
      <c r="E33" s="77"/>
      <c r="F33" s="77"/>
      <c r="G33" s="77"/>
      <c r="H33" s="77" t="s">
        <v>293</v>
      </c>
      <c r="I33" s="77"/>
      <c r="J33" s="77"/>
      <c r="K33" s="77"/>
      <c r="L33" s="77"/>
      <c r="M33" s="77"/>
      <c r="N33" s="77"/>
      <c r="O33" s="77"/>
      <c r="P33" s="77"/>
    </row>
    <row r="34" spans="1:16">
      <c r="A34" s="77"/>
      <c r="B34" s="77"/>
      <c r="C34" s="77"/>
      <c r="D34" s="77"/>
      <c r="E34" s="77"/>
      <c r="F34" s="77"/>
      <c r="G34" s="77"/>
      <c r="H34" s="77"/>
      <c r="I34" s="77" t="s">
        <v>293</v>
      </c>
      <c r="J34" s="77"/>
      <c r="K34" s="77"/>
      <c r="L34" s="77"/>
      <c r="M34" s="77"/>
      <c r="N34" s="77"/>
      <c r="O34" s="77"/>
      <c r="P34" s="77"/>
    </row>
    <row r="35" spans="1:16">
      <c r="A35" s="77"/>
      <c r="B35" s="77"/>
      <c r="C35" s="77"/>
      <c r="D35" s="77"/>
      <c r="E35" s="77"/>
      <c r="F35" s="77"/>
      <c r="G35" s="77"/>
      <c r="H35" s="77"/>
      <c r="I35" s="77"/>
      <c r="J35" s="77" t="s">
        <v>293</v>
      </c>
      <c r="K35" s="77"/>
      <c r="L35" s="77"/>
      <c r="M35" s="77"/>
      <c r="N35" s="77"/>
      <c r="O35" s="77"/>
      <c r="P35" s="77"/>
    </row>
    <row r="36" spans="1:1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 t="s">
        <v>293</v>
      </c>
      <c r="L36" s="77"/>
      <c r="M36" s="77"/>
      <c r="N36" s="77"/>
      <c r="O36" s="77"/>
      <c r="P36" s="77"/>
    </row>
    <row r="37" spans="1:1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1:1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</sheetData>
  <phoneticPr fontId="5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Summary</vt:lpstr>
      <vt:lpstr> IHNV_G HRVo</vt:lpstr>
      <vt:lpstr>GBNV WSMVo</vt:lpstr>
      <vt:lpstr>EACMV_A SACMVo</vt:lpstr>
      <vt:lpstr>VACVb5r CoPVo</vt:lpstr>
      <vt:lpstr>PLRVcp SPLSVo</vt:lpstr>
      <vt:lpstr>IPNVpoly YTAVo</vt:lpstr>
      <vt:lpstr>Ts_Tv</vt:lpstr>
      <vt:lpstr>ACLSVcp ApCLSVo</vt:lpstr>
      <vt:lpstr>SYLVcp RSDaVo</vt:lpstr>
      <vt:lpstr>PCV2 PCV1o (PAUP)</vt:lpstr>
      <vt:lpstr>GaHV1 PsHV1o</vt:lpstr>
      <vt:lpstr>HSV1ul23 HSV2o</vt:lpstr>
      <vt:lpstr>PCV2 PCV1o</vt:lpstr>
      <vt:lpstr>VHSV G SHVo</vt:lpstr>
      <vt:lpstr>VHSV_N SHVo</vt:lpstr>
      <vt:lpstr>2012 BNYVVcp BSBMVo</vt:lpstr>
      <vt:lpstr>2012 BNYVVp25 BSBMVo</vt:lpstr>
      <vt:lpstr>BDV_N ABVout</vt:lpstr>
      <vt:lpstr>BDV_P ABVout</vt:lpstr>
      <vt:lpstr>HTNV_GC SEOVo</vt:lpstr>
      <vt:lpstr> HTNV_N SEOVo</vt:lpstr>
      <vt:lpstr> B19NS1 PTMVo</vt:lpstr>
      <vt:lpstr>B19VP PTMVo</vt:lpstr>
      <vt:lpstr>MSV DSVo</vt:lpstr>
      <vt:lpstr>NoroGii.2 Gi.6o</vt:lpstr>
      <vt:lpstr>phiX174 G4o</vt:lpstr>
      <vt:lpstr>PPV JYMVout</vt:lpstr>
      <vt:lpstr>RBSDVcp MRDVo</vt:lpstr>
      <vt:lpstr>HPV16 HPV34o</vt:lpstr>
      <vt:lpstr>WDV ODVo</vt:lpstr>
      <vt:lpstr> TStV PMoVo</vt:lpstr>
      <vt:lpstr>JEV USUVo</vt:lpstr>
      <vt:lpstr>MYXV RFVo</vt:lpstr>
      <vt:lpstr>HAdBL3 HAdEo</vt:lpstr>
      <vt:lpstr>IBDV YTAVo</vt:lpstr>
      <vt:lpstr>AHSV CHUVo</vt:lpstr>
      <vt:lpstr>ARVsigC NBVo</vt:lpstr>
      <vt:lpstr>ARVsigNS NBVo</vt:lpstr>
      <vt:lpstr>BFDV GuCVo</vt:lpstr>
      <vt:lpstr>BKPyV SV12o</vt:lpstr>
      <vt:lpstr>BKPyVVP1 SV12o (DM)</vt:lpstr>
      <vt:lpstr>JCP BKPo</vt:lpstr>
      <vt:lpstr>RSV CP MStVo</vt:lpstr>
      <vt:lpstr>EHDV2 VP7 BTVo</vt:lpstr>
      <vt:lpstr>RotA.G9 VP7 RotCo</vt:lpstr>
      <vt:lpstr>CuMV CP PSVo</vt:lpstr>
      <vt:lpstr>CuMV CP TAVo</vt:lpstr>
      <vt:lpstr>RotCVP7 PRotCo (DM)</vt:lpstr>
      <vt:lpstr>HPV6L1 HPV7o (DM)</vt:lpstr>
      <vt:lpstr>GLRaV3 CP PMWaV2o</vt:lpstr>
      <vt:lpstr>CDV_H PDVo</vt:lpstr>
      <vt:lpstr>BBTV_DNA1 CBDVo</vt:lpstr>
      <vt:lpstr>AKAVnp OROVo</vt:lpstr>
      <vt:lpstr>HAVpoly AEVo</vt:lpstr>
      <vt:lpstr>Sheet3 (2)</vt:lpstr>
    </vt:vector>
  </TitlesOfParts>
  <Company>Rutgers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 Lab</dc:creator>
  <cp:lastModifiedBy>Yee Mey Seah</cp:lastModifiedBy>
  <dcterms:created xsi:type="dcterms:W3CDTF">2012-08-27T18:08:38Z</dcterms:created>
  <dcterms:modified xsi:type="dcterms:W3CDTF">2014-10-20T23:29:12Z</dcterms:modified>
</cp:coreProperties>
</file>