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E\CE3D-1\ComArch\Ass\Parallel_shell_sort_comarch_assignment\"/>
    </mc:Choice>
  </mc:AlternateContent>
  <xr:revisionPtr revIDLastSave="0" documentId="13_ncr:1_{853F14C6-980B-4D1B-89AD-D8215784EE93}" xr6:coauthVersionLast="47" xr6:coauthVersionMax="47" xr10:uidLastSave="{00000000-0000-0000-0000-000000000000}"/>
  <bookViews>
    <workbookView xWindow="-120" yWindow="-120" windowWidth="29040" windowHeight="15720" xr2:uid="{4A95CAEF-9012-45F3-BF0F-ABD0891E4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26" i="1" s="1"/>
  <c r="I5" i="1"/>
  <c r="I26" i="1" s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25" i="1"/>
  <c r="I25" i="1"/>
  <c r="H25" i="1"/>
  <c r="H26" i="1"/>
  <c r="G25" i="1"/>
  <c r="G26" i="1"/>
  <c r="F25" i="1"/>
  <c r="F26" i="1"/>
  <c r="E25" i="1"/>
  <c r="E26" i="1"/>
  <c r="D25" i="1"/>
  <c r="D26" i="1"/>
  <c r="C25" i="1"/>
  <c r="C26" i="1"/>
  <c r="C27" i="1"/>
  <c r="C28" i="1"/>
  <c r="C29" i="1"/>
  <c r="J28" i="1"/>
  <c r="J29" i="1"/>
  <c r="J30" i="1"/>
  <c r="J31" i="1"/>
  <c r="J32" i="1"/>
  <c r="J33" i="1"/>
  <c r="J34" i="1"/>
  <c r="J35" i="1"/>
  <c r="J36" i="1"/>
  <c r="J37" i="1"/>
  <c r="I28" i="1"/>
  <c r="I29" i="1"/>
  <c r="I30" i="1"/>
  <c r="I31" i="1"/>
  <c r="I32" i="1"/>
  <c r="I33" i="1"/>
  <c r="I34" i="1"/>
  <c r="I35" i="1"/>
  <c r="I36" i="1"/>
  <c r="I37" i="1"/>
  <c r="H28" i="1"/>
  <c r="H29" i="1"/>
  <c r="H30" i="1"/>
  <c r="H31" i="1"/>
  <c r="H32" i="1"/>
  <c r="H33" i="1"/>
  <c r="H34" i="1"/>
  <c r="H35" i="1"/>
  <c r="H36" i="1"/>
  <c r="H37" i="1"/>
  <c r="G28" i="1"/>
  <c r="G29" i="1"/>
  <c r="G30" i="1"/>
  <c r="G31" i="1"/>
  <c r="G32" i="1"/>
  <c r="G33" i="1"/>
  <c r="G34" i="1"/>
  <c r="G35" i="1"/>
  <c r="G36" i="1"/>
  <c r="G37" i="1"/>
  <c r="F28" i="1"/>
  <c r="F29" i="1"/>
  <c r="F30" i="1"/>
  <c r="F31" i="1"/>
  <c r="F32" i="1"/>
  <c r="F33" i="1"/>
  <c r="F34" i="1"/>
  <c r="F35" i="1"/>
  <c r="F36" i="1"/>
  <c r="F37" i="1"/>
  <c r="J27" i="1"/>
  <c r="I27" i="1"/>
  <c r="H27" i="1"/>
  <c r="G27" i="1"/>
  <c r="F27" i="1"/>
  <c r="E28" i="1"/>
  <c r="E29" i="1"/>
  <c r="E30" i="1"/>
  <c r="E31" i="1"/>
  <c r="E32" i="1"/>
  <c r="E33" i="1"/>
  <c r="E34" i="1"/>
  <c r="E35" i="1"/>
  <c r="E36" i="1"/>
  <c r="E37" i="1"/>
  <c r="D28" i="1"/>
  <c r="D29" i="1"/>
  <c r="D30" i="1"/>
  <c r="D31" i="1"/>
  <c r="D32" i="1"/>
  <c r="D33" i="1"/>
  <c r="D34" i="1"/>
  <c r="D35" i="1"/>
  <c r="D36" i="1"/>
  <c r="D37" i="1"/>
  <c r="C30" i="1"/>
  <c r="C31" i="1"/>
  <c r="C32" i="1"/>
  <c r="C33" i="1"/>
  <c r="C34" i="1"/>
  <c r="C35" i="1"/>
  <c r="C36" i="1"/>
  <c r="C37" i="1"/>
  <c r="E27" i="1"/>
  <c r="D27" i="1"/>
  <c r="V5" i="1"/>
  <c r="V4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S4" i="1"/>
</calcChain>
</file>

<file path=xl/sharedStrings.xml><?xml version="1.0" encoding="utf-8"?>
<sst xmlns="http://schemas.openxmlformats.org/spreadsheetml/2006/main" count="68" uniqueCount="22">
  <si>
    <t>cpu-cycles</t>
  </si>
  <si>
    <t>instructions</t>
  </si>
  <si>
    <t>cache-references</t>
  </si>
  <si>
    <t>cache-misses</t>
  </si>
  <si>
    <t>dTLB-loads</t>
  </si>
  <si>
    <t>dTLB-load-misses</t>
  </si>
  <si>
    <t>dTLB-stores</t>
  </si>
  <si>
    <t>dTLB-store-misses</t>
  </si>
  <si>
    <t>iTLB-loads</t>
  </si>
  <si>
    <t>iTLB-load-misses</t>
  </si>
  <si>
    <t>branch-loads</t>
  </si>
  <si>
    <t>branch-load-misses</t>
  </si>
  <si>
    <t>workload</t>
  </si>
  <si>
    <t>time</t>
  </si>
  <si>
    <t>1 core</t>
  </si>
  <si>
    <t>2 core</t>
  </si>
  <si>
    <t>3 core</t>
  </si>
  <si>
    <t>4 core</t>
  </si>
  <si>
    <t>core</t>
  </si>
  <si>
    <t>x</t>
  </si>
  <si>
    <t>2x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</si>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</sst>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815-2855-4CB4-8B00-AD41286DC877}">
  <dimension ref="A1:AF37"/>
  <sheetViews>
    <sheetView tabSelected="1" topLeftCell="A19" zoomScale="130" zoomScaleNormal="130" workbookViewId="0">
      <selection activeCell="L28" sqref="L28"/>
    </sheetView>
  </sheetViews>
  <sheetFormatPr defaultRowHeight="15" x14ac:dyDescent="0.25"/>
  <cols>
    <col min="1" max="1" width="24.28515625" customWidth="1"/>
    <col min="2" max="2" width="17.42578125" customWidth="1"/>
    <col min="3" max="3" width="10.140625" customWidth="1"/>
    <col min="4" max="4" width="10.7109375" customWidth="1"/>
    <col min="5" max="5" width="10.28515625" customWidth="1"/>
    <col min="6" max="6" width="11.7109375" customWidth="1"/>
    <col min="7" max="7" width="11.42578125" customWidth="1"/>
    <col min="8" max="8" width="10.28515625" customWidth="1"/>
    <col min="9" max="9" width="10.5703125" customWidth="1"/>
    <col min="10" max="10" width="11.42578125" customWidth="1"/>
    <col min="11" max="11" width="17.28515625" customWidth="1"/>
    <col min="12" max="12" width="17.85546875" customWidth="1"/>
    <col min="13" max="13" width="10.7109375" customWidth="1"/>
    <col min="14" max="14" width="12.140625" customWidth="1"/>
    <col min="15" max="15" width="13.140625" customWidth="1"/>
    <col min="16" max="16" width="17.140625" customWidth="1"/>
    <col min="17" max="17" width="15.5703125" customWidth="1"/>
    <col min="18" max="18" width="19.7109375" customWidth="1"/>
    <col min="19" max="19" width="17.7109375" customWidth="1"/>
    <col min="20" max="20" width="18.42578125" customWidth="1"/>
    <col min="21" max="21" width="16.28515625" customWidth="1"/>
    <col min="22" max="22" width="14" customWidth="1"/>
    <col min="23" max="23" width="12.85546875" customWidth="1"/>
    <col min="24" max="24" width="16.28515625" customWidth="1"/>
    <col min="25" max="25" width="15.42578125" customWidth="1"/>
  </cols>
  <sheetData>
    <row r="1" spans="1:32" x14ac:dyDescent="0.25">
      <c r="A1" t="s">
        <v>21</v>
      </c>
    </row>
    <row r="2" spans="1:32" x14ac:dyDescent="0.25">
      <c r="B2" s="1"/>
      <c r="C2" s="4" t="s">
        <v>14</v>
      </c>
      <c r="D2" s="4"/>
      <c r="E2" s="4" t="s">
        <v>15</v>
      </c>
      <c r="F2" s="4"/>
      <c r="G2" s="4" t="s">
        <v>16</v>
      </c>
      <c r="H2" s="4"/>
      <c r="I2" s="4" t="s">
        <v>17</v>
      </c>
      <c r="J2" s="4"/>
    </row>
    <row r="3" spans="1:32" x14ac:dyDescent="0.25">
      <c r="B3" s="1" t="s">
        <v>12</v>
      </c>
      <c r="C3" s="5" t="s">
        <v>19</v>
      </c>
      <c r="D3" s="5" t="s">
        <v>20</v>
      </c>
      <c r="E3" s="5" t="s">
        <v>19</v>
      </c>
      <c r="F3" s="5" t="s">
        <v>20</v>
      </c>
      <c r="G3" s="5" t="s">
        <v>19</v>
      </c>
      <c r="H3" s="5" t="s">
        <v>20</v>
      </c>
      <c r="I3" s="5" t="s">
        <v>19</v>
      </c>
      <c r="J3" s="5" t="s">
        <v>20</v>
      </c>
      <c r="R3" s="1" t="s">
        <v>18</v>
      </c>
      <c r="S3" s="1" t="s">
        <v>12</v>
      </c>
      <c r="T3" s="1" t="s">
        <v>0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 t="s">
        <v>8</v>
      </c>
      <c r="AC3" s="1" t="s">
        <v>9</v>
      </c>
      <c r="AD3" s="1" t="s">
        <v>10</v>
      </c>
      <c r="AE3" s="1" t="s">
        <v>11</v>
      </c>
      <c r="AF3" s="1" t="s">
        <v>13</v>
      </c>
    </row>
    <row r="4" spans="1:32" x14ac:dyDescent="0.25">
      <c r="A4">
        <v>1000000000</v>
      </c>
      <c r="B4" s="1" t="s">
        <v>0</v>
      </c>
      <c r="C4" s="2">
        <f>57576426671</f>
        <v>57576426671</v>
      </c>
      <c r="D4" s="2">
        <f>140153888489</f>
        <v>140153888489</v>
      </c>
      <c r="E4" s="2">
        <f>61528293692</f>
        <v>61528293692</v>
      </c>
      <c r="F4" s="2">
        <f>148772113163</f>
        <v>148772113163</v>
      </c>
      <c r="G4" s="2">
        <f>89618590837</f>
        <v>89618590837</v>
      </c>
      <c r="H4" s="2">
        <f>199522972922</f>
        <v>199522972922</v>
      </c>
      <c r="I4" s="2">
        <f>98164527582</f>
        <v>98164527582</v>
      </c>
      <c r="J4" s="2">
        <f>224572004045</f>
        <v>224572004045</v>
      </c>
      <c r="R4" s="3">
        <v>1</v>
      </c>
      <c r="S4" s="2">
        <f>400000/100000</f>
        <v>4</v>
      </c>
      <c r="T4" s="2">
        <f>57576426671/1000000000</f>
        <v>57.576426671</v>
      </c>
      <c r="U4" s="2">
        <f>102581070428/1000000000</f>
        <v>102.581070428</v>
      </c>
      <c r="V4" s="2">
        <f>105261837</f>
        <v>105261837</v>
      </c>
      <c r="W4" s="2">
        <v>3200994</v>
      </c>
      <c r="X4" s="2">
        <v>51203157836</v>
      </c>
      <c r="Y4" s="2">
        <v>1222274</v>
      </c>
      <c r="Z4" s="2">
        <v>9057248102</v>
      </c>
      <c r="AA4" s="2">
        <v>116200</v>
      </c>
      <c r="AB4" s="2">
        <v>5488</v>
      </c>
      <c r="AC4" s="2">
        <v>81087</v>
      </c>
      <c r="AD4" s="2">
        <v>7061629193</v>
      </c>
      <c r="AE4" s="2">
        <v>389073555</v>
      </c>
      <c r="AF4" s="2">
        <v>23.825900000000001</v>
      </c>
    </row>
    <row r="5" spans="1:32" x14ac:dyDescent="0.25">
      <c r="A5">
        <v>1000000000</v>
      </c>
      <c r="B5" s="1" t="s">
        <v>1</v>
      </c>
      <c r="C5" s="2">
        <f>102581070428</f>
        <v>102581070428</v>
      </c>
      <c r="D5" s="2">
        <f>240277675234</f>
        <v>240277675234</v>
      </c>
      <c r="E5" s="2">
        <f>103590498919</f>
        <v>103590498919</v>
      </c>
      <c r="F5" s="2">
        <f>241066963850</f>
        <v>241066963850</v>
      </c>
      <c r="G5" s="2">
        <f>107344798848</f>
        <v>107344798848</v>
      </c>
      <c r="H5" s="2">
        <f>247076843262</f>
        <v>247076843262</v>
      </c>
      <c r="I5" s="2">
        <f>105417172814</f>
        <v>105417172814</v>
      </c>
      <c r="J5" s="2">
        <f>244323702882</f>
        <v>244323702882</v>
      </c>
      <c r="R5" s="3">
        <v>1</v>
      </c>
      <c r="S5" s="2">
        <f>800000/100000</f>
        <v>8</v>
      </c>
      <c r="T5" s="2">
        <f>140153888489/1000000000</f>
        <v>140.153888489</v>
      </c>
      <c r="U5" s="2">
        <f>240277675234/1000000000</f>
        <v>240.27767523399999</v>
      </c>
      <c r="V5" s="2">
        <f>341432618</f>
        <v>341432618</v>
      </c>
      <c r="W5" s="2">
        <v>76540655</v>
      </c>
      <c r="X5" s="2">
        <v>120035828090</v>
      </c>
      <c r="Y5" s="2">
        <v>230499585</v>
      </c>
      <c r="Z5" s="2">
        <v>21065227321</v>
      </c>
      <c r="AA5" s="2">
        <v>7613448</v>
      </c>
      <c r="AB5" s="2">
        <v>9031</v>
      </c>
      <c r="AC5" s="2">
        <v>185809</v>
      </c>
      <c r="AD5" s="2">
        <v>15839677214</v>
      </c>
      <c r="AE5" s="2">
        <v>812456302</v>
      </c>
      <c r="AF5" s="2">
        <v>57.738999999999997</v>
      </c>
    </row>
    <row r="6" spans="1:32" x14ac:dyDescent="0.25">
      <c r="A6">
        <v>1000000</v>
      </c>
      <c r="B6" s="1" t="s">
        <v>2</v>
      </c>
      <c r="C6" s="2">
        <v>105261837</v>
      </c>
      <c r="D6" s="2">
        <v>341432618</v>
      </c>
      <c r="E6" s="2">
        <v>167466313</v>
      </c>
      <c r="F6" s="2">
        <v>730900254</v>
      </c>
      <c r="G6" s="2">
        <v>160718044</v>
      </c>
      <c r="H6" s="2">
        <v>422581148</v>
      </c>
      <c r="I6" s="2">
        <v>174392406</v>
      </c>
      <c r="J6" s="2">
        <v>628861537</v>
      </c>
      <c r="R6" s="3">
        <v>2</v>
      </c>
      <c r="S6" s="2">
        <f>400000/100000</f>
        <v>4</v>
      </c>
      <c r="T6" s="2">
        <f>61528293692/1000000000</f>
        <v>61.528293691999998</v>
      </c>
      <c r="U6" s="2">
        <f>103590498919/1000000000</f>
        <v>103.590498919</v>
      </c>
      <c r="V6" s="2">
        <v>167466313</v>
      </c>
      <c r="W6" s="2">
        <v>3912984</v>
      </c>
      <c r="X6" s="2">
        <v>51351757370</v>
      </c>
      <c r="Y6" s="2">
        <v>1456765</v>
      </c>
      <c r="Z6" s="2">
        <v>9057502484</v>
      </c>
      <c r="AA6" s="2">
        <v>136292</v>
      </c>
      <c r="AB6" s="2">
        <v>4716</v>
      </c>
      <c r="AC6" s="2">
        <v>88687</v>
      </c>
      <c r="AD6" s="2">
        <v>7371020488</v>
      </c>
      <c r="AE6" s="2">
        <v>390303625</v>
      </c>
      <c r="AF6" s="2">
        <v>14.053000000000001</v>
      </c>
    </row>
    <row r="7" spans="1:32" x14ac:dyDescent="0.25">
      <c r="A7">
        <v>1000000</v>
      </c>
      <c r="B7" s="1" t="s">
        <v>3</v>
      </c>
      <c r="C7" s="2">
        <v>3200994</v>
      </c>
      <c r="D7" s="2">
        <v>76540655</v>
      </c>
      <c r="E7" s="2">
        <v>3912984</v>
      </c>
      <c r="F7" s="2">
        <v>68462894</v>
      </c>
      <c r="G7" s="2">
        <v>4440573</v>
      </c>
      <c r="H7" s="2">
        <v>66194869</v>
      </c>
      <c r="I7" s="2">
        <v>3956264</v>
      </c>
      <c r="J7" s="2">
        <v>59541604</v>
      </c>
      <c r="R7" s="3">
        <v>2</v>
      </c>
      <c r="S7" s="2">
        <f>800000/100000</f>
        <v>8</v>
      </c>
      <c r="T7" s="2">
        <f>148772113163/1000000000</f>
        <v>148.772113163</v>
      </c>
      <c r="U7" s="2">
        <f>241066963850/1000000000</f>
        <v>241.06696385000001</v>
      </c>
      <c r="V7" s="2">
        <v>730900254</v>
      </c>
      <c r="W7" s="2">
        <v>68462894</v>
      </c>
      <c r="X7" s="2">
        <v>119926501183</v>
      </c>
      <c r="Y7" s="2">
        <v>231142214</v>
      </c>
      <c r="Z7" s="2">
        <v>21032754588</v>
      </c>
      <c r="AA7" s="2">
        <v>8383061</v>
      </c>
      <c r="AB7" s="2">
        <v>7614</v>
      </c>
      <c r="AC7" s="2">
        <v>140474</v>
      </c>
      <c r="AD7" s="2">
        <v>16138104975</v>
      </c>
      <c r="AE7" s="2">
        <v>816197590</v>
      </c>
      <c r="AF7" s="2">
        <v>33.329000000000001</v>
      </c>
    </row>
    <row r="8" spans="1:32" x14ac:dyDescent="0.25">
      <c r="A8">
        <v>1000000000</v>
      </c>
      <c r="B8" s="1" t="s">
        <v>4</v>
      </c>
      <c r="C8" s="2">
        <v>51203157836</v>
      </c>
      <c r="D8" s="2">
        <v>120035828090</v>
      </c>
      <c r="E8" s="2">
        <v>51351757370</v>
      </c>
      <c r="F8" s="2">
        <v>119926501183</v>
      </c>
      <c r="G8" s="2">
        <v>51786406528</v>
      </c>
      <c r="H8" s="2">
        <v>122937541430</v>
      </c>
      <c r="I8" s="2">
        <v>51614320939</v>
      </c>
      <c r="J8" s="2">
        <v>120526690242</v>
      </c>
      <c r="R8" s="3">
        <v>3</v>
      </c>
      <c r="S8" s="2">
        <f>400000/100000</f>
        <v>4</v>
      </c>
      <c r="T8" s="2">
        <f>89618590837/1000000000</f>
        <v>89.618590836999999</v>
      </c>
      <c r="U8" s="2">
        <f>107344798848/1000000000</f>
        <v>107.344798848</v>
      </c>
      <c r="V8" s="2">
        <v>160718044</v>
      </c>
      <c r="W8" s="2">
        <v>4440573</v>
      </c>
      <c r="X8" s="2">
        <v>51786406528</v>
      </c>
      <c r="Y8" s="2">
        <v>54176171</v>
      </c>
      <c r="Z8" s="2">
        <v>9188689065</v>
      </c>
      <c r="AA8" s="2">
        <v>888086</v>
      </c>
      <c r="AB8" s="2">
        <v>158264</v>
      </c>
      <c r="AC8" s="2">
        <v>237075</v>
      </c>
      <c r="AD8" s="2">
        <v>8459147915</v>
      </c>
      <c r="AE8" s="2">
        <v>390068850</v>
      </c>
      <c r="AF8" s="2">
        <v>14.2601</v>
      </c>
    </row>
    <row r="9" spans="1:32" x14ac:dyDescent="0.25">
      <c r="A9">
        <v>100000</v>
      </c>
      <c r="B9" s="1" t="s">
        <v>5</v>
      </c>
      <c r="C9" s="2">
        <v>1222274</v>
      </c>
      <c r="D9" s="2">
        <v>230499585</v>
      </c>
      <c r="E9" s="2">
        <v>1456765</v>
      </c>
      <c r="F9" s="2">
        <v>231142214</v>
      </c>
      <c r="G9" s="2">
        <v>54176171</v>
      </c>
      <c r="H9" s="2">
        <v>290404086</v>
      </c>
      <c r="I9" s="2">
        <v>94683334</v>
      </c>
      <c r="J9" s="2">
        <v>319521391</v>
      </c>
      <c r="R9" s="3">
        <v>3</v>
      </c>
      <c r="S9" s="2">
        <f>800000/100000</f>
        <v>8</v>
      </c>
      <c r="T9" s="2">
        <f>199522972922/1000000000</f>
        <v>199.52297292200001</v>
      </c>
      <c r="U9" s="2">
        <f>247076843262/1000000000</f>
        <v>247.07684326200001</v>
      </c>
      <c r="V9" s="2">
        <v>422581148</v>
      </c>
      <c r="W9" s="2">
        <v>66194869</v>
      </c>
      <c r="X9" s="2">
        <v>122937541430</v>
      </c>
      <c r="Y9" s="2">
        <v>290404086</v>
      </c>
      <c r="Z9" s="2">
        <v>21264588083</v>
      </c>
      <c r="AA9" s="2">
        <v>5783164</v>
      </c>
      <c r="AB9" s="2">
        <v>247342</v>
      </c>
      <c r="AC9" s="2">
        <v>476437</v>
      </c>
      <c r="AD9" s="2">
        <v>17588216779</v>
      </c>
      <c r="AE9" s="2">
        <v>811772546</v>
      </c>
      <c r="AF9" s="2">
        <v>32.292000000000002</v>
      </c>
    </row>
    <row r="10" spans="1:32" x14ac:dyDescent="0.25">
      <c r="A10">
        <v>1000000000</v>
      </c>
      <c r="B10" s="1" t="s">
        <v>6</v>
      </c>
      <c r="C10" s="2">
        <v>9057248102</v>
      </c>
      <c r="D10" s="2">
        <v>21065227321</v>
      </c>
      <c r="E10" s="2">
        <v>9057502484</v>
      </c>
      <c r="F10" s="2">
        <v>21032754588</v>
      </c>
      <c r="G10" s="2">
        <v>9188689065</v>
      </c>
      <c r="H10" s="2">
        <v>21264588083</v>
      </c>
      <c r="I10" s="2">
        <v>9052268690</v>
      </c>
      <c r="J10" s="2">
        <v>21154330981</v>
      </c>
      <c r="R10" s="3">
        <v>4</v>
      </c>
      <c r="S10" s="2">
        <f>400000/100000</f>
        <v>4</v>
      </c>
      <c r="T10" s="2">
        <f>98164527582/1000000000</f>
        <v>98.164527582000005</v>
      </c>
      <c r="U10" s="2">
        <f>105417172814/1000000000</f>
        <v>105.417172814</v>
      </c>
      <c r="V10" s="2">
        <v>174392406</v>
      </c>
      <c r="W10" s="2">
        <v>3956264</v>
      </c>
      <c r="X10" s="2">
        <v>51614320939</v>
      </c>
      <c r="Y10" s="2">
        <v>94683334</v>
      </c>
      <c r="Z10" s="2">
        <v>9052268690</v>
      </c>
      <c r="AA10" s="2">
        <v>1687686</v>
      </c>
      <c r="AB10" s="2">
        <v>312380</v>
      </c>
      <c r="AC10" s="2">
        <v>493058</v>
      </c>
      <c r="AD10" s="2">
        <v>8048364468</v>
      </c>
      <c r="AE10" s="2">
        <v>385529476</v>
      </c>
      <c r="AF10" s="2">
        <v>11.938000000000001</v>
      </c>
    </row>
    <row r="11" spans="1:32" x14ac:dyDescent="0.25">
      <c r="A11">
        <v>10000</v>
      </c>
      <c r="B11" s="1" t="s">
        <v>7</v>
      </c>
      <c r="C11" s="2">
        <v>116200</v>
      </c>
      <c r="D11" s="2">
        <v>7613448</v>
      </c>
      <c r="E11" s="2">
        <v>136292</v>
      </c>
      <c r="F11" s="2">
        <v>8383061</v>
      </c>
      <c r="G11" s="2">
        <v>888086</v>
      </c>
      <c r="H11" s="2">
        <v>5783164</v>
      </c>
      <c r="I11" s="2">
        <v>1687686</v>
      </c>
      <c r="J11" s="2">
        <v>5329215</v>
      </c>
      <c r="R11" s="3">
        <v>4</v>
      </c>
      <c r="S11" s="2">
        <f>800000/100000</f>
        <v>8</v>
      </c>
      <c r="T11" s="2">
        <f>224572004045/1000000000</f>
        <v>224.572004045</v>
      </c>
      <c r="U11" s="2">
        <f>244323702882/1000000000</f>
        <v>244.32370288199999</v>
      </c>
      <c r="V11" s="2">
        <v>628861537</v>
      </c>
      <c r="W11" s="2">
        <v>59541604</v>
      </c>
      <c r="X11" s="2">
        <v>120526690242</v>
      </c>
      <c r="Y11" s="2">
        <v>319521391</v>
      </c>
      <c r="Z11" s="2">
        <v>21154330981</v>
      </c>
      <c r="AA11" s="2">
        <v>5329215</v>
      </c>
      <c r="AB11" s="2">
        <v>682843</v>
      </c>
      <c r="AC11" s="2">
        <v>973636</v>
      </c>
      <c r="AD11" s="2">
        <v>17142361450</v>
      </c>
      <c r="AE11" s="2">
        <v>804444371</v>
      </c>
      <c r="AF11" s="2">
        <v>27.059000000000001</v>
      </c>
    </row>
    <row r="12" spans="1:32" x14ac:dyDescent="0.25">
      <c r="A12">
        <v>1000</v>
      </c>
      <c r="B12" s="1" t="s">
        <v>8</v>
      </c>
      <c r="C12" s="2">
        <v>5488</v>
      </c>
      <c r="D12" s="2">
        <v>9031</v>
      </c>
      <c r="E12" s="2">
        <v>4716</v>
      </c>
      <c r="F12" s="2">
        <v>7614</v>
      </c>
      <c r="G12" s="2">
        <v>158264</v>
      </c>
      <c r="H12" s="2">
        <v>247342</v>
      </c>
      <c r="I12" s="2">
        <v>312380</v>
      </c>
      <c r="J12" s="2">
        <v>682843</v>
      </c>
    </row>
    <row r="13" spans="1:32" x14ac:dyDescent="0.25">
      <c r="A13">
        <v>10000</v>
      </c>
      <c r="B13" s="1" t="s">
        <v>9</v>
      </c>
      <c r="C13" s="2">
        <v>81087</v>
      </c>
      <c r="D13" s="2">
        <v>185809</v>
      </c>
      <c r="E13" s="2">
        <v>88687</v>
      </c>
      <c r="F13" s="2">
        <v>140474</v>
      </c>
      <c r="G13" s="2">
        <v>237075</v>
      </c>
      <c r="H13" s="2">
        <v>476437</v>
      </c>
      <c r="I13" s="2">
        <v>493058</v>
      </c>
      <c r="J13" s="2">
        <v>973636</v>
      </c>
    </row>
    <row r="14" spans="1:32" x14ac:dyDescent="0.25">
      <c r="A14">
        <v>100000000</v>
      </c>
      <c r="B14" s="1" t="s">
        <v>10</v>
      </c>
      <c r="C14" s="2">
        <v>7061629193</v>
      </c>
      <c r="D14" s="2">
        <v>15839677214</v>
      </c>
      <c r="E14" s="2">
        <v>7371020488</v>
      </c>
      <c r="F14" s="2">
        <v>16138104975</v>
      </c>
      <c r="G14" s="2">
        <v>8459147915</v>
      </c>
      <c r="H14" s="2">
        <v>17588216779</v>
      </c>
      <c r="I14" s="2">
        <v>8048364468</v>
      </c>
      <c r="J14" s="2">
        <v>17142361450</v>
      </c>
    </row>
    <row r="15" spans="1:32" x14ac:dyDescent="0.25">
      <c r="A15">
        <v>10000000</v>
      </c>
      <c r="B15" s="1" t="s">
        <v>11</v>
      </c>
      <c r="C15" s="2">
        <v>389073555</v>
      </c>
      <c r="D15" s="2">
        <v>812456302</v>
      </c>
      <c r="E15" s="2">
        <v>390303625</v>
      </c>
      <c r="F15" s="2">
        <v>816197590</v>
      </c>
      <c r="G15" s="2">
        <v>390068850</v>
      </c>
      <c r="H15" s="2">
        <v>811772546</v>
      </c>
      <c r="I15" s="2">
        <v>385529476</v>
      </c>
      <c r="J15" s="2">
        <v>804444371</v>
      </c>
    </row>
    <row r="16" spans="1:32" x14ac:dyDescent="0.25">
      <c r="A16">
        <v>1</v>
      </c>
      <c r="B16" s="1" t="s">
        <v>13</v>
      </c>
      <c r="C16" s="2">
        <v>23.825900000000001</v>
      </c>
      <c r="D16" s="2">
        <v>57.738999999999997</v>
      </c>
      <c r="E16" s="2">
        <v>14.053000000000001</v>
      </c>
      <c r="F16" s="2">
        <v>33.329000000000001</v>
      </c>
      <c r="G16" s="2">
        <v>14.2601</v>
      </c>
      <c r="H16" s="2">
        <v>32.292000000000002</v>
      </c>
      <c r="I16" s="2">
        <v>11.938000000000001</v>
      </c>
      <c r="J16" s="2">
        <v>27.059000000000001</v>
      </c>
    </row>
    <row r="23" spans="2:10" x14ac:dyDescent="0.25">
      <c r="B23" s="1"/>
      <c r="C23" s="4" t="s">
        <v>14</v>
      </c>
      <c r="D23" s="4"/>
      <c r="E23" s="4" t="s">
        <v>15</v>
      </c>
      <c r="F23" s="4"/>
      <c r="G23" s="4" t="s">
        <v>16</v>
      </c>
      <c r="H23" s="4"/>
      <c r="I23" s="4" t="s">
        <v>17</v>
      </c>
      <c r="J23" s="4"/>
    </row>
    <row r="24" spans="2:10" x14ac:dyDescent="0.25">
      <c r="B24" s="1" t="s">
        <v>12</v>
      </c>
      <c r="C24" s="5" t="s">
        <v>19</v>
      </c>
      <c r="D24" s="5" t="s">
        <v>20</v>
      </c>
      <c r="E24" s="5" t="s">
        <v>19</v>
      </c>
      <c r="F24" s="5" t="s">
        <v>20</v>
      </c>
      <c r="G24" s="5" t="s">
        <v>19</v>
      </c>
      <c r="H24" s="5" t="s">
        <v>20</v>
      </c>
      <c r="I24" s="5" t="s">
        <v>19</v>
      </c>
      <c r="J24" s="5" t="s">
        <v>20</v>
      </c>
    </row>
    <row r="25" spans="2:10" x14ac:dyDescent="0.25">
      <c r="B25" s="1" t="s">
        <v>0</v>
      </c>
      <c r="C25" s="2">
        <f t="shared" ref="C25:C29" si="0">C4/A4</f>
        <v>57.576426671</v>
      </c>
      <c r="D25" s="2">
        <f t="shared" ref="D25:D26" si="1">D4/A4</f>
        <v>140.153888489</v>
      </c>
      <c r="E25" s="2">
        <f t="shared" ref="E25:E26" si="2">E4/A4</f>
        <v>61.528293691999998</v>
      </c>
      <c r="F25" s="2">
        <f t="shared" ref="F25:F26" si="3">F4/A4</f>
        <v>148.772113163</v>
      </c>
      <c r="G25" s="2">
        <f t="shared" ref="G25:G26" si="4">G4/A4</f>
        <v>89.618590836999999</v>
      </c>
      <c r="H25" s="2">
        <f t="shared" ref="H25:H26" si="5">H4/A4</f>
        <v>199.52297292200001</v>
      </c>
      <c r="I25" s="2">
        <f t="shared" ref="I25:I26" si="6">I4/A4</f>
        <v>98.164527582000005</v>
      </c>
      <c r="J25" s="2">
        <f t="shared" ref="J25:J26" si="7">J4/A4</f>
        <v>224.572004045</v>
      </c>
    </row>
    <row r="26" spans="2:10" x14ac:dyDescent="0.25">
      <c r="B26" s="1" t="s">
        <v>1</v>
      </c>
      <c r="C26" s="2">
        <f t="shared" si="0"/>
        <v>102.581070428</v>
      </c>
      <c r="D26" s="2">
        <f t="shared" si="1"/>
        <v>240.27767523399999</v>
      </c>
      <c r="E26" s="2">
        <f t="shared" si="2"/>
        <v>103.590498919</v>
      </c>
      <c r="F26" s="2">
        <f t="shared" si="3"/>
        <v>241.06696385000001</v>
      </c>
      <c r="G26" s="2">
        <f t="shared" si="4"/>
        <v>107.344798848</v>
      </c>
      <c r="H26" s="2">
        <f t="shared" si="5"/>
        <v>247.07684326200001</v>
      </c>
      <c r="I26" s="2">
        <f t="shared" si="6"/>
        <v>105.417172814</v>
      </c>
      <c r="J26" s="2">
        <f t="shared" si="7"/>
        <v>244.32370288199999</v>
      </c>
    </row>
    <row r="27" spans="2:10" x14ac:dyDescent="0.25">
      <c r="B27" s="1" t="s">
        <v>2</v>
      </c>
      <c r="C27" s="2">
        <f t="shared" si="0"/>
        <v>105.261837</v>
      </c>
      <c r="D27" s="2">
        <f>D6/A6</f>
        <v>341.43261799999999</v>
      </c>
      <c r="E27" s="2">
        <f>E6/A6</f>
        <v>167.46631300000001</v>
      </c>
      <c r="F27" s="2">
        <f>F6/A6</f>
        <v>730.90025400000002</v>
      </c>
      <c r="G27" s="2">
        <f>G6/A6</f>
        <v>160.71804399999999</v>
      </c>
      <c r="H27" s="2">
        <f>H6/A6</f>
        <v>422.58114799999998</v>
      </c>
      <c r="I27" s="2">
        <f>I6/A6</f>
        <v>174.39240599999999</v>
      </c>
      <c r="J27" s="2">
        <f>J6/A6</f>
        <v>628.861537</v>
      </c>
    </row>
    <row r="28" spans="2:10" x14ac:dyDescent="0.25">
      <c r="B28" s="1" t="s">
        <v>3</v>
      </c>
      <c r="C28" s="2">
        <f t="shared" si="0"/>
        <v>3.2009940000000001</v>
      </c>
      <c r="D28" s="2">
        <f t="shared" ref="D28:D37" si="8">D7/A7</f>
        <v>76.540655000000001</v>
      </c>
      <c r="E28" s="2">
        <f t="shared" ref="E28:E37" si="9">E7/A7</f>
        <v>3.9129839999999998</v>
      </c>
      <c r="F28" s="2">
        <f t="shared" ref="F28:F37" si="10">F7/A7</f>
        <v>68.462894000000006</v>
      </c>
      <c r="G28" s="2">
        <f t="shared" ref="G28:G37" si="11">G7/A7</f>
        <v>4.4405729999999997</v>
      </c>
      <c r="H28" s="2">
        <f t="shared" ref="H28:H37" si="12">H7/A7</f>
        <v>66.194868999999997</v>
      </c>
      <c r="I28" s="2">
        <f t="shared" ref="I28:I37" si="13">I7/A7</f>
        <v>3.956264</v>
      </c>
      <c r="J28" s="2">
        <f t="shared" ref="J28:J37" si="14">J7/A7</f>
        <v>59.541604</v>
      </c>
    </row>
    <row r="29" spans="2:10" x14ac:dyDescent="0.25">
      <c r="B29" s="1" t="s">
        <v>4</v>
      </c>
      <c r="C29" s="2">
        <f t="shared" si="0"/>
        <v>51.203157836000003</v>
      </c>
      <c r="D29" s="2">
        <f t="shared" si="8"/>
        <v>120.03582809</v>
      </c>
      <c r="E29" s="2">
        <f t="shared" si="9"/>
        <v>51.351757370000001</v>
      </c>
      <c r="F29" s="2">
        <f t="shared" si="10"/>
        <v>119.926501183</v>
      </c>
      <c r="G29" s="2">
        <f t="shared" si="11"/>
        <v>51.786406528000001</v>
      </c>
      <c r="H29" s="2">
        <f t="shared" si="12"/>
        <v>122.93754143</v>
      </c>
      <c r="I29" s="2">
        <f t="shared" si="13"/>
        <v>51.614320939000002</v>
      </c>
      <c r="J29" s="2">
        <f t="shared" si="14"/>
        <v>120.526690242</v>
      </c>
    </row>
    <row r="30" spans="2:10" x14ac:dyDescent="0.25">
      <c r="B30" s="1" t="s">
        <v>5</v>
      </c>
      <c r="C30" s="2">
        <f t="shared" ref="C28:C37" si="15">C9/A9</f>
        <v>12.22274</v>
      </c>
      <c r="D30" s="2">
        <f t="shared" si="8"/>
        <v>2304.9958499999998</v>
      </c>
      <c r="E30" s="2">
        <f t="shared" si="9"/>
        <v>14.56765</v>
      </c>
      <c r="F30" s="2">
        <f t="shared" si="10"/>
        <v>2311.4221400000001</v>
      </c>
      <c r="G30" s="2">
        <f t="shared" si="11"/>
        <v>541.76170999999999</v>
      </c>
      <c r="H30" s="2">
        <f t="shared" si="12"/>
        <v>2904.0408600000001</v>
      </c>
      <c r="I30" s="2">
        <f t="shared" si="13"/>
        <v>946.83334000000002</v>
      </c>
      <c r="J30" s="2">
        <f t="shared" si="14"/>
        <v>3195.2139099999999</v>
      </c>
    </row>
    <row r="31" spans="2:10" x14ac:dyDescent="0.25">
      <c r="B31" s="1" t="s">
        <v>6</v>
      </c>
      <c r="C31" s="2">
        <f t="shared" si="15"/>
        <v>9.0572481020000009</v>
      </c>
      <c r="D31" s="2">
        <f t="shared" si="8"/>
        <v>21.065227320999998</v>
      </c>
      <c r="E31" s="2">
        <f t="shared" si="9"/>
        <v>9.0575024840000005</v>
      </c>
      <c r="F31" s="2">
        <f t="shared" si="10"/>
        <v>21.032754588</v>
      </c>
      <c r="G31" s="2">
        <f t="shared" si="11"/>
        <v>9.1886890650000002</v>
      </c>
      <c r="H31" s="2">
        <f t="shared" si="12"/>
        <v>21.264588083</v>
      </c>
      <c r="I31" s="2">
        <f t="shared" si="13"/>
        <v>9.05226869</v>
      </c>
      <c r="J31" s="2">
        <f t="shared" si="14"/>
        <v>21.154330981000001</v>
      </c>
    </row>
    <row r="32" spans="2:10" x14ac:dyDescent="0.25">
      <c r="B32" s="1" t="s">
        <v>7</v>
      </c>
      <c r="C32" s="2">
        <f t="shared" si="15"/>
        <v>11.62</v>
      </c>
      <c r="D32" s="2">
        <f t="shared" si="8"/>
        <v>761.34479999999996</v>
      </c>
      <c r="E32" s="2">
        <f t="shared" si="9"/>
        <v>13.629200000000001</v>
      </c>
      <c r="F32" s="2">
        <f t="shared" si="10"/>
        <v>838.30610000000001</v>
      </c>
      <c r="G32" s="2">
        <f t="shared" si="11"/>
        <v>88.808599999999998</v>
      </c>
      <c r="H32" s="2">
        <f t="shared" si="12"/>
        <v>578.31640000000004</v>
      </c>
      <c r="I32" s="2">
        <f t="shared" si="13"/>
        <v>168.76859999999999</v>
      </c>
      <c r="J32" s="2">
        <f t="shared" si="14"/>
        <v>532.92150000000004</v>
      </c>
    </row>
    <row r="33" spans="2:10" x14ac:dyDescent="0.25">
      <c r="B33" s="1" t="s">
        <v>8</v>
      </c>
      <c r="C33" s="2">
        <f t="shared" si="15"/>
        <v>5.4880000000000004</v>
      </c>
      <c r="D33" s="2">
        <f t="shared" si="8"/>
        <v>9.0310000000000006</v>
      </c>
      <c r="E33" s="2">
        <f t="shared" si="9"/>
        <v>4.7160000000000002</v>
      </c>
      <c r="F33" s="2">
        <f t="shared" si="10"/>
        <v>7.6139999999999999</v>
      </c>
      <c r="G33" s="2">
        <f t="shared" si="11"/>
        <v>158.26400000000001</v>
      </c>
      <c r="H33" s="2">
        <f t="shared" si="12"/>
        <v>247.34200000000001</v>
      </c>
      <c r="I33" s="2">
        <f t="shared" si="13"/>
        <v>312.38</v>
      </c>
      <c r="J33" s="2">
        <f t="shared" si="14"/>
        <v>682.84299999999996</v>
      </c>
    </row>
    <row r="34" spans="2:10" x14ac:dyDescent="0.25">
      <c r="B34" s="1" t="s">
        <v>9</v>
      </c>
      <c r="C34" s="2">
        <f t="shared" si="15"/>
        <v>8.1087000000000007</v>
      </c>
      <c r="D34" s="2">
        <f t="shared" si="8"/>
        <v>18.5809</v>
      </c>
      <c r="E34" s="2">
        <f t="shared" si="9"/>
        <v>8.8687000000000005</v>
      </c>
      <c r="F34" s="2">
        <f t="shared" si="10"/>
        <v>14.0474</v>
      </c>
      <c r="G34" s="2">
        <f t="shared" si="11"/>
        <v>23.7075</v>
      </c>
      <c r="H34" s="2">
        <f t="shared" si="12"/>
        <v>47.643700000000003</v>
      </c>
      <c r="I34" s="2">
        <f t="shared" si="13"/>
        <v>49.305799999999998</v>
      </c>
      <c r="J34" s="2">
        <f t="shared" si="14"/>
        <v>97.363600000000005</v>
      </c>
    </row>
    <row r="35" spans="2:10" x14ac:dyDescent="0.25">
      <c r="B35" s="1" t="s">
        <v>10</v>
      </c>
      <c r="C35" s="2">
        <f t="shared" si="15"/>
        <v>70.616291930000003</v>
      </c>
      <c r="D35" s="2">
        <f t="shared" si="8"/>
        <v>158.39677214</v>
      </c>
      <c r="E35" s="2">
        <f t="shared" si="9"/>
        <v>73.710204880000006</v>
      </c>
      <c r="F35" s="2">
        <f t="shared" si="10"/>
        <v>161.38104974999999</v>
      </c>
      <c r="G35" s="2">
        <f t="shared" si="11"/>
        <v>84.591479149999998</v>
      </c>
      <c r="H35" s="2">
        <f t="shared" si="12"/>
        <v>175.88216779000001</v>
      </c>
      <c r="I35" s="2">
        <f t="shared" si="13"/>
        <v>80.483644679999998</v>
      </c>
      <c r="J35" s="2">
        <f t="shared" si="14"/>
        <v>171.42361450000001</v>
      </c>
    </row>
    <row r="36" spans="2:10" x14ac:dyDescent="0.25">
      <c r="B36" s="1" t="s">
        <v>11</v>
      </c>
      <c r="C36" s="2">
        <f t="shared" si="15"/>
        <v>38.907355500000001</v>
      </c>
      <c r="D36" s="2">
        <f t="shared" si="8"/>
        <v>81.245630199999994</v>
      </c>
      <c r="E36" s="2">
        <f t="shared" si="9"/>
        <v>39.030362500000003</v>
      </c>
      <c r="F36" s="2">
        <f t="shared" si="10"/>
        <v>81.619759000000002</v>
      </c>
      <c r="G36" s="2">
        <f t="shared" si="11"/>
        <v>39.006884999999997</v>
      </c>
      <c r="H36" s="2">
        <f t="shared" si="12"/>
        <v>81.177254599999998</v>
      </c>
      <c r="I36" s="2">
        <f t="shared" si="13"/>
        <v>38.552947600000003</v>
      </c>
      <c r="J36" s="2">
        <f t="shared" si="14"/>
        <v>80.444437100000002</v>
      </c>
    </row>
    <row r="37" spans="2:10" x14ac:dyDescent="0.25">
      <c r="B37" s="1" t="s">
        <v>13</v>
      </c>
      <c r="C37" s="2">
        <f t="shared" si="15"/>
        <v>23.825900000000001</v>
      </c>
      <c r="D37" s="2">
        <f t="shared" si="8"/>
        <v>57.738999999999997</v>
      </c>
      <c r="E37" s="2">
        <f t="shared" si="9"/>
        <v>14.053000000000001</v>
      </c>
      <c r="F37" s="2">
        <f t="shared" si="10"/>
        <v>33.329000000000001</v>
      </c>
      <c r="G37" s="2">
        <f t="shared" si="11"/>
        <v>14.2601</v>
      </c>
      <c r="H37" s="2">
        <f t="shared" si="12"/>
        <v>32.292000000000002</v>
      </c>
      <c r="I37" s="2">
        <f t="shared" si="13"/>
        <v>11.938000000000001</v>
      </c>
      <c r="J37" s="2">
        <f t="shared" si="14"/>
        <v>27.059000000000001</v>
      </c>
    </row>
  </sheetData>
  <mergeCells count="8">
    <mergeCell ref="C23:D23"/>
    <mergeCell ref="E23:F23"/>
    <mergeCell ref="G23:H23"/>
    <mergeCell ref="I23:J23"/>
    <mergeCell ref="C2:D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พัทธพล จันทร์ชู</dc:creator>
  <cp:lastModifiedBy>พัทธพล จันทร์ชู</cp:lastModifiedBy>
  <dcterms:created xsi:type="dcterms:W3CDTF">2021-11-26T14:27:30Z</dcterms:created>
  <dcterms:modified xsi:type="dcterms:W3CDTF">2021-11-30T10:27:33Z</dcterms:modified>
</cp:coreProperties>
</file>