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2435" windowHeight="4680"/>
  </bookViews>
  <sheets>
    <sheet name="UART &amp; I2C CRYSTAL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8" i="1" l="1"/>
  <c r="J19" i="1"/>
  <c r="J20" i="1"/>
  <c r="J21" i="1"/>
  <c r="J22" i="1"/>
  <c r="J23" i="1"/>
  <c r="J24" i="1"/>
  <c r="J25" i="1"/>
  <c r="J26" i="1"/>
  <c r="J27" i="1"/>
  <c r="J17" i="1"/>
  <c r="H18" i="1"/>
  <c r="H19" i="1"/>
  <c r="H20" i="1"/>
  <c r="H21" i="1"/>
  <c r="H22" i="1"/>
  <c r="H23" i="1"/>
  <c r="H24" i="1"/>
  <c r="H25" i="1"/>
  <c r="H26" i="1"/>
  <c r="H27" i="1"/>
  <c r="H17" i="1"/>
  <c r="F18" i="1"/>
  <c r="F19" i="1"/>
  <c r="F20" i="1"/>
  <c r="F21" i="1"/>
  <c r="F22" i="1"/>
  <c r="F23" i="1"/>
  <c r="F24" i="1"/>
  <c r="F25" i="1"/>
  <c r="F26" i="1"/>
  <c r="F27" i="1"/>
  <c r="F17" i="1"/>
  <c r="D18" i="1"/>
  <c r="D19" i="1"/>
  <c r="D20" i="1"/>
  <c r="D21" i="1"/>
  <c r="D22" i="1"/>
  <c r="D23" i="1"/>
  <c r="D24" i="1"/>
  <c r="D25" i="1"/>
  <c r="D26" i="1"/>
  <c r="D27" i="1"/>
  <c r="D17" i="1"/>
  <c r="S5" i="1"/>
  <c r="S6" i="1"/>
  <c r="S7" i="1"/>
  <c r="S8" i="1"/>
  <c r="S9" i="1"/>
  <c r="S10" i="1"/>
  <c r="S11" i="1"/>
  <c r="S12" i="1"/>
  <c r="S13" i="1"/>
  <c r="S14" i="1"/>
  <c r="S4" i="1"/>
  <c r="Q5" i="1"/>
  <c r="Q6" i="1"/>
  <c r="Q7" i="1"/>
  <c r="Q8" i="1"/>
  <c r="Q9" i="1"/>
  <c r="Q10" i="1"/>
  <c r="Q11" i="1"/>
  <c r="Q12" i="1"/>
  <c r="Q13" i="1"/>
  <c r="Q14" i="1"/>
  <c r="Q4" i="1"/>
  <c r="O5" i="1"/>
  <c r="O6" i="1"/>
  <c r="O7" i="1"/>
  <c r="O8" i="1"/>
  <c r="O9" i="1"/>
  <c r="O10" i="1"/>
  <c r="O11" i="1"/>
  <c r="O12" i="1"/>
  <c r="O13" i="1"/>
  <c r="O14" i="1"/>
  <c r="O4" i="1"/>
  <c r="M5" i="1"/>
  <c r="M6" i="1"/>
  <c r="M7" i="1"/>
  <c r="M8" i="1"/>
  <c r="M9" i="1"/>
  <c r="M10" i="1"/>
  <c r="M11" i="1"/>
  <c r="M12" i="1"/>
  <c r="M13" i="1"/>
  <c r="M14" i="1"/>
  <c r="M4" i="1"/>
  <c r="J5" i="1"/>
  <c r="J6" i="1"/>
  <c r="J7" i="1"/>
  <c r="J8" i="1"/>
  <c r="J9" i="1"/>
  <c r="J10" i="1"/>
  <c r="J11" i="1"/>
  <c r="J12" i="1"/>
  <c r="J13" i="1"/>
  <c r="J14" i="1"/>
  <c r="J4" i="1"/>
  <c r="H5" i="1"/>
  <c r="H6" i="1"/>
  <c r="H7" i="1"/>
  <c r="H8" i="1"/>
  <c r="H9" i="1"/>
  <c r="H10" i="1"/>
  <c r="H11" i="1"/>
  <c r="H12" i="1"/>
  <c r="H13" i="1"/>
  <c r="H14" i="1"/>
  <c r="H4" i="1"/>
  <c r="F5" i="1"/>
  <c r="F6" i="1"/>
  <c r="F7" i="1"/>
  <c r="F8" i="1"/>
  <c r="F9" i="1"/>
  <c r="F10" i="1"/>
  <c r="F11" i="1"/>
  <c r="F12" i="1"/>
  <c r="F13" i="1"/>
  <c r="F14" i="1"/>
  <c r="F4" i="1"/>
  <c r="D4" i="1"/>
  <c r="D5" i="1"/>
  <c r="D6" i="1"/>
  <c r="D7" i="1"/>
  <c r="D8" i="1"/>
  <c r="D9" i="1"/>
  <c r="D10" i="1"/>
  <c r="D11" i="1"/>
  <c r="D12" i="1"/>
  <c r="D13" i="1"/>
  <c r="D14" i="1"/>
  <c r="C4" i="1" l="1"/>
  <c r="E4" i="1"/>
  <c r="G4" i="1"/>
  <c r="I4" i="1"/>
  <c r="L4" i="1"/>
  <c r="N4" i="1"/>
  <c r="P4" i="1"/>
  <c r="R4" i="1"/>
  <c r="C5" i="1"/>
  <c r="E5" i="1"/>
  <c r="G5" i="1"/>
  <c r="I5" i="1"/>
  <c r="L5" i="1"/>
  <c r="N5" i="1"/>
  <c r="P5" i="1"/>
  <c r="R5" i="1"/>
  <c r="C6" i="1"/>
  <c r="E6" i="1"/>
  <c r="G6" i="1"/>
  <c r="I6" i="1"/>
  <c r="L6" i="1"/>
  <c r="N6" i="1"/>
  <c r="P6" i="1"/>
  <c r="R6" i="1"/>
  <c r="C7" i="1"/>
  <c r="E7" i="1"/>
  <c r="G7" i="1"/>
  <c r="I7" i="1"/>
  <c r="L7" i="1"/>
  <c r="N7" i="1"/>
  <c r="P7" i="1"/>
  <c r="R7" i="1"/>
  <c r="C8" i="1"/>
  <c r="E8" i="1"/>
  <c r="G8" i="1"/>
  <c r="I8" i="1"/>
  <c r="L8" i="1"/>
  <c r="N8" i="1"/>
  <c r="P8" i="1"/>
  <c r="R8" i="1"/>
  <c r="C9" i="1"/>
  <c r="E9" i="1"/>
  <c r="G9" i="1"/>
  <c r="I9" i="1"/>
  <c r="L9" i="1"/>
  <c r="N9" i="1"/>
  <c r="P9" i="1"/>
  <c r="R9" i="1"/>
  <c r="C10" i="1"/>
  <c r="E10" i="1"/>
  <c r="G10" i="1"/>
  <c r="I10" i="1"/>
  <c r="L10" i="1"/>
  <c r="N10" i="1"/>
  <c r="P10" i="1"/>
  <c r="R10" i="1"/>
  <c r="C11" i="1"/>
  <c r="E11" i="1"/>
  <c r="G11" i="1"/>
  <c r="I11" i="1"/>
  <c r="L11" i="1"/>
  <c r="N11" i="1"/>
  <c r="P11" i="1"/>
  <c r="R11" i="1"/>
  <c r="C12" i="1"/>
  <c r="E12" i="1"/>
  <c r="G12" i="1"/>
  <c r="I12" i="1"/>
  <c r="L12" i="1"/>
  <c r="N12" i="1"/>
  <c r="P12" i="1"/>
  <c r="R12" i="1"/>
  <c r="C13" i="1"/>
  <c r="E13" i="1"/>
  <c r="G13" i="1"/>
  <c r="I13" i="1"/>
  <c r="L13" i="1"/>
  <c r="N13" i="1"/>
  <c r="P13" i="1"/>
  <c r="R13" i="1"/>
  <c r="C14" i="1"/>
  <c r="E14" i="1"/>
  <c r="G14" i="1"/>
  <c r="I14" i="1"/>
  <c r="L14" i="1"/>
  <c r="N14" i="1"/>
  <c r="P14" i="1"/>
  <c r="R14" i="1"/>
  <c r="C17" i="1"/>
  <c r="E17" i="1"/>
  <c r="G17" i="1"/>
  <c r="I17" i="1"/>
  <c r="C18" i="1"/>
  <c r="E18" i="1"/>
  <c r="G18" i="1"/>
  <c r="I18" i="1"/>
  <c r="C19" i="1"/>
  <c r="E19" i="1"/>
  <c r="G19" i="1"/>
  <c r="I19" i="1"/>
  <c r="C20" i="1"/>
  <c r="E20" i="1"/>
  <c r="G20" i="1"/>
  <c r="I20" i="1"/>
  <c r="C21" i="1"/>
  <c r="E21" i="1"/>
  <c r="G21" i="1"/>
  <c r="I21" i="1"/>
  <c r="C22" i="1"/>
  <c r="E22" i="1"/>
  <c r="G22" i="1"/>
  <c r="I22" i="1"/>
  <c r="C23" i="1"/>
  <c r="E23" i="1"/>
  <c r="G23" i="1"/>
  <c r="I23" i="1"/>
  <c r="C24" i="1"/>
  <c r="E24" i="1"/>
  <c r="G24" i="1"/>
  <c r="I24" i="1"/>
  <c r="C25" i="1"/>
  <c r="E25" i="1"/>
  <c r="G25" i="1"/>
  <c r="I25" i="1"/>
  <c r="C26" i="1"/>
  <c r="E26" i="1"/>
  <c r="G26" i="1"/>
  <c r="I26" i="1"/>
  <c r="C27" i="1"/>
  <c r="E27" i="1"/>
  <c r="G27" i="1"/>
  <c r="I27" i="1"/>
</calcChain>
</file>

<file path=xl/sharedStrings.xml><?xml version="1.0" encoding="utf-8"?>
<sst xmlns="http://schemas.openxmlformats.org/spreadsheetml/2006/main" count="23" uniqueCount="11">
  <si>
    <t>Fosc</t>
  </si>
  <si>
    <t>PLL = 1</t>
  </si>
  <si>
    <t>PLL = 8</t>
  </si>
  <si>
    <t>PLL = 16</t>
  </si>
  <si>
    <t>PLL = 4</t>
  </si>
  <si>
    <t>UART</t>
  </si>
  <si>
    <t>I2C</t>
  </si>
  <si>
    <t>Baudrate = 9600 bd/s</t>
  </si>
  <si>
    <t>38400 bd/s</t>
  </si>
  <si>
    <t>Baudrate = 100000 bd/s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</si>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</sst>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/>
  </sheetViews>
  <sheetFormatPr defaultRowHeight="14.25" x14ac:dyDescent="0.2"/>
  <cols>
    <col min="1" max="1" width="10.875" bestFit="1" customWidth="1"/>
    <col min="13" max="13" width="9" customWidth="1"/>
    <col min="14" max="14" width="9.875" bestFit="1" customWidth="1"/>
    <col min="15" max="15" width="9.875" customWidth="1"/>
  </cols>
  <sheetData>
    <row r="1" spans="1:19" x14ac:dyDescent="0.2">
      <c r="A1" s="1"/>
      <c r="C1" s="9" t="s">
        <v>5</v>
      </c>
      <c r="D1" s="9"/>
      <c r="E1" s="9"/>
      <c r="F1" s="9"/>
      <c r="G1" s="9"/>
      <c r="H1" s="9"/>
      <c r="I1" s="9"/>
      <c r="J1" s="8"/>
      <c r="L1" s="9" t="s">
        <v>6</v>
      </c>
      <c r="M1" s="9"/>
      <c r="N1" s="9"/>
      <c r="O1" s="9"/>
      <c r="P1" s="9"/>
      <c r="Q1" s="9"/>
      <c r="R1" s="9"/>
      <c r="S1" s="8"/>
    </row>
    <row r="2" spans="1:19" x14ac:dyDescent="0.2">
      <c r="A2" s="6"/>
      <c r="B2" s="7"/>
      <c r="C2" s="7" t="s">
        <v>7</v>
      </c>
      <c r="D2" s="7"/>
      <c r="E2" s="7"/>
      <c r="F2" s="7"/>
      <c r="G2" s="7"/>
      <c r="H2" s="7"/>
      <c r="I2" s="7"/>
      <c r="J2" s="7"/>
      <c r="K2" s="7"/>
      <c r="L2" s="7" t="s">
        <v>9</v>
      </c>
      <c r="M2" s="7"/>
      <c r="N2" s="7"/>
      <c r="O2" s="7"/>
      <c r="P2" s="7"/>
      <c r="Q2" s="7"/>
      <c r="R2" s="7"/>
      <c r="S2" s="7"/>
    </row>
    <row r="3" spans="1:19" x14ac:dyDescent="0.2">
      <c r="A3" s="1" t="s">
        <v>0</v>
      </c>
      <c r="C3" s="2" t="s">
        <v>1</v>
      </c>
      <c r="D3" s="10" t="s">
        <v>10</v>
      </c>
      <c r="E3" s="3" t="s">
        <v>4</v>
      </c>
      <c r="F3" s="10" t="s">
        <v>10</v>
      </c>
      <c r="G3" s="4" t="s">
        <v>2</v>
      </c>
      <c r="H3" s="10" t="s">
        <v>10</v>
      </c>
      <c r="I3" s="5" t="s">
        <v>3</v>
      </c>
      <c r="J3" s="10" t="s">
        <v>10</v>
      </c>
      <c r="L3" s="2" t="s">
        <v>1</v>
      </c>
      <c r="M3" s="10" t="s">
        <v>10</v>
      </c>
      <c r="N3" s="3" t="s">
        <v>4</v>
      </c>
      <c r="O3" s="10" t="s">
        <v>10</v>
      </c>
      <c r="P3" s="4" t="s">
        <v>2</v>
      </c>
      <c r="Q3" s="10" t="s">
        <v>10</v>
      </c>
      <c r="R3" s="5" t="s">
        <v>3</v>
      </c>
      <c r="S3" s="10" t="s">
        <v>10</v>
      </c>
    </row>
    <row r="4" spans="1:19" x14ac:dyDescent="0.2">
      <c r="A4" s="1">
        <v>4</v>
      </c>
      <c r="C4" s="2">
        <f>A4*10^6/(9600*16*4)-1</f>
        <v>5.510416666666667</v>
      </c>
      <c r="D4" s="10">
        <f>ABS(A4*10^6/(16*4*(ROUND(C4,0)+1))-9600)*100/9600</f>
        <v>6.9940476190476115</v>
      </c>
      <c r="E4" s="3">
        <f>A4*10^6*4/(9600*16*4)-1</f>
        <v>25.041666666666668</v>
      </c>
      <c r="F4" s="10">
        <f>ABS(A4*10^6*4/(16*4*(ROUND(E4,0)+1))-9600)*100/9600</f>
        <v>0.1602564102564088</v>
      </c>
      <c r="G4" s="4">
        <f>A4*10^6*8/(9600*16*4)-1</f>
        <v>51.083333333333336</v>
      </c>
      <c r="H4" s="10">
        <f>ABS(A4*10^6*8/(16*4*(ROUND(G4,0)+1))-9600)*100/9600</f>
        <v>0.1602564102564088</v>
      </c>
      <c r="I4" s="5">
        <f>A4*10^6*16/(9600*16*4)-1</f>
        <v>103.16666666666667</v>
      </c>
      <c r="J4" s="10">
        <f>ABS(A4*10^6*16/(16*4*(ROUND(I4,0)+1))-9600)*100/9600</f>
        <v>0.1602564102564088</v>
      </c>
      <c r="L4" s="2">
        <f>A4*10^6*(1/100000 - 1/1111111)/4-1</f>
        <v>8.0999999099999922</v>
      </c>
      <c r="M4" s="10">
        <f>ABS(((4*(ROUND(L4,0)+1)/(A4*10^6)))+1/1111111-1/100000)*100000*100</f>
        <v>0.99999909999992154</v>
      </c>
      <c r="N4" s="3">
        <f>A4*10^6*4*(1/100000 - 1/1111111)/4-1</f>
        <v>35.399999639999969</v>
      </c>
      <c r="O4" s="10">
        <f>ABS(((4*(ROUND(N4,0)+1)/(A4*10^6*4)))+1/1111111-1/100000)*100000*100</f>
        <v>0.99999909999992154</v>
      </c>
      <c r="P4" s="4">
        <f>A4*10^6*8*(1/100000 - 1/1111111)/4-1</f>
        <v>71.799999279999938</v>
      </c>
      <c r="Q4" s="10">
        <f>ABS(((4*(ROUND(P4,0)+1)/(A4*10^6*8)))+1/1111111-1/100000)*100000*100</f>
        <v>0.25000090000007497</v>
      </c>
      <c r="R4" s="5">
        <f>A4*10^6*16*(1/100000 - 1/1111111)/4-1</f>
        <v>144.59999855999988</v>
      </c>
      <c r="S4" s="10">
        <f>ABS(((4*(ROUND(R4,0)+1)/(A4*10^6*16)))+1/1111111-1/100000)*100000*100</f>
        <v>0.25000090000007497</v>
      </c>
    </row>
    <row r="5" spans="1:19" x14ac:dyDescent="0.2">
      <c r="A5" s="1">
        <v>6</v>
      </c>
      <c r="B5" s="1"/>
      <c r="C5" s="2">
        <f t="shared" ref="C5:C14" si="0">A5*10^6/(9600*16*4)-1</f>
        <v>8.765625</v>
      </c>
      <c r="D5" s="10">
        <f t="shared" ref="D5:D14" si="1">ABS(A5*10^6/(16*4*(ROUND(C5,0)+1))-9600)*100/9600</f>
        <v>2.34375</v>
      </c>
      <c r="E5" s="3">
        <f t="shared" ref="E5:E14" si="2">A5*10^6*4/(9600*16*4)-1</f>
        <v>38.0625</v>
      </c>
      <c r="F5" s="10">
        <f t="shared" ref="F5:F14" si="3">ABS(A5*10^6*4/(16*4*(ROUND(E5,0)+1))-9600)*100/9600</f>
        <v>0.1602564102564088</v>
      </c>
      <c r="G5" s="4">
        <f t="shared" ref="G5:G14" si="4">A5*10^6*8/(9600*16*4)-1</f>
        <v>77.125</v>
      </c>
      <c r="H5" s="10">
        <f t="shared" ref="H5:H14" si="5">ABS(A5*10^6*8/(16*4*(ROUND(G5,0)+1))-9600)*100/9600</f>
        <v>0.1602564102564088</v>
      </c>
      <c r="I5" s="5">
        <f t="shared" ref="I5:I14" si="6">A5*10^6*16/(9600*16*4)-1</f>
        <v>155.25</v>
      </c>
      <c r="J5" s="10">
        <f t="shared" ref="J5:J14" si="7">ABS(A5*10^6*16/(16*4*(ROUND(I5,0)+1))-9600)*100/9600</f>
        <v>0.1602564102564088</v>
      </c>
      <c r="L5" s="2">
        <f t="shared" ref="L5:L14" si="8">A5*10^6*(1/100000 - 1/1111111)/4-1</f>
        <v>12.649999864999989</v>
      </c>
      <c r="M5" s="10">
        <f t="shared" ref="M5:M14" si="9">ABS(((4*(ROUND(L5,0)+1)/(A5*10^6)))+1/1111111-1/100000)*100000*100</f>
        <v>2.3333342333334022</v>
      </c>
      <c r="N5" s="3">
        <f t="shared" ref="N5:N14" si="10">A5*10^6*4*(1/100000 - 1/1111111)/4-1</f>
        <v>53.599999459999957</v>
      </c>
      <c r="O5" s="10">
        <f t="shared" ref="O5:O14" si="11">ABS(((4*(ROUND(N5,0)+1)/(A5*10^6*4)))+1/1111111-1/100000)*100000*100</f>
        <v>0.66666756666674043</v>
      </c>
      <c r="P5" s="4">
        <f t="shared" ref="P5:P14" si="12">A5*10^6*8*(1/100000 - 1/1111111)/4-1</f>
        <v>108.19999891999991</v>
      </c>
      <c r="Q5" s="10">
        <f t="shared" ref="Q5:S14" si="13">ABS(((4*(ROUND(P5,0)+1)/(A5*10^6*8)))+1/1111111-1/100000)*100000*100</f>
        <v>0.16666576666659053</v>
      </c>
      <c r="R5" s="5">
        <f t="shared" ref="R5:R14" si="14">A5*10^6*16*(1/100000 - 1/1111111)/4-1</f>
        <v>217.39999783999983</v>
      </c>
      <c r="S5" s="10">
        <f t="shared" ref="S5:S14" si="15">ABS(((4*(ROUND(R5,0)+1)/(A5*10^6*16)))+1/1111111-1/100000)*100000*100</f>
        <v>0.16666576666659053</v>
      </c>
    </row>
    <row r="6" spans="1:19" x14ac:dyDescent="0.2">
      <c r="A6" s="1">
        <v>7.3727999999999998</v>
      </c>
      <c r="C6" s="2">
        <f t="shared" si="0"/>
        <v>11</v>
      </c>
      <c r="D6" s="10">
        <f t="shared" si="1"/>
        <v>0</v>
      </c>
      <c r="E6" s="3">
        <f t="shared" si="2"/>
        <v>47</v>
      </c>
      <c r="F6" s="10">
        <f t="shared" si="3"/>
        <v>0</v>
      </c>
      <c r="G6" s="4">
        <f t="shared" si="4"/>
        <v>95</v>
      </c>
      <c r="H6" s="10">
        <f t="shared" si="5"/>
        <v>0</v>
      </c>
      <c r="I6" s="5">
        <f t="shared" si="6"/>
        <v>191</v>
      </c>
      <c r="J6" s="10">
        <f t="shared" si="7"/>
        <v>0</v>
      </c>
      <c r="L6" s="2">
        <f t="shared" si="8"/>
        <v>15.773119834111984</v>
      </c>
      <c r="M6" s="10">
        <f t="shared" si="9"/>
        <v>1.2309036777778548</v>
      </c>
      <c r="N6" s="3">
        <f t="shared" si="10"/>
        <v>66.092479336447937</v>
      </c>
      <c r="O6" s="10">
        <f t="shared" si="11"/>
        <v>0.12543312777770932</v>
      </c>
      <c r="P6" s="4">
        <f t="shared" si="12"/>
        <v>133.18495867289587</v>
      </c>
      <c r="Q6" s="10">
        <f t="shared" si="13"/>
        <v>0.12543312777770932</v>
      </c>
      <c r="R6" s="5">
        <f t="shared" si="14"/>
        <v>267.36991734579175</v>
      </c>
      <c r="S6" s="10">
        <f t="shared" si="15"/>
        <v>0.12543312777770932</v>
      </c>
    </row>
    <row r="7" spans="1:19" x14ac:dyDescent="0.2">
      <c r="A7" s="1">
        <v>8</v>
      </c>
      <c r="C7" s="2">
        <f t="shared" si="0"/>
        <v>12.020833333333334</v>
      </c>
      <c r="D7" s="10">
        <f t="shared" si="1"/>
        <v>0.1602564102564088</v>
      </c>
      <c r="E7" s="3">
        <f t="shared" si="2"/>
        <v>51.083333333333336</v>
      </c>
      <c r="F7" s="10">
        <f t="shared" si="3"/>
        <v>0.1602564102564088</v>
      </c>
      <c r="G7" s="4">
        <f t="shared" si="4"/>
        <v>103.16666666666667</v>
      </c>
      <c r="H7" s="10">
        <f t="shared" si="5"/>
        <v>0.1602564102564088</v>
      </c>
      <c r="I7" s="5">
        <f t="shared" si="6"/>
        <v>207.33333333333334</v>
      </c>
      <c r="J7" s="10">
        <f t="shared" si="7"/>
        <v>0.1602564102564088</v>
      </c>
      <c r="L7" s="2">
        <f t="shared" si="8"/>
        <v>17.199999819999984</v>
      </c>
      <c r="M7" s="10">
        <f t="shared" si="9"/>
        <v>0.99999909999992154</v>
      </c>
      <c r="N7" s="3">
        <f t="shared" si="10"/>
        <v>71.799999279999938</v>
      </c>
      <c r="O7" s="10">
        <f t="shared" si="11"/>
        <v>0.25000090000007497</v>
      </c>
      <c r="P7" s="4">
        <f t="shared" si="12"/>
        <v>144.59999855999988</v>
      </c>
      <c r="Q7" s="10">
        <f t="shared" si="13"/>
        <v>0.25000090000007497</v>
      </c>
      <c r="R7" s="5">
        <f t="shared" si="14"/>
        <v>290.19999711999975</v>
      </c>
      <c r="S7" s="10">
        <f t="shared" si="15"/>
        <v>6.2499099999915667E-2</v>
      </c>
    </row>
    <row r="8" spans="1:19" x14ac:dyDescent="0.2">
      <c r="A8" s="1">
        <v>11.059200000000001</v>
      </c>
      <c r="C8" s="2">
        <f t="shared" si="0"/>
        <v>17</v>
      </c>
      <c r="D8" s="10">
        <f t="shared" si="1"/>
        <v>0</v>
      </c>
      <c r="E8" s="3">
        <f t="shared" si="2"/>
        <v>71</v>
      </c>
      <c r="F8" s="10">
        <f t="shared" si="3"/>
        <v>0</v>
      </c>
      <c r="G8" s="4">
        <f t="shared" si="4"/>
        <v>143</v>
      </c>
      <c r="H8" s="10">
        <f t="shared" si="5"/>
        <v>0</v>
      </c>
      <c r="I8" s="5">
        <f t="shared" si="6"/>
        <v>287</v>
      </c>
      <c r="J8" s="10">
        <f t="shared" si="7"/>
        <v>0</v>
      </c>
      <c r="L8" s="2">
        <f t="shared" si="8"/>
        <v>24.159679751167978</v>
      </c>
      <c r="M8" s="10">
        <f t="shared" si="9"/>
        <v>0.57754539629622514</v>
      </c>
      <c r="N8" s="3">
        <f t="shared" si="10"/>
        <v>99.638719004671913</v>
      </c>
      <c r="O8" s="10">
        <f t="shared" si="11"/>
        <v>0.32667914074082344</v>
      </c>
      <c r="P8" s="4">
        <f t="shared" si="12"/>
        <v>200.27743800934383</v>
      </c>
      <c r="Q8" s="10">
        <f t="shared" si="13"/>
        <v>0.12543312777770932</v>
      </c>
      <c r="R8" s="5">
        <f t="shared" si="14"/>
        <v>401.55487601868765</v>
      </c>
      <c r="S8" s="10">
        <f t="shared" si="15"/>
        <v>0.10062300648155703</v>
      </c>
    </row>
    <row r="9" spans="1:19" x14ac:dyDescent="0.2">
      <c r="A9" s="1">
        <v>12</v>
      </c>
      <c r="C9" s="2">
        <f t="shared" si="0"/>
        <v>18.53125</v>
      </c>
      <c r="D9" s="10">
        <f t="shared" si="1"/>
        <v>2.34375</v>
      </c>
      <c r="E9" s="3">
        <f t="shared" si="2"/>
        <v>77.125</v>
      </c>
      <c r="F9" s="10">
        <f t="shared" si="3"/>
        <v>0.1602564102564088</v>
      </c>
      <c r="G9" s="4">
        <f t="shared" si="4"/>
        <v>155.25</v>
      </c>
      <c r="H9" s="10">
        <f t="shared" si="5"/>
        <v>0.1602564102564088</v>
      </c>
      <c r="I9" s="5">
        <f t="shared" si="6"/>
        <v>311.5</v>
      </c>
      <c r="J9" s="10">
        <f t="shared" si="7"/>
        <v>0.15974440894567957</v>
      </c>
      <c r="L9" s="2">
        <f t="shared" si="8"/>
        <v>26.299999729999978</v>
      </c>
      <c r="M9" s="10">
        <f t="shared" si="9"/>
        <v>0.99999909999992154</v>
      </c>
      <c r="N9" s="3">
        <f t="shared" si="10"/>
        <v>108.19999891999991</v>
      </c>
      <c r="O9" s="10">
        <f t="shared" si="11"/>
        <v>0.16666576666659053</v>
      </c>
      <c r="P9" s="4">
        <f t="shared" si="12"/>
        <v>217.39999783999983</v>
      </c>
      <c r="Q9" s="10">
        <f t="shared" si="13"/>
        <v>0.16666576666659053</v>
      </c>
      <c r="R9" s="5">
        <f t="shared" si="14"/>
        <v>435.79999567999965</v>
      </c>
      <c r="S9" s="10">
        <f t="shared" si="15"/>
        <v>4.1667566666742234E-2</v>
      </c>
    </row>
    <row r="10" spans="1:19" x14ac:dyDescent="0.2">
      <c r="A10" s="1">
        <v>20</v>
      </c>
      <c r="C10" s="2">
        <f t="shared" si="0"/>
        <v>31.552083333333336</v>
      </c>
      <c r="D10" s="10">
        <f t="shared" si="1"/>
        <v>1.3573232323232294</v>
      </c>
      <c r="E10" s="3">
        <f t="shared" si="2"/>
        <v>129.20833333333334</v>
      </c>
      <c r="F10" s="10">
        <f t="shared" si="3"/>
        <v>0.1602564102564088</v>
      </c>
      <c r="G10" s="4">
        <f t="shared" si="4"/>
        <v>259.41666666666669</v>
      </c>
      <c r="H10" s="10">
        <f t="shared" si="5"/>
        <v>0.1602564102564088</v>
      </c>
      <c r="I10" s="5">
        <f t="shared" si="6"/>
        <v>519.83333333333337</v>
      </c>
      <c r="J10" s="10">
        <f t="shared" si="7"/>
        <v>3.1989763275760197E-2</v>
      </c>
      <c r="L10" s="2">
        <f t="shared" si="8"/>
        <v>44.499999549999963</v>
      </c>
      <c r="M10" s="10">
        <f t="shared" si="9"/>
        <v>0.99999909999992154</v>
      </c>
      <c r="N10" s="3">
        <f t="shared" si="10"/>
        <v>180.99999819999985</v>
      </c>
      <c r="O10" s="10">
        <f t="shared" si="11"/>
        <v>9.0000006890979777E-7</v>
      </c>
      <c r="P10" s="4">
        <f t="shared" si="12"/>
        <v>362.9999963999997</v>
      </c>
      <c r="Q10" s="10">
        <f t="shared" si="13"/>
        <v>9.0000006890979777E-7</v>
      </c>
      <c r="R10" s="5">
        <f t="shared" si="14"/>
        <v>726.9999927999994</v>
      </c>
      <c r="S10" s="10">
        <f t="shared" si="15"/>
        <v>9.0000006890979777E-7</v>
      </c>
    </row>
    <row r="11" spans="1:19" x14ac:dyDescent="0.2">
      <c r="A11" s="1">
        <v>24</v>
      </c>
      <c r="C11" s="2">
        <f t="shared" si="0"/>
        <v>38.0625</v>
      </c>
      <c r="D11" s="10">
        <f t="shared" si="1"/>
        <v>0.1602564102564088</v>
      </c>
      <c r="E11" s="3">
        <f t="shared" si="2"/>
        <v>155.25</v>
      </c>
      <c r="F11" s="10">
        <f t="shared" si="3"/>
        <v>0.1602564102564088</v>
      </c>
      <c r="G11" s="4">
        <f t="shared" si="4"/>
        <v>311.5</v>
      </c>
      <c r="H11" s="10">
        <f t="shared" si="5"/>
        <v>0.15974440894567957</v>
      </c>
      <c r="I11" s="5">
        <f t="shared" si="6"/>
        <v>624</v>
      </c>
      <c r="J11" s="10">
        <f t="shared" si="7"/>
        <v>0</v>
      </c>
      <c r="L11" s="2">
        <f t="shared" si="8"/>
        <v>53.599999459999957</v>
      </c>
      <c r="M11" s="10">
        <f t="shared" si="9"/>
        <v>0.66666756666674043</v>
      </c>
      <c r="N11" s="3">
        <f t="shared" si="10"/>
        <v>217.39999783999983</v>
      </c>
      <c r="O11" s="10">
        <f t="shared" si="11"/>
        <v>0.16666576666659053</v>
      </c>
      <c r="P11" s="4">
        <f t="shared" si="12"/>
        <v>435.79999567999965</v>
      </c>
      <c r="Q11" s="10">
        <f t="shared" si="13"/>
        <v>4.1667566666742234E-2</v>
      </c>
      <c r="R11" s="5">
        <f t="shared" si="14"/>
        <v>872.59999135999931</v>
      </c>
      <c r="S11" s="10">
        <f t="shared" si="15"/>
        <v>4.1667566666742234E-2</v>
      </c>
    </row>
    <row r="12" spans="1:19" x14ac:dyDescent="0.2">
      <c r="A12" s="1">
        <v>25</v>
      </c>
      <c r="C12" s="2">
        <f t="shared" si="0"/>
        <v>39.690104166666664</v>
      </c>
      <c r="D12" s="10">
        <f t="shared" si="1"/>
        <v>0.75584349593496347</v>
      </c>
      <c r="E12" s="3">
        <f t="shared" si="2"/>
        <v>161.76041666666666</v>
      </c>
      <c r="F12" s="10">
        <f t="shared" si="3"/>
        <v>0.14698364008179018</v>
      </c>
      <c r="G12" s="4">
        <f t="shared" si="4"/>
        <v>324.52083333333331</v>
      </c>
      <c r="H12" s="10">
        <f t="shared" si="5"/>
        <v>0.14698364008179018</v>
      </c>
      <c r="I12" s="5">
        <f t="shared" si="6"/>
        <v>650.04166666666663</v>
      </c>
      <c r="J12" s="10">
        <f t="shared" si="7"/>
        <v>6.4004096262237908E-3</v>
      </c>
      <c r="L12" s="2">
        <f t="shared" si="8"/>
        <v>55.874999437499952</v>
      </c>
      <c r="M12" s="10">
        <f t="shared" si="9"/>
        <v>0.20000090000008391</v>
      </c>
      <c r="N12" s="3">
        <f t="shared" si="10"/>
        <v>226.49999774999981</v>
      </c>
      <c r="O12" s="10">
        <f t="shared" si="11"/>
        <v>0.19999909999992918</v>
      </c>
      <c r="P12" s="4">
        <f t="shared" si="12"/>
        <v>453.99999549999961</v>
      </c>
      <c r="Q12" s="10">
        <f t="shared" si="13"/>
        <v>9.0000006890979777E-7</v>
      </c>
      <c r="R12" s="5">
        <f t="shared" si="14"/>
        <v>908.99999099999923</v>
      </c>
      <c r="S12" s="10">
        <f t="shared" si="15"/>
        <v>9.0000006890979777E-7</v>
      </c>
    </row>
    <row r="13" spans="1:19" x14ac:dyDescent="0.2">
      <c r="A13" s="1">
        <v>32.768000000000001</v>
      </c>
      <c r="C13" s="2">
        <f t="shared" si="0"/>
        <v>52.333333333333336</v>
      </c>
      <c r="D13" s="10">
        <f t="shared" si="1"/>
        <v>0.62893081761006897</v>
      </c>
      <c r="E13" s="3">
        <f t="shared" si="2"/>
        <v>212.33333333333334</v>
      </c>
      <c r="F13" s="10">
        <f t="shared" si="3"/>
        <v>0.1564945226917113</v>
      </c>
      <c r="G13" s="4">
        <f t="shared" si="4"/>
        <v>425.66666666666669</v>
      </c>
      <c r="H13" s="10">
        <f t="shared" si="5"/>
        <v>7.806401249024475E-2</v>
      </c>
      <c r="I13" s="5">
        <f t="shared" si="6"/>
        <v>852.33333333333337</v>
      </c>
      <c r="J13" s="10">
        <f t="shared" si="7"/>
        <v>3.9077764751861345E-2</v>
      </c>
      <c r="L13" s="2">
        <f t="shared" si="8"/>
        <v>73.547199262719943</v>
      </c>
      <c r="M13" s="10">
        <f t="shared" si="9"/>
        <v>0.5527352750000728</v>
      </c>
      <c r="N13" s="3">
        <f t="shared" si="10"/>
        <v>297.18879705087977</v>
      </c>
      <c r="O13" s="10">
        <f t="shared" si="11"/>
        <v>5.7616287499927733E-2</v>
      </c>
      <c r="P13" s="4">
        <f t="shared" si="12"/>
        <v>595.37759410175954</v>
      </c>
      <c r="Q13" s="10">
        <f t="shared" si="13"/>
        <v>5.7616287499927733E-2</v>
      </c>
      <c r="R13" s="5">
        <f t="shared" si="14"/>
        <v>1191.7551882035191</v>
      </c>
      <c r="S13" s="10">
        <f t="shared" si="15"/>
        <v>1.8677657812580812E-2</v>
      </c>
    </row>
    <row r="14" spans="1:19" x14ac:dyDescent="0.2">
      <c r="A14" s="1">
        <v>32</v>
      </c>
      <c r="C14" s="2">
        <f t="shared" si="0"/>
        <v>51.083333333333336</v>
      </c>
      <c r="D14" s="10">
        <f t="shared" si="1"/>
        <v>0.1602564102564088</v>
      </c>
      <c r="E14" s="3">
        <f t="shared" si="2"/>
        <v>207.33333333333334</v>
      </c>
      <c r="F14" s="10">
        <f t="shared" si="3"/>
        <v>0.1602564102564088</v>
      </c>
      <c r="G14" s="4">
        <f t="shared" si="4"/>
        <v>415.66666666666669</v>
      </c>
      <c r="H14" s="10">
        <f t="shared" si="5"/>
        <v>7.9936051159071056E-2</v>
      </c>
      <c r="I14" s="5">
        <f t="shared" si="6"/>
        <v>832.33333333333337</v>
      </c>
      <c r="J14" s="10">
        <f t="shared" si="7"/>
        <v>4.0016006402557501E-2</v>
      </c>
      <c r="L14" s="2">
        <f t="shared" si="8"/>
        <v>71.799999279999938</v>
      </c>
      <c r="M14" s="10">
        <f t="shared" si="9"/>
        <v>0.25000090000007497</v>
      </c>
      <c r="N14" s="3">
        <f t="shared" si="10"/>
        <v>290.19999711999975</v>
      </c>
      <c r="O14" s="10">
        <f t="shared" si="11"/>
        <v>6.2499099999915667E-2</v>
      </c>
      <c r="P14" s="4">
        <f t="shared" si="12"/>
        <v>581.3999942399995</v>
      </c>
      <c r="Q14" s="10">
        <f t="shared" si="13"/>
        <v>6.2499099999915667E-2</v>
      </c>
      <c r="R14" s="5">
        <f t="shared" si="14"/>
        <v>1163.799988479999</v>
      </c>
      <c r="S14" s="10">
        <f t="shared" si="15"/>
        <v>1.5625900000077759E-2</v>
      </c>
    </row>
    <row r="16" spans="1:19" x14ac:dyDescent="0.2">
      <c r="A16" s="7"/>
      <c r="B16" s="7"/>
      <c r="C16" s="7" t="s">
        <v>7</v>
      </c>
      <c r="D16" s="7"/>
      <c r="E16" s="7" t="s">
        <v>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3" x14ac:dyDescent="0.2">
      <c r="A17" s="1">
        <v>4</v>
      </c>
      <c r="C17" s="2">
        <f>A17*10^6/(38400*16*4)-1</f>
        <v>0.62760416666666674</v>
      </c>
      <c r="D17" s="10">
        <f>ABS(A17*10^6/(16*4*(ROUND(C17,0)+1))-38400)*100/38400</f>
        <v>18.619791666666668</v>
      </c>
      <c r="E17" s="3">
        <f>A17*10^6*4/(38400*16*4)-1</f>
        <v>5.510416666666667</v>
      </c>
      <c r="F17" s="10">
        <f>ABS(A17*10^6*4/(16*4*(ROUND(E17,0)+1))-38400)*100/38400</f>
        <v>6.9940476190476115</v>
      </c>
      <c r="G17" s="4">
        <f>A17*10^6*8/(38400*16*4)-1</f>
        <v>12.020833333333334</v>
      </c>
      <c r="H17" s="10">
        <f>ABS(A17*10^6*8/(16*4*(ROUND(G17,0)+1))-38400)*100/38400</f>
        <v>0.1602564102564088</v>
      </c>
      <c r="I17" s="5">
        <f>A17*10^6*16/(38400*16*4)-1</f>
        <v>25.041666666666668</v>
      </c>
      <c r="J17" s="10">
        <f>ABS(A17*10^6*16/(16*4*(ROUND(I17,0)+1))-38400)*100/38400</f>
        <v>0.1602564102564088</v>
      </c>
    </row>
    <row r="18" spans="1:13" x14ac:dyDescent="0.2">
      <c r="A18" s="1">
        <v>6</v>
      </c>
      <c r="C18" s="2">
        <f t="shared" ref="C18:C27" si="16">A18*10^6/(38400*16*4)-1</f>
        <v>1.44140625</v>
      </c>
      <c r="D18" s="10">
        <f t="shared" ref="D18:H27" si="17">ABS(A18*10^6/(16*4*(ROUND(C18,0)+1))-38400)*100/38400</f>
        <v>22.0703125</v>
      </c>
      <c r="E18" s="3">
        <f t="shared" ref="E18:E27" si="18">A18*10^6*4/(38400*16*4)-1</f>
        <v>8.765625</v>
      </c>
      <c r="F18" s="10">
        <f t="shared" ref="F18:F27" si="19">ABS(A18*10^6*4/(16*4*(ROUND(E18,0)+1))-38400)*100/38400</f>
        <v>2.34375</v>
      </c>
      <c r="G18" s="4">
        <f t="shared" ref="G18:G27" si="20">A18*10^6*8/(38400*16*4)-1</f>
        <v>18.53125</v>
      </c>
      <c r="H18" s="10">
        <f t="shared" ref="H18:J27" si="21">ABS(A18*10^6*8/(16*4*(ROUND(G18,0)+1))-38400)*100/38400</f>
        <v>2.34375</v>
      </c>
      <c r="I18" s="5">
        <f t="shared" ref="I18:I27" si="22">A18*10^6*16/(38400*16*4)-1</f>
        <v>38.0625</v>
      </c>
      <c r="J18" s="10">
        <f t="shared" ref="J18:J27" si="23">ABS(A18*10^6*16/(16*4*(ROUND(I18,0)+1))-38400)*100/38400</f>
        <v>0.1602564102564088</v>
      </c>
      <c r="M18" s="1"/>
    </row>
    <row r="19" spans="1:13" x14ac:dyDescent="0.2">
      <c r="A19" s="1">
        <v>7.3727999999999998</v>
      </c>
      <c r="C19" s="2">
        <f t="shared" si="16"/>
        <v>2</v>
      </c>
      <c r="D19" s="10">
        <f t="shared" si="17"/>
        <v>0</v>
      </c>
      <c r="E19" s="3">
        <f t="shared" si="18"/>
        <v>11</v>
      </c>
      <c r="F19" s="10">
        <f t="shared" si="19"/>
        <v>0</v>
      </c>
      <c r="G19" s="4">
        <f t="shared" si="20"/>
        <v>23</v>
      </c>
      <c r="H19" s="10">
        <f t="shared" si="21"/>
        <v>0</v>
      </c>
      <c r="I19" s="5">
        <f t="shared" si="22"/>
        <v>47</v>
      </c>
      <c r="J19" s="10">
        <f t="shared" si="23"/>
        <v>0</v>
      </c>
    </row>
    <row r="20" spans="1:13" x14ac:dyDescent="0.2">
      <c r="A20" s="1">
        <v>8</v>
      </c>
      <c r="C20" s="2">
        <f t="shared" si="16"/>
        <v>2.2552083333333335</v>
      </c>
      <c r="D20" s="10">
        <f t="shared" si="17"/>
        <v>8.5069444444444375</v>
      </c>
      <c r="E20" s="3">
        <f t="shared" si="18"/>
        <v>12.020833333333334</v>
      </c>
      <c r="F20" s="10">
        <f t="shared" si="19"/>
        <v>0.1602564102564088</v>
      </c>
      <c r="G20" s="4">
        <f t="shared" si="20"/>
        <v>25.041666666666668</v>
      </c>
      <c r="H20" s="10">
        <f t="shared" si="21"/>
        <v>0.1602564102564088</v>
      </c>
      <c r="I20" s="5">
        <f t="shared" si="22"/>
        <v>51.083333333333336</v>
      </c>
      <c r="J20" s="10">
        <f t="shared" si="23"/>
        <v>0.1602564102564088</v>
      </c>
    </row>
    <row r="21" spans="1:13" x14ac:dyDescent="0.2">
      <c r="A21" s="1">
        <v>11.059200000000001</v>
      </c>
      <c r="C21" s="2">
        <f t="shared" si="16"/>
        <v>3.5</v>
      </c>
      <c r="D21" s="10">
        <f t="shared" si="17"/>
        <v>10</v>
      </c>
      <c r="E21" s="3">
        <f t="shared" si="18"/>
        <v>17</v>
      </c>
      <c r="F21" s="10">
        <f t="shared" si="19"/>
        <v>0</v>
      </c>
      <c r="G21" s="4">
        <f t="shared" si="20"/>
        <v>35</v>
      </c>
      <c r="H21" s="10">
        <f t="shared" si="21"/>
        <v>0</v>
      </c>
      <c r="I21" s="5">
        <f t="shared" si="22"/>
        <v>71</v>
      </c>
      <c r="J21" s="10">
        <f t="shared" si="23"/>
        <v>0</v>
      </c>
    </row>
    <row r="22" spans="1:13" x14ac:dyDescent="0.2">
      <c r="A22" s="1">
        <v>12</v>
      </c>
      <c r="C22" s="2">
        <f t="shared" si="16"/>
        <v>3.8828125</v>
      </c>
      <c r="D22" s="10">
        <f t="shared" si="17"/>
        <v>2.34375</v>
      </c>
      <c r="E22" s="3">
        <f t="shared" si="18"/>
        <v>18.53125</v>
      </c>
      <c r="F22" s="10">
        <f t="shared" si="19"/>
        <v>2.34375</v>
      </c>
      <c r="G22" s="4">
        <f t="shared" si="20"/>
        <v>38.0625</v>
      </c>
      <c r="H22" s="10">
        <f t="shared" si="21"/>
        <v>0.1602564102564088</v>
      </c>
      <c r="I22" s="5">
        <f t="shared" si="22"/>
        <v>77.125</v>
      </c>
      <c r="J22" s="10">
        <f t="shared" si="23"/>
        <v>0.1602564102564088</v>
      </c>
    </row>
    <row r="23" spans="1:13" x14ac:dyDescent="0.2">
      <c r="A23" s="1">
        <v>20</v>
      </c>
      <c r="C23" s="2">
        <f t="shared" si="16"/>
        <v>7.1380208333333339</v>
      </c>
      <c r="D23" s="10">
        <f t="shared" si="17"/>
        <v>1.7252604166666667</v>
      </c>
      <c r="E23" s="3">
        <f t="shared" si="18"/>
        <v>31.552083333333336</v>
      </c>
      <c r="F23" s="10">
        <f t="shared" si="19"/>
        <v>1.3573232323232294</v>
      </c>
      <c r="G23" s="4">
        <f t="shared" si="20"/>
        <v>64.104166666666671</v>
      </c>
      <c r="H23" s="10">
        <f t="shared" si="21"/>
        <v>0.1602564102564088</v>
      </c>
      <c r="I23" s="5">
        <f t="shared" si="22"/>
        <v>129.20833333333334</v>
      </c>
      <c r="J23" s="10">
        <f t="shared" si="23"/>
        <v>0.1602564102564088</v>
      </c>
    </row>
    <row r="24" spans="1:13" x14ac:dyDescent="0.2">
      <c r="A24" s="1">
        <v>24</v>
      </c>
      <c r="C24" s="2">
        <f t="shared" si="16"/>
        <v>8.765625</v>
      </c>
      <c r="D24" s="10">
        <f t="shared" si="17"/>
        <v>2.34375</v>
      </c>
      <c r="E24" s="3">
        <f t="shared" si="18"/>
        <v>38.0625</v>
      </c>
      <c r="F24" s="10">
        <f t="shared" si="19"/>
        <v>0.1602564102564088</v>
      </c>
      <c r="G24" s="4">
        <f t="shared" si="20"/>
        <v>77.125</v>
      </c>
      <c r="H24" s="10">
        <f t="shared" si="21"/>
        <v>0.1602564102564088</v>
      </c>
      <c r="I24" s="5">
        <f t="shared" si="22"/>
        <v>155.25</v>
      </c>
      <c r="J24" s="10">
        <f t="shared" si="23"/>
        <v>0.1602564102564088</v>
      </c>
    </row>
    <row r="25" spans="1:13" x14ac:dyDescent="0.2">
      <c r="A25" s="1">
        <v>25</v>
      </c>
      <c r="C25" s="2">
        <f t="shared" si="16"/>
        <v>9.1725260416666661</v>
      </c>
      <c r="D25" s="10">
        <f t="shared" si="17"/>
        <v>1.7252604166666667</v>
      </c>
      <c r="E25" s="3">
        <f t="shared" si="18"/>
        <v>39.690104166666664</v>
      </c>
      <c r="F25" s="10">
        <f t="shared" si="19"/>
        <v>0.75584349593496347</v>
      </c>
      <c r="G25" s="4">
        <f t="shared" si="20"/>
        <v>80.380208333333329</v>
      </c>
      <c r="H25" s="10">
        <f t="shared" si="21"/>
        <v>0.46939300411522328</v>
      </c>
      <c r="I25" s="5">
        <f t="shared" si="22"/>
        <v>161.76041666666666</v>
      </c>
      <c r="J25" s="10">
        <f t="shared" si="23"/>
        <v>0.14698364008179018</v>
      </c>
    </row>
    <row r="26" spans="1:13" x14ac:dyDescent="0.2">
      <c r="A26" s="1">
        <v>32.768000000000001</v>
      </c>
      <c r="C26" s="2">
        <f t="shared" si="16"/>
        <v>12.333333333333334</v>
      </c>
      <c r="D26" s="10">
        <f t="shared" si="17"/>
        <v>2.5641025641025599</v>
      </c>
      <c r="E26" s="3">
        <f t="shared" si="18"/>
        <v>52.333333333333336</v>
      </c>
      <c r="F26" s="10">
        <f t="shared" si="19"/>
        <v>0.62893081761006897</v>
      </c>
      <c r="G26" s="4">
        <f t="shared" si="20"/>
        <v>105.66666666666667</v>
      </c>
      <c r="H26" s="10">
        <f t="shared" si="21"/>
        <v>0.31152647975077724</v>
      </c>
      <c r="I26" s="5">
        <f t="shared" si="22"/>
        <v>212.33333333333334</v>
      </c>
      <c r="J26" s="10">
        <f t="shared" si="23"/>
        <v>0.1564945226917113</v>
      </c>
    </row>
    <row r="27" spans="1:13" x14ac:dyDescent="0.2">
      <c r="A27" s="1">
        <v>32</v>
      </c>
      <c r="C27" s="2">
        <f t="shared" si="16"/>
        <v>12.020833333333334</v>
      </c>
      <c r="D27" s="10">
        <f t="shared" si="17"/>
        <v>0.1602564102564088</v>
      </c>
      <c r="E27" s="3">
        <f t="shared" si="18"/>
        <v>51.083333333333336</v>
      </c>
      <c r="F27" s="10">
        <f t="shared" si="19"/>
        <v>0.1602564102564088</v>
      </c>
      <c r="G27" s="4">
        <f t="shared" si="20"/>
        <v>103.16666666666667</v>
      </c>
      <c r="H27" s="10">
        <f t="shared" si="21"/>
        <v>0.1602564102564088</v>
      </c>
      <c r="I27" s="5">
        <f t="shared" si="22"/>
        <v>207.33333333333334</v>
      </c>
      <c r="J27" s="10">
        <f t="shared" si="23"/>
        <v>0.1602564102564088</v>
      </c>
    </row>
  </sheetData>
  <sortState ref="A3:A12">
    <sortCondition ref="A3"/>
  </sortState>
  <mergeCells count="2">
    <mergeCell ref="C1:I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 &amp; I2C CRYSTAL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SONGNGOC</dc:creator>
  <cp:lastModifiedBy>SONGNGOC</cp:lastModifiedBy>
  <dcterms:created xsi:type="dcterms:W3CDTF">2012-03-26T08:54:45Z</dcterms:created>
  <dcterms:modified xsi:type="dcterms:W3CDTF">2012-03-28T20:08:37Z</dcterms:modified>
</cp:coreProperties>
</file>