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One Table per Node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<sst xmlns="http://schemas.openxmlformats.org/spreadsheetml/2006/main" count="281" uniqueCount="78">
  <si>
    <t>Minimum Row size with varchar</t>
  </si>
  <si>
    <t>Average Row size with varchar</t>
  </si>
  <si>
    <t>Row size with int</t>
  </si>
  <si>
    <t>qty</t>
  </si>
  <si>
    <t>size</t>
  </si>
  <si>
    <t>total</t>
  </si>
  <si>
    <t>2.f</t>
  </si>
  <si>
    <t>int</t>
  </si>
  <si>
    <t>2.v</t>
  </si>
  <si>
    <t>varchars</t>
  </si>
  <si>
    <t>2.s</t>
  </si>
  <si>
    <t>varchar Max total</t>
  </si>
  <si>
    <t>null bitmap</t>
  </si>
  <si>
    <t>4.e</t>
  </si>
  <si>
    <t>varchar estimated size</t>
  </si>
  <si>
    <t>4.s</t>
  </si>
  <si>
    <t>varchar size</t>
  </si>
  <si>
    <t>Data Row Size</t>
  </si>
  <si>
    <t>Bytes</t>
  </si>
  <si>
    <t>dci's</t>
  </si>
  <si>
    <t>nodes</t>
  </si>
  <si>
    <t>polling</t>
  </si>
  <si>
    <t>seconds</t>
  </si>
  <si>
    <t>retention</t>
  </si>
  <si>
    <t>days</t>
  </si>
  <si>
    <t># of records per DCI</t>
  </si>
  <si>
    <t># of records per node (# of rows)</t>
  </si>
  <si>
    <t># of records total</t>
  </si>
  <si>
    <t>Size of SQL data</t>
  </si>
  <si>
    <t>Numer of rows per page</t>
  </si>
  <si>
    <t>Clustered Index - 90% fill</t>
  </si>
  <si>
    <t>Pages</t>
  </si>
  <si>
    <t>Table Size (Data_Space_Used)</t>
  </si>
  <si>
    <t>KB</t>
  </si>
  <si>
    <t>MB</t>
  </si>
  <si>
    <t>GB</t>
  </si>
  <si>
    <t>Clustered Index Details</t>
  </si>
  <si>
    <t>1.c</t>
  </si>
  <si>
    <t>Number of Columns in Index</t>
  </si>
  <si>
    <t>1.f</t>
  </si>
  <si>
    <t>Number of Bytes of int cols in index</t>
  </si>
  <si>
    <t>1.v</t>
  </si>
  <si>
    <t>Number of varchar in index</t>
  </si>
  <si>
    <t>1.s</t>
  </si>
  <si>
    <t>Max Size of varchar in index</t>
  </si>
  <si>
    <t>null bitmap in index</t>
  </si>
  <si>
    <t>varchar index size</t>
  </si>
  <si>
    <t>Index Row Size</t>
  </si>
  <si>
    <t>Size of the Clustered Index</t>
  </si>
  <si>
    <t>Index Rows Per page</t>
  </si>
  <si>
    <t>6.0</t>
  </si>
  <si>
    <t>Pages Level 0</t>
  </si>
  <si>
    <t>Pages Level 1</t>
  </si>
  <si>
    <t>Pages Level 2</t>
  </si>
  <si>
    <t>6.n</t>
  </si>
  <si>
    <t>{Note:  Repeat untl Pages Level n = 1}</t>
  </si>
  <si>
    <t>6.t</t>
  </si>
  <si>
    <t>Total Number of Pages</t>
  </si>
  <si>
    <t>Clustered Index Size</t>
  </si>
  <si>
    <t>Nonclustered Index Details</t>
  </si>
  <si>
    <t>Size of the Nonclustered Index</t>
  </si>
  <si>
    <t>Non-Leaf Index rows per page</t>
  </si>
  <si>
    <t>Leaf Index Row Size</t>
  </si>
  <si>
    <t>Leaf Index rows per page</t>
  </si>
  <si>
    <t>NCI 90% Fill Factor</t>
  </si>
  <si>
    <t>9.0</t>
  </si>
  <si>
    <t>9.1</t>
  </si>
  <si>
    <t>9.2</t>
  </si>
  <si>
    <t>9.n</t>
  </si>
  <si>
    <t>9.t</t>
  </si>
  <si>
    <t>Database Size Per Node</t>
  </si>
  <si>
    <t>Total Database Size (All Nodes)</t>
  </si>
  <si>
    <t>Total Database Size</t>
  </si>
  <si>
    <t>***Resources used for caluclations</t>
  </si>
  <si>
    <t>Estimating the Size of a Table with a Clustered Index (SQL 2000)</t>
  </si>
  <si>
    <t>http://msdn2.microsoft.com/en-us/library/aa933051(SQL.80).aspx</t>
  </si>
  <si>
    <t>Estimating the Size of a Table (SQL 2000)</t>
  </si>
  <si>
    <t>http://msdn2.microsoft.com/en-us/library/aa933068(SQL.80).aspx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</si>
</sst>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1F497D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i val="true"/>
      <sz val="11"/>
      <color rgb="FFC00000"/>
      <name val="Calibri"/>
      <family val="2"/>
      <charset val="1"/>
    </font>
    <font>
      <sz val="11"/>
      <color rgb="FFC00000"/>
      <name val="Calibri"/>
      <family val="2"/>
      <charset val="1"/>
    </font>
    <font>
      <sz val="10"/>
      <color rgb="FFC0000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7"/>
  <sheetViews>
    <sheetView windowProtection="false" showFormulas="false" showGridLines="true" showRowColHeaders="true" showZeros="true" rightToLeft="false" tabSelected="true" showOutlineSymbols="true" defaultGridColor="true" view="normal" topLeftCell="A50" colorId="64" zoomScale="100" zoomScaleNormal="100" zoomScalePageLayoutView="100" workbookViewId="0">
      <selection pane="topLeft" activeCell="J82" activeCellId="0" sqref="J82"/>
    </sheetView>
  </sheetViews>
  <sheetFormatPr defaultRowHeight="15"/>
  <cols>
    <col collapsed="false" hidden="false" max="1" min="1" style="0" width="9.14285714285714"/>
    <col collapsed="false" hidden="false" max="2" min="2" style="0" width="33.1428571428571"/>
    <col collapsed="false" hidden="false" max="4" min="3" style="0" width="8.72959183673469"/>
    <col collapsed="false" hidden="false" max="5" min="5" style="0" width="11.9948979591837"/>
    <col collapsed="false" hidden="false" max="6" min="6" style="0" width="8.72959183673469"/>
    <col collapsed="false" hidden="false" max="7" min="7" style="0" width="27.8520408163265"/>
    <col collapsed="false" hidden="false" max="9" min="8" style="0" width="8.72959183673469"/>
    <col collapsed="false" hidden="false" max="10" min="10" style="0" width="11.9948979591837"/>
    <col collapsed="false" hidden="false" max="11" min="11" style="0" width="8.72959183673469"/>
    <col collapsed="false" hidden="false" max="12" min="12" style="0" width="27.8520408163265"/>
    <col collapsed="false" hidden="false" max="14" min="13" style="0" width="8.72959183673469"/>
    <col collapsed="false" hidden="false" max="15" min="15" style="0" width="11.9948979591837"/>
    <col collapsed="false" hidden="false" max="1025" min="16" style="0" width="8.72959183673469"/>
  </cols>
  <sheetData>
    <row r="1" s="3" customFormat="true" ht="15" hidden="false" customHeight="false" outlineLevel="0" collapsed="false">
      <c r="A1" s="1"/>
      <c r="B1" s="2" t="s">
        <v>0</v>
      </c>
      <c r="C1" s="2"/>
      <c r="D1" s="2"/>
      <c r="E1" s="2"/>
      <c r="F1" s="2"/>
      <c r="G1" s="2" t="s">
        <v>1</v>
      </c>
      <c r="H1" s="2"/>
      <c r="I1" s="2"/>
      <c r="J1" s="2"/>
      <c r="K1" s="2"/>
      <c r="L1" s="2" t="s">
        <v>2</v>
      </c>
      <c r="M1" s="2"/>
      <c r="N1" s="2"/>
      <c r="O1" s="2"/>
      <c r="P1" s="2"/>
    </row>
    <row r="2" customFormat="false" ht="15.75" hidden="false" customHeight="false" outlineLevel="0" collapsed="false">
      <c r="A2" s="1"/>
      <c r="B2" s="4"/>
      <c r="C2" s="5" t="s">
        <v>3</v>
      </c>
      <c r="D2" s="5" t="s">
        <v>4</v>
      </c>
      <c r="E2" s="5" t="s">
        <v>5</v>
      </c>
      <c r="F2" s="6"/>
      <c r="G2" s="4"/>
      <c r="H2" s="5" t="s">
        <v>3</v>
      </c>
      <c r="I2" s="5" t="s">
        <v>4</v>
      </c>
      <c r="J2" s="5" t="s">
        <v>5</v>
      </c>
      <c r="K2" s="6"/>
      <c r="L2" s="4"/>
      <c r="M2" s="5" t="s">
        <v>3</v>
      </c>
      <c r="N2" s="5" t="s">
        <v>4</v>
      </c>
      <c r="O2" s="5" t="s">
        <v>5</v>
      </c>
      <c r="P2" s="6"/>
    </row>
    <row r="3" customFormat="false" ht="15" hidden="false" customHeight="false" outlineLevel="0" collapsed="false">
      <c r="A3" s="7" t="s">
        <v>6</v>
      </c>
      <c r="B3" s="8" t="s">
        <v>7</v>
      </c>
      <c r="C3" s="9" t="n">
        <v>2</v>
      </c>
      <c r="D3" s="9" t="n">
        <v>4</v>
      </c>
      <c r="E3" s="9" t="n">
        <f aca="false">D3*C3</f>
        <v>8</v>
      </c>
      <c r="F3" s="10"/>
      <c r="G3" s="8" t="s">
        <v>7</v>
      </c>
      <c r="H3" s="9" t="n">
        <v>2</v>
      </c>
      <c r="I3" s="9" t="n">
        <v>4</v>
      </c>
      <c r="J3" s="9" t="n">
        <f aca="false">I3*H3</f>
        <v>8</v>
      </c>
      <c r="K3" s="10"/>
      <c r="L3" s="8" t="s">
        <v>7</v>
      </c>
      <c r="M3" s="9" t="n">
        <v>3</v>
      </c>
      <c r="N3" s="9" t="n">
        <v>4</v>
      </c>
      <c r="O3" s="9" t="n">
        <f aca="false">N3*M3</f>
        <v>12</v>
      </c>
      <c r="P3" s="10"/>
    </row>
    <row r="4" customFormat="false" ht="15" hidden="false" customHeight="false" outlineLevel="0" collapsed="false">
      <c r="A4" s="7" t="s">
        <v>8</v>
      </c>
      <c r="B4" s="11" t="s">
        <v>9</v>
      </c>
      <c r="C4" s="12"/>
      <c r="D4" s="12"/>
      <c r="E4" s="12" t="n">
        <v>1</v>
      </c>
      <c r="F4" s="13"/>
      <c r="G4" s="11" t="s">
        <v>9</v>
      </c>
      <c r="H4" s="12"/>
      <c r="I4" s="12"/>
      <c r="J4" s="12" t="n">
        <v>1</v>
      </c>
      <c r="K4" s="13"/>
      <c r="L4" s="11" t="s">
        <v>9</v>
      </c>
      <c r="M4" s="12"/>
      <c r="N4" s="12"/>
      <c r="O4" s="12" t="n">
        <f aca="false">N4*M4</f>
        <v>0</v>
      </c>
      <c r="P4" s="13"/>
    </row>
    <row r="5" customFormat="false" ht="15" hidden="false" customHeight="false" outlineLevel="0" collapsed="false">
      <c r="A5" s="7" t="s">
        <v>10</v>
      </c>
      <c r="B5" s="11" t="s">
        <v>11</v>
      </c>
      <c r="C5" s="12"/>
      <c r="D5" s="12"/>
      <c r="E5" s="12" t="n">
        <v>255</v>
      </c>
      <c r="F5" s="13"/>
      <c r="G5" s="11" t="s">
        <v>11</v>
      </c>
      <c r="H5" s="12"/>
      <c r="I5" s="12"/>
      <c r="J5" s="12" t="n">
        <v>255</v>
      </c>
      <c r="K5" s="13"/>
      <c r="L5" s="11" t="s">
        <v>11</v>
      </c>
      <c r="M5" s="12"/>
      <c r="N5" s="12"/>
      <c r="O5" s="12" t="n">
        <v>255</v>
      </c>
      <c r="P5" s="13"/>
    </row>
    <row r="6" customFormat="false" ht="15" hidden="false" customHeight="false" outlineLevel="0" collapsed="false">
      <c r="A6" s="7" t="n">
        <v>3</v>
      </c>
      <c r="B6" s="11" t="s">
        <v>12</v>
      </c>
      <c r="C6" s="12"/>
      <c r="D6" s="12"/>
      <c r="E6" s="12" t="n">
        <f aca="false">ROUNDDOWN(2+((C3+7)/8),0)</f>
        <v>3</v>
      </c>
      <c r="F6" s="13"/>
      <c r="G6" s="11" t="s">
        <v>12</v>
      </c>
      <c r="H6" s="12"/>
      <c r="I6" s="12"/>
      <c r="J6" s="12" t="n">
        <f aca="false">ROUNDDOWN(2+((H3+7)/8),0)</f>
        <v>3</v>
      </c>
      <c r="K6" s="13"/>
      <c r="L6" s="11" t="s">
        <v>12</v>
      </c>
      <c r="M6" s="12"/>
      <c r="N6" s="12"/>
      <c r="O6" s="12" t="n">
        <f aca="false">ROUNDDOWN(2+((M3+7)/8),0)</f>
        <v>3</v>
      </c>
      <c r="P6" s="13"/>
    </row>
    <row r="7" customFormat="false" ht="15" hidden="false" customHeight="false" outlineLevel="0" collapsed="false">
      <c r="A7" s="7" t="s">
        <v>13</v>
      </c>
      <c r="B7" s="11" t="s">
        <v>14</v>
      </c>
      <c r="C7" s="12"/>
      <c r="D7" s="12"/>
      <c r="E7" s="12" t="n">
        <v>3</v>
      </c>
      <c r="F7" s="13"/>
      <c r="G7" s="11" t="s">
        <v>14</v>
      </c>
      <c r="H7" s="12"/>
      <c r="I7" s="12"/>
      <c r="J7" s="12" t="n">
        <v>35</v>
      </c>
      <c r="K7" s="13"/>
      <c r="L7" s="11" t="s">
        <v>14</v>
      </c>
      <c r="M7" s="12"/>
      <c r="N7" s="12"/>
      <c r="O7" s="12" t="n">
        <v>0</v>
      </c>
      <c r="P7" s="13"/>
    </row>
    <row r="8" customFormat="false" ht="15.75" hidden="false" customHeight="false" outlineLevel="0" collapsed="false">
      <c r="A8" s="7" t="s">
        <v>15</v>
      </c>
      <c r="B8" s="11" t="s">
        <v>16</v>
      </c>
      <c r="C8" s="12"/>
      <c r="D8" s="12"/>
      <c r="E8" s="12" t="n">
        <f aca="false">IF(E4=0,0,2+(E4*2)+E7)</f>
        <v>7</v>
      </c>
      <c r="F8" s="13"/>
      <c r="G8" s="11" t="s">
        <v>16</v>
      </c>
      <c r="H8" s="12" t="n">
        <v>1</v>
      </c>
      <c r="I8" s="12" t="n">
        <v>4</v>
      </c>
      <c r="J8" s="12" t="n">
        <f aca="false">IF(J4=0,0,2+(J4*2)+J7)</f>
        <v>39</v>
      </c>
      <c r="K8" s="13"/>
      <c r="L8" s="11" t="s">
        <v>16</v>
      </c>
      <c r="M8" s="12" t="n">
        <v>1</v>
      </c>
      <c r="N8" s="12" t="n">
        <v>4</v>
      </c>
      <c r="O8" s="12" t="n">
        <f aca="false">IF(O4=0,0,2+(O4*2)+O7)</f>
        <v>0</v>
      </c>
      <c r="P8" s="13"/>
    </row>
    <row r="9" customFormat="false" ht="15.75" hidden="false" customHeight="false" outlineLevel="0" collapsed="false">
      <c r="A9" s="7" t="n">
        <v>5</v>
      </c>
      <c r="B9" s="11" t="s">
        <v>17</v>
      </c>
      <c r="C9" s="12"/>
      <c r="D9" s="12"/>
      <c r="E9" s="12" t="n">
        <f aca="false">E3+E8+E6+4</f>
        <v>22</v>
      </c>
      <c r="F9" s="13" t="s">
        <v>18</v>
      </c>
      <c r="G9" s="11" t="s">
        <v>17</v>
      </c>
      <c r="H9" s="12"/>
      <c r="I9" s="12"/>
      <c r="J9" s="12" t="n">
        <f aca="false">J3+J8+J6+4</f>
        <v>54</v>
      </c>
      <c r="K9" s="13" t="s">
        <v>18</v>
      </c>
      <c r="L9" s="11" t="s">
        <v>17</v>
      </c>
      <c r="M9" s="12"/>
      <c r="N9" s="12"/>
      <c r="O9" s="12" t="n">
        <f aca="false">O3+O8+O6+4</f>
        <v>19</v>
      </c>
      <c r="P9" s="13" t="s">
        <v>18</v>
      </c>
    </row>
    <row r="10" customFormat="false" ht="15" hidden="false" customHeight="false" outlineLevel="0" collapsed="false">
      <c r="B10" s="11"/>
      <c r="C10" s="12"/>
      <c r="D10" s="12"/>
      <c r="E10" s="12"/>
      <c r="F10" s="13"/>
      <c r="G10" s="11"/>
      <c r="H10" s="12"/>
      <c r="I10" s="12"/>
      <c r="J10" s="12"/>
      <c r="K10" s="13"/>
      <c r="L10" s="11"/>
      <c r="M10" s="12"/>
      <c r="N10" s="12"/>
      <c r="O10" s="12"/>
      <c r="P10" s="13"/>
    </row>
    <row r="11" customFormat="false" ht="15" hidden="false" customHeight="false" outlineLevel="0" collapsed="false">
      <c r="B11" s="11"/>
      <c r="C11" s="12"/>
      <c r="D11" s="12"/>
      <c r="E11" s="12"/>
      <c r="F11" s="13"/>
      <c r="G11" s="11"/>
      <c r="H11" s="12"/>
      <c r="I11" s="12"/>
      <c r="J11" s="12"/>
      <c r="K11" s="13"/>
      <c r="L11" s="11"/>
      <c r="M11" s="12"/>
      <c r="N11" s="12"/>
      <c r="O11" s="12"/>
      <c r="P11" s="13"/>
    </row>
    <row r="12" customFormat="false" ht="14.45" hidden="false" customHeight="false" outlineLevel="0" collapsed="false">
      <c r="B12" s="11" t="s">
        <v>19</v>
      </c>
      <c r="C12" s="12" t="n">
        <v>1769</v>
      </c>
      <c r="D12" s="12"/>
      <c r="E12" s="12"/>
      <c r="F12" s="13"/>
      <c r="G12" s="11" t="s">
        <v>19</v>
      </c>
      <c r="H12" s="14" t="n">
        <v>400</v>
      </c>
      <c r="I12" s="12"/>
      <c r="J12" s="12"/>
      <c r="K12" s="13"/>
      <c r="L12" s="11" t="s">
        <v>19</v>
      </c>
      <c r="M12" s="12" t="n">
        <v>1769</v>
      </c>
      <c r="N12" s="12"/>
      <c r="O12" s="12"/>
      <c r="P12" s="13"/>
    </row>
    <row r="13" customFormat="false" ht="13.45" hidden="false" customHeight="false" outlineLevel="0" collapsed="false">
      <c r="B13" s="11" t="s">
        <v>20</v>
      </c>
      <c r="C13" s="12" t="n">
        <v>101</v>
      </c>
      <c r="D13" s="12"/>
      <c r="E13" s="12"/>
      <c r="F13" s="13"/>
      <c r="G13" s="11" t="s">
        <v>20</v>
      </c>
      <c r="H13" s="14" t="n">
        <v>7</v>
      </c>
      <c r="I13" s="12"/>
      <c r="J13" s="12"/>
      <c r="K13" s="13"/>
      <c r="L13" s="11" t="s">
        <v>20</v>
      </c>
      <c r="M13" s="12" t="n">
        <v>101</v>
      </c>
      <c r="N13" s="12"/>
      <c r="O13" s="12"/>
      <c r="P13" s="13"/>
    </row>
    <row r="14" customFormat="false" ht="13.45" hidden="false" customHeight="false" outlineLevel="0" collapsed="false">
      <c r="B14" s="11" t="s">
        <v>21</v>
      </c>
      <c r="C14" s="12" t="n">
        <v>60</v>
      </c>
      <c r="D14" s="12" t="s">
        <v>22</v>
      </c>
      <c r="E14" s="12"/>
      <c r="F14" s="13"/>
      <c r="G14" s="11" t="s">
        <v>21</v>
      </c>
      <c r="H14" s="14" t="n">
        <v>30</v>
      </c>
      <c r="I14" s="12" t="s">
        <v>22</v>
      </c>
      <c r="J14" s="12"/>
      <c r="K14" s="13"/>
      <c r="L14" s="11" t="s">
        <v>21</v>
      </c>
      <c r="M14" s="12" t="n">
        <v>60</v>
      </c>
      <c r="N14" s="12" t="s">
        <v>22</v>
      </c>
      <c r="O14" s="12"/>
      <c r="P14" s="13"/>
    </row>
    <row r="15" customFormat="false" ht="13.45" hidden="false" customHeight="false" outlineLevel="0" collapsed="false">
      <c r="B15" s="11" t="s">
        <v>23</v>
      </c>
      <c r="C15" s="12" t="n">
        <v>30</v>
      </c>
      <c r="D15" s="12" t="s">
        <v>24</v>
      </c>
      <c r="E15" s="12"/>
      <c r="F15" s="13"/>
      <c r="G15" s="11" t="s">
        <v>23</v>
      </c>
      <c r="H15" s="14" t="n">
        <v>370</v>
      </c>
      <c r="I15" s="12" t="s">
        <v>24</v>
      </c>
      <c r="J15" s="12"/>
      <c r="K15" s="13"/>
      <c r="L15" s="11" t="s">
        <v>23</v>
      </c>
      <c r="M15" s="12" t="n">
        <v>30</v>
      </c>
      <c r="N15" s="12" t="s">
        <v>24</v>
      </c>
      <c r="O15" s="12"/>
      <c r="P15" s="13"/>
    </row>
    <row r="16" customFormat="false" ht="13.8" hidden="false" customHeight="false" outlineLevel="0" collapsed="false">
      <c r="B16" s="11" t="s">
        <v>25</v>
      </c>
      <c r="C16" s="12"/>
      <c r="D16" s="12"/>
      <c r="E16" s="12" t="n">
        <f aca="false">C15*60*60*24/C14</f>
        <v>43200</v>
      </c>
      <c r="F16" s="13"/>
      <c r="G16" s="11" t="s">
        <v>25</v>
      </c>
      <c r="H16" s="12"/>
      <c r="I16" s="12"/>
      <c r="J16" s="12" t="n">
        <f aca="false">H15*60*60*24/H14</f>
        <v>1065600</v>
      </c>
      <c r="K16" s="13"/>
      <c r="L16" s="11" t="s">
        <v>25</v>
      </c>
      <c r="M16" s="12"/>
      <c r="N16" s="12"/>
      <c r="O16" s="12" t="n">
        <f aca="false">M15*60*60*24/M14</f>
        <v>43200</v>
      </c>
      <c r="P16" s="13"/>
    </row>
    <row r="17" customFormat="false" ht="15" hidden="false" customHeight="false" outlineLevel="0" collapsed="false">
      <c r="A17" s="7" t="n">
        <v>1</v>
      </c>
      <c r="B17" s="11" t="s">
        <v>26</v>
      </c>
      <c r="C17" s="12"/>
      <c r="D17" s="12"/>
      <c r="E17" s="12" t="n">
        <f aca="false">ROUNDUP(E16*(C12/C13),0)</f>
        <v>756642</v>
      </c>
      <c r="F17" s="13"/>
      <c r="G17" s="11" t="s">
        <v>26</v>
      </c>
      <c r="H17" s="12"/>
      <c r="I17" s="12"/>
      <c r="J17" s="12" t="n">
        <f aca="false">ROUNDUP(J16*(H12/H13),0)</f>
        <v>60891429</v>
      </c>
      <c r="K17" s="13"/>
      <c r="L17" s="11" t="s">
        <v>26</v>
      </c>
      <c r="M17" s="12"/>
      <c r="N17" s="12"/>
      <c r="O17" s="12" t="n">
        <f aca="false">ROUNDUP(O16*(M12/M13),0)</f>
        <v>756642</v>
      </c>
      <c r="P17" s="13"/>
    </row>
    <row r="18" customFormat="false" ht="15" hidden="false" customHeight="false" outlineLevel="0" collapsed="false">
      <c r="B18" s="11" t="s">
        <v>27</v>
      </c>
      <c r="C18" s="12"/>
      <c r="D18" s="12"/>
      <c r="E18" s="12" t="n">
        <f aca="false">E16*C12</f>
        <v>76420800</v>
      </c>
      <c r="F18" s="13"/>
      <c r="G18" s="11" t="s">
        <v>27</v>
      </c>
      <c r="H18" s="12"/>
      <c r="I18" s="12"/>
      <c r="J18" s="12" t="n">
        <f aca="false">J16*H12</f>
        <v>426240000</v>
      </c>
      <c r="K18" s="13"/>
      <c r="L18" s="11" t="s">
        <v>27</v>
      </c>
      <c r="M18" s="12"/>
      <c r="N18" s="12"/>
      <c r="O18" s="12" t="n">
        <f aca="false">O16*M12</f>
        <v>76420800</v>
      </c>
      <c r="P18" s="13"/>
    </row>
    <row r="19" customFormat="false" ht="15" hidden="false" customHeight="false" outlineLevel="0" collapsed="false">
      <c r="B19" s="11"/>
      <c r="C19" s="12"/>
      <c r="D19" s="12"/>
      <c r="E19" s="12"/>
      <c r="F19" s="13"/>
      <c r="G19" s="11"/>
      <c r="H19" s="12"/>
      <c r="I19" s="12"/>
      <c r="J19" s="12"/>
      <c r="K19" s="13"/>
      <c r="L19" s="11"/>
      <c r="M19" s="12"/>
      <c r="N19" s="12"/>
      <c r="O19" s="12"/>
      <c r="P19" s="13"/>
    </row>
    <row r="20" customFormat="false" ht="15" hidden="false" customHeight="false" outlineLevel="0" collapsed="false">
      <c r="B20" s="11"/>
      <c r="C20" s="12"/>
      <c r="D20" s="12"/>
      <c r="E20" s="12"/>
      <c r="F20" s="13"/>
      <c r="G20" s="11"/>
      <c r="H20" s="12"/>
      <c r="I20" s="12"/>
      <c r="J20" s="12"/>
      <c r="K20" s="13"/>
      <c r="L20" s="11"/>
      <c r="M20" s="12"/>
      <c r="N20" s="12"/>
      <c r="O20" s="12"/>
      <c r="P20" s="13"/>
    </row>
    <row r="21" s="17" customFormat="true" ht="15" hidden="false" customHeight="false" outlineLevel="0" collapsed="false">
      <c r="A21" s="15"/>
      <c r="B21" s="16" t="s">
        <v>28</v>
      </c>
      <c r="C21" s="16"/>
      <c r="D21" s="16"/>
      <c r="E21" s="16"/>
      <c r="F21" s="16"/>
      <c r="G21" s="16" t="s">
        <v>28</v>
      </c>
      <c r="H21" s="16"/>
      <c r="I21" s="16"/>
      <c r="J21" s="16"/>
      <c r="K21" s="16"/>
      <c r="L21" s="16" t="s">
        <v>28</v>
      </c>
      <c r="M21" s="16"/>
      <c r="N21" s="16"/>
      <c r="O21" s="16"/>
      <c r="P21" s="16"/>
    </row>
    <row r="22" customFormat="false" ht="15" hidden="false" customHeight="false" outlineLevel="0" collapsed="false">
      <c r="A22" s="7" t="n">
        <v>6</v>
      </c>
      <c r="B22" s="18" t="s">
        <v>29</v>
      </c>
      <c r="C22" s="19"/>
      <c r="D22" s="19"/>
      <c r="E22" s="19" t="n">
        <f aca="false">ROUNDDOWN((8096/(E9+2)),0)</f>
        <v>337</v>
      </c>
      <c r="F22" s="20"/>
      <c r="G22" s="18" t="s">
        <v>29</v>
      </c>
      <c r="H22" s="19"/>
      <c r="I22" s="19"/>
      <c r="J22" s="19" t="n">
        <f aca="false">ROUNDDOWN((8096/(J9+2)),0)</f>
        <v>144</v>
      </c>
      <c r="K22" s="20"/>
      <c r="L22" s="18" t="s">
        <v>29</v>
      </c>
      <c r="M22" s="19"/>
      <c r="N22" s="19"/>
      <c r="O22" s="19" t="n">
        <f aca="false">ROUNDDOWN((8096/(O9+2)),0)</f>
        <v>385</v>
      </c>
      <c r="P22" s="20"/>
    </row>
    <row r="23" customFormat="false" ht="15" hidden="false" customHeight="false" outlineLevel="0" collapsed="false">
      <c r="A23" s="7" t="n">
        <v>7</v>
      </c>
      <c r="B23" s="18" t="s">
        <v>30</v>
      </c>
      <c r="C23" s="19"/>
      <c r="D23" s="19"/>
      <c r="E23" s="19" t="n">
        <f aca="false">ROUNDDOWN(8096*((100-90)/100)/(E9+2),0)</f>
        <v>33</v>
      </c>
      <c r="F23" s="20"/>
      <c r="G23" s="18" t="s">
        <v>30</v>
      </c>
      <c r="H23" s="19"/>
      <c r="I23" s="19"/>
      <c r="J23" s="19" t="n">
        <f aca="false">ROUNDDOWN(8096*((100-90)/100)/(J9+2),0)</f>
        <v>14</v>
      </c>
      <c r="K23" s="20"/>
      <c r="L23" s="18" t="s">
        <v>30</v>
      </c>
      <c r="M23" s="19"/>
      <c r="N23" s="19"/>
      <c r="O23" s="19" t="n">
        <f aca="false">ROUNDDOWN(8096*((100-90)/100)/(O9+2),0)</f>
        <v>38</v>
      </c>
      <c r="P23" s="20"/>
    </row>
    <row r="24" customFormat="false" ht="15" hidden="false" customHeight="false" outlineLevel="0" collapsed="false">
      <c r="A24" s="7" t="n">
        <v>8</v>
      </c>
      <c r="B24" s="18" t="s">
        <v>31</v>
      </c>
      <c r="C24" s="19"/>
      <c r="D24" s="19"/>
      <c r="E24" s="19" t="n">
        <f aca="false">ROUNDUP(E17/(E22-E23),0)</f>
        <v>2489</v>
      </c>
      <c r="F24" s="20"/>
      <c r="G24" s="18" t="s">
        <v>31</v>
      </c>
      <c r="H24" s="19"/>
      <c r="I24" s="19"/>
      <c r="J24" s="19" t="n">
        <f aca="false">ROUNDUP(J17/(J22-J23),0)</f>
        <v>468396</v>
      </c>
      <c r="K24" s="20"/>
      <c r="L24" s="18" t="s">
        <v>31</v>
      </c>
      <c r="M24" s="19"/>
      <c r="N24" s="19"/>
      <c r="O24" s="19" t="n">
        <f aca="false">ROUNDUP(O17/(O22-O23),0)</f>
        <v>2181</v>
      </c>
      <c r="P24" s="20"/>
    </row>
    <row r="25" customFormat="false" ht="15" hidden="false" customHeight="false" outlineLevel="0" collapsed="false">
      <c r="A25" s="7" t="n">
        <v>9</v>
      </c>
      <c r="B25" s="18" t="s">
        <v>32</v>
      </c>
      <c r="C25" s="19"/>
      <c r="D25" s="19"/>
      <c r="E25" s="19" t="n">
        <f aca="false">E24*8192</f>
        <v>20389888</v>
      </c>
      <c r="F25" s="20" t="s">
        <v>18</v>
      </c>
      <c r="G25" s="18" t="s">
        <v>32</v>
      </c>
      <c r="H25" s="19"/>
      <c r="I25" s="19"/>
      <c r="J25" s="19" t="n">
        <f aca="false">J24*8192</f>
        <v>3837100032</v>
      </c>
      <c r="K25" s="20" t="s">
        <v>18</v>
      </c>
      <c r="L25" s="18" t="s">
        <v>32</v>
      </c>
      <c r="M25" s="19"/>
      <c r="N25" s="19"/>
      <c r="O25" s="19" t="n">
        <f aca="false">O24*8192</f>
        <v>17866752</v>
      </c>
      <c r="P25" s="20" t="s">
        <v>18</v>
      </c>
    </row>
    <row r="26" customFormat="false" ht="15" hidden="false" customHeight="false" outlineLevel="0" collapsed="false">
      <c r="B26" s="18"/>
      <c r="C26" s="19"/>
      <c r="D26" s="19"/>
      <c r="E26" s="19" t="n">
        <f aca="false">E25/1024</f>
        <v>19912</v>
      </c>
      <c r="F26" s="20" t="s">
        <v>33</v>
      </c>
      <c r="G26" s="18"/>
      <c r="H26" s="19"/>
      <c r="I26" s="19"/>
      <c r="J26" s="19" t="n">
        <f aca="false">J25/1024</f>
        <v>3747168</v>
      </c>
      <c r="K26" s="20" t="s">
        <v>33</v>
      </c>
      <c r="L26" s="18"/>
      <c r="M26" s="19"/>
      <c r="N26" s="19"/>
      <c r="O26" s="19" t="n">
        <f aca="false">O25/1024</f>
        <v>17448</v>
      </c>
      <c r="P26" s="20" t="s">
        <v>33</v>
      </c>
    </row>
    <row r="27" customFormat="false" ht="15" hidden="false" customHeight="false" outlineLevel="0" collapsed="false">
      <c r="B27" s="18"/>
      <c r="C27" s="19"/>
      <c r="D27" s="19"/>
      <c r="E27" s="21" t="n">
        <f aca="false">E26/1024</f>
        <v>19.4453125</v>
      </c>
      <c r="F27" s="20" t="s">
        <v>34</v>
      </c>
      <c r="G27" s="18"/>
      <c r="H27" s="19"/>
      <c r="I27" s="19"/>
      <c r="J27" s="21" t="n">
        <f aca="false">J26/1024</f>
        <v>3659.34375</v>
      </c>
      <c r="K27" s="20" t="s">
        <v>34</v>
      </c>
      <c r="L27" s="18"/>
      <c r="M27" s="19"/>
      <c r="N27" s="19"/>
      <c r="O27" s="21" t="n">
        <f aca="false">O26/1024</f>
        <v>17.0390625</v>
      </c>
      <c r="P27" s="20" t="s">
        <v>34</v>
      </c>
    </row>
    <row r="28" customFormat="false" ht="15.75" hidden="false" customHeight="false" outlineLevel="0" collapsed="false">
      <c r="B28" s="22"/>
      <c r="C28" s="23"/>
      <c r="D28" s="23"/>
      <c r="E28" s="24" t="n">
        <f aca="false">E27/1024</f>
        <v>0.0189895629882813</v>
      </c>
      <c r="F28" s="25" t="s">
        <v>35</v>
      </c>
      <c r="G28" s="22"/>
      <c r="H28" s="23"/>
      <c r="I28" s="23"/>
      <c r="J28" s="24" t="n">
        <f aca="false">J27/1024</f>
        <v>3.57357788085937</v>
      </c>
      <c r="K28" s="25" t="s">
        <v>35</v>
      </c>
      <c r="L28" s="22"/>
      <c r="M28" s="23"/>
      <c r="N28" s="23"/>
      <c r="O28" s="24" t="n">
        <f aca="false">O27/1024</f>
        <v>0.0166397094726563</v>
      </c>
      <c r="P28" s="25" t="s">
        <v>35</v>
      </c>
    </row>
    <row r="29" customFormat="false" ht="15" hidden="false" customHeight="false" outlineLevel="0" collapsed="false">
      <c r="B29" s="2" t="s">
        <v>36</v>
      </c>
      <c r="C29" s="2"/>
      <c r="D29" s="2"/>
      <c r="E29" s="2"/>
      <c r="F29" s="2"/>
      <c r="G29" s="2" t="s">
        <v>36</v>
      </c>
      <c r="H29" s="2"/>
      <c r="I29" s="2"/>
      <c r="J29" s="2"/>
      <c r="K29" s="2"/>
      <c r="L29" s="2" t="s">
        <v>36</v>
      </c>
      <c r="M29" s="2"/>
      <c r="N29" s="2"/>
      <c r="O29" s="2"/>
      <c r="P29" s="2"/>
    </row>
    <row r="30" customFormat="false" ht="15" hidden="false" customHeight="false" outlineLevel="0" collapsed="false">
      <c r="A30" s="7" t="s">
        <v>37</v>
      </c>
      <c r="B30" s="11" t="s">
        <v>38</v>
      </c>
      <c r="C30" s="12"/>
      <c r="D30" s="12"/>
      <c r="E30" s="12" t="n">
        <v>2</v>
      </c>
      <c r="F30" s="13"/>
      <c r="G30" s="11" t="s">
        <v>38</v>
      </c>
      <c r="H30" s="12"/>
      <c r="I30" s="12"/>
      <c r="J30" s="12" t="n">
        <v>2</v>
      </c>
      <c r="K30" s="13"/>
      <c r="L30" s="11" t="s">
        <v>38</v>
      </c>
      <c r="M30" s="12"/>
      <c r="N30" s="12"/>
      <c r="O30" s="12" t="n">
        <v>2</v>
      </c>
      <c r="P30" s="13"/>
    </row>
    <row r="31" customFormat="false" ht="15" hidden="false" customHeight="false" outlineLevel="0" collapsed="false">
      <c r="A31" s="7" t="s">
        <v>39</v>
      </c>
      <c r="B31" s="11" t="s">
        <v>40</v>
      </c>
      <c r="C31" s="12" t="n">
        <v>2</v>
      </c>
      <c r="D31" s="12" t="n">
        <v>2</v>
      </c>
      <c r="E31" s="12" t="n">
        <f aca="false">D31*C31</f>
        <v>4</v>
      </c>
      <c r="F31" s="13"/>
      <c r="G31" s="11" t="s">
        <v>40</v>
      </c>
      <c r="H31" s="12" t="n">
        <v>2</v>
      </c>
      <c r="I31" s="12" t="n">
        <v>2</v>
      </c>
      <c r="J31" s="12" t="n">
        <f aca="false">I31*H31</f>
        <v>4</v>
      </c>
      <c r="K31" s="13"/>
      <c r="L31" s="11" t="s">
        <v>40</v>
      </c>
      <c r="M31" s="12" t="n">
        <v>2</v>
      </c>
      <c r="N31" s="12" t="n">
        <v>2</v>
      </c>
      <c r="O31" s="12" t="n">
        <f aca="false">N31*M31</f>
        <v>4</v>
      </c>
      <c r="P31" s="13"/>
    </row>
    <row r="32" customFormat="false" ht="15" hidden="false" customHeight="false" outlineLevel="0" collapsed="false">
      <c r="A32" s="7" t="s">
        <v>41</v>
      </c>
      <c r="B32" s="11" t="s">
        <v>42</v>
      </c>
      <c r="C32" s="12"/>
      <c r="D32" s="12"/>
      <c r="E32" s="12" t="n">
        <v>0</v>
      </c>
      <c r="F32" s="13"/>
      <c r="G32" s="11" t="s">
        <v>42</v>
      </c>
      <c r="H32" s="12"/>
      <c r="I32" s="12"/>
      <c r="J32" s="12" t="n">
        <v>0</v>
      </c>
      <c r="K32" s="13"/>
      <c r="L32" s="11" t="s">
        <v>42</v>
      </c>
      <c r="M32" s="12"/>
      <c r="N32" s="12"/>
      <c r="O32" s="12" t="n">
        <v>0</v>
      </c>
      <c r="P32" s="13"/>
    </row>
    <row r="33" customFormat="false" ht="15" hidden="false" customHeight="false" outlineLevel="0" collapsed="false">
      <c r="A33" s="7" t="s">
        <v>43</v>
      </c>
      <c r="B33" s="11" t="s">
        <v>44</v>
      </c>
      <c r="C33" s="12"/>
      <c r="D33" s="12"/>
      <c r="E33" s="12" t="n">
        <v>0</v>
      </c>
      <c r="F33" s="13"/>
      <c r="G33" s="11" t="s">
        <v>44</v>
      </c>
      <c r="H33" s="12"/>
      <c r="I33" s="12"/>
      <c r="J33" s="12" t="n">
        <v>0</v>
      </c>
      <c r="K33" s="13"/>
      <c r="L33" s="11" t="s">
        <v>44</v>
      </c>
      <c r="M33" s="12"/>
      <c r="N33" s="12"/>
      <c r="O33" s="12" t="n">
        <v>0</v>
      </c>
      <c r="P33" s="13"/>
    </row>
    <row r="34" customFormat="false" ht="15" hidden="false" customHeight="false" outlineLevel="0" collapsed="false">
      <c r="A34" s="7" t="n">
        <v>2</v>
      </c>
      <c r="B34" s="11" t="s">
        <v>45</v>
      </c>
      <c r="C34" s="12"/>
      <c r="D34" s="12"/>
      <c r="E34" s="12" t="n">
        <f aca="false">ROUNDDOWN(2+((E30+7)/8),0)</f>
        <v>3</v>
      </c>
      <c r="F34" s="13"/>
      <c r="G34" s="11" t="s">
        <v>45</v>
      </c>
      <c r="H34" s="12"/>
      <c r="I34" s="12"/>
      <c r="J34" s="12" t="n">
        <f aca="false">ROUNDDOWN(2+((J30+7)/8),0)</f>
        <v>3</v>
      </c>
      <c r="K34" s="13"/>
      <c r="L34" s="11" t="s">
        <v>45</v>
      </c>
      <c r="M34" s="12"/>
      <c r="N34" s="12"/>
      <c r="O34" s="12" t="n">
        <f aca="false">ROUNDDOWN(2+((O30+7)/8),0)</f>
        <v>3</v>
      </c>
      <c r="P34" s="13"/>
    </row>
    <row r="35" customFormat="false" ht="15.75" hidden="false" customHeight="false" outlineLevel="0" collapsed="false">
      <c r="A35" s="7" t="n">
        <v>3</v>
      </c>
      <c r="B35" s="11" t="s">
        <v>46</v>
      </c>
      <c r="C35" s="12"/>
      <c r="D35" s="12"/>
      <c r="E35" s="12" t="n">
        <f aca="false">IF(E32=0,0,(2+(E32*2)+E33))</f>
        <v>0</v>
      </c>
      <c r="F35" s="13"/>
      <c r="G35" s="11" t="s">
        <v>46</v>
      </c>
      <c r="H35" s="12"/>
      <c r="I35" s="12"/>
      <c r="J35" s="12" t="n">
        <f aca="false">IF(J32=0,0,(2+(J32*2)+J33))</f>
        <v>0</v>
      </c>
      <c r="K35" s="13"/>
      <c r="L35" s="11" t="s">
        <v>46</v>
      </c>
      <c r="M35" s="12"/>
      <c r="N35" s="12"/>
      <c r="O35" s="12" t="n">
        <f aca="false">IF(O32=0,0,(2+(O32*2)+O33))</f>
        <v>0</v>
      </c>
      <c r="P35" s="13"/>
    </row>
    <row r="36" customFormat="false" ht="15.75" hidden="false" customHeight="false" outlineLevel="0" collapsed="false">
      <c r="A36" s="7" t="n">
        <v>4</v>
      </c>
      <c r="B36" s="11" t="s">
        <v>47</v>
      </c>
      <c r="C36" s="12"/>
      <c r="D36" s="12"/>
      <c r="E36" s="12" t="n">
        <f aca="false">E31+E35+E34+1+8</f>
        <v>16</v>
      </c>
      <c r="F36" s="13" t="s">
        <v>18</v>
      </c>
      <c r="G36" s="11" t="s">
        <v>47</v>
      </c>
      <c r="H36" s="12"/>
      <c r="I36" s="12"/>
      <c r="J36" s="12" t="n">
        <f aca="false">J31+J35+J34+1+8</f>
        <v>16</v>
      </c>
      <c r="K36" s="13" t="s">
        <v>18</v>
      </c>
      <c r="L36" s="11" t="s">
        <v>47</v>
      </c>
      <c r="M36" s="12"/>
      <c r="N36" s="12"/>
      <c r="O36" s="12" t="n">
        <f aca="false">O31+O35+O34+1+8</f>
        <v>16</v>
      </c>
      <c r="P36" s="13" t="s">
        <v>18</v>
      </c>
    </row>
    <row r="37" customFormat="false" ht="15.75" hidden="false" customHeight="false" outlineLevel="0" collapsed="false">
      <c r="B37" s="26"/>
      <c r="C37" s="27"/>
      <c r="D37" s="27"/>
      <c r="E37" s="27"/>
      <c r="F37" s="28"/>
      <c r="G37" s="26"/>
      <c r="H37" s="27"/>
      <c r="I37" s="27"/>
      <c r="J37" s="27"/>
      <c r="K37" s="28"/>
      <c r="L37" s="26"/>
      <c r="M37" s="27"/>
      <c r="N37" s="27"/>
      <c r="O37" s="27"/>
      <c r="P37" s="28"/>
    </row>
    <row r="38" s="17" customFormat="true" ht="15" hidden="false" customHeight="false" outlineLevel="0" collapsed="false">
      <c r="A38" s="15"/>
      <c r="B38" s="29" t="s">
        <v>48</v>
      </c>
      <c r="C38" s="29"/>
      <c r="D38" s="29"/>
      <c r="E38" s="29"/>
      <c r="F38" s="29"/>
      <c r="G38" s="29" t="s">
        <v>48</v>
      </c>
      <c r="H38" s="29"/>
      <c r="I38" s="29"/>
      <c r="J38" s="29"/>
      <c r="K38" s="29"/>
      <c r="L38" s="29" t="s">
        <v>48</v>
      </c>
      <c r="M38" s="29"/>
      <c r="N38" s="29"/>
      <c r="O38" s="29"/>
      <c r="P38" s="29"/>
    </row>
    <row r="39" customFormat="false" ht="15" hidden="false" customHeight="false" outlineLevel="0" collapsed="false">
      <c r="A39" s="7" t="n">
        <v>5</v>
      </c>
      <c r="B39" s="18" t="s">
        <v>49</v>
      </c>
      <c r="C39" s="19"/>
      <c r="D39" s="19"/>
      <c r="E39" s="19" t="n">
        <f aca="false">ROUNDDOWN(8096/(E36+2),0)</f>
        <v>449</v>
      </c>
      <c r="F39" s="20"/>
      <c r="G39" s="18" t="s">
        <v>49</v>
      </c>
      <c r="H39" s="19"/>
      <c r="I39" s="19"/>
      <c r="J39" s="19" t="n">
        <f aca="false">ROUNDDOWN(8096/(J36+2),0)</f>
        <v>449</v>
      </c>
      <c r="K39" s="20"/>
      <c r="L39" s="18" t="s">
        <v>49</v>
      </c>
      <c r="M39" s="19"/>
      <c r="N39" s="19"/>
      <c r="O39" s="19" t="n">
        <f aca="false">ROUNDDOWN(8096/(O36+2),0)</f>
        <v>449</v>
      </c>
      <c r="P39" s="20"/>
    </row>
    <row r="40" customFormat="false" ht="15" hidden="false" customHeight="false" outlineLevel="0" collapsed="false">
      <c r="A40" s="7" t="s">
        <v>50</v>
      </c>
      <c r="B40" s="18" t="s">
        <v>51</v>
      </c>
      <c r="C40" s="19"/>
      <c r="D40" s="19"/>
      <c r="E40" s="19" t="n">
        <f aca="false">ROUNDUP(((E25/8192)/E39),0)</f>
        <v>6</v>
      </c>
      <c r="F40" s="20"/>
      <c r="G40" s="18" t="s">
        <v>51</v>
      </c>
      <c r="H40" s="19"/>
      <c r="I40" s="19"/>
      <c r="J40" s="19" t="n">
        <f aca="false">ROUNDUP(((J25/8192)/J39),0)</f>
        <v>1044</v>
      </c>
      <c r="K40" s="20"/>
      <c r="L40" s="18" t="s">
        <v>51</v>
      </c>
      <c r="M40" s="19"/>
      <c r="N40" s="19"/>
      <c r="O40" s="19" t="n">
        <f aca="false">ROUNDUP(((O25/8192)/O39),0)</f>
        <v>5</v>
      </c>
      <c r="P40" s="20"/>
    </row>
    <row r="41" customFormat="false" ht="15" hidden="false" customHeight="false" outlineLevel="0" collapsed="false">
      <c r="A41" s="7" t="n">
        <v>6.1</v>
      </c>
      <c r="B41" s="18" t="s">
        <v>52</v>
      </c>
      <c r="C41" s="19"/>
      <c r="D41" s="19"/>
      <c r="E41" s="19" t="n">
        <f aca="false">ROUNDUP(E40/E$39,0)</f>
        <v>1</v>
      </c>
      <c r="F41" s="20"/>
      <c r="G41" s="18" t="s">
        <v>52</v>
      </c>
      <c r="H41" s="19"/>
      <c r="I41" s="19"/>
      <c r="J41" s="19" t="n">
        <f aca="false">ROUNDUP(J40/J$39,0)</f>
        <v>3</v>
      </c>
      <c r="K41" s="20"/>
      <c r="L41" s="18" t="s">
        <v>52</v>
      </c>
      <c r="M41" s="19"/>
      <c r="N41" s="19"/>
      <c r="O41" s="19" t="n">
        <f aca="false">ROUNDUP(O40/O$39,0)</f>
        <v>1</v>
      </c>
      <c r="P41" s="20"/>
    </row>
    <row r="42" customFormat="false" ht="15" hidden="false" customHeight="false" outlineLevel="0" collapsed="false">
      <c r="A42" s="7" t="n">
        <v>6.2</v>
      </c>
      <c r="B42" s="18" t="s">
        <v>53</v>
      </c>
      <c r="C42" s="19"/>
      <c r="D42" s="19"/>
      <c r="E42" s="19" t="n">
        <f aca="false">ROUNDUP(E41/E$39,0)</f>
        <v>1</v>
      </c>
      <c r="F42" s="20"/>
      <c r="G42" s="18" t="s">
        <v>53</v>
      </c>
      <c r="H42" s="19"/>
      <c r="I42" s="19"/>
      <c r="J42" s="19" t="n">
        <f aca="false">ROUNDUP(J41/J$39,0)</f>
        <v>1</v>
      </c>
      <c r="K42" s="20"/>
      <c r="L42" s="18" t="s">
        <v>53</v>
      </c>
      <c r="M42" s="19"/>
      <c r="N42" s="19"/>
      <c r="O42" s="19" t="n">
        <f aca="false">ROUNDUP(O41/O$39,0)</f>
        <v>1</v>
      </c>
      <c r="P42" s="20"/>
    </row>
    <row r="43" customFormat="false" ht="15" hidden="false" customHeight="false" outlineLevel="0" collapsed="false">
      <c r="A43" s="7" t="s">
        <v>54</v>
      </c>
      <c r="B43" s="18" t="s">
        <v>55</v>
      </c>
      <c r="C43" s="19"/>
      <c r="D43" s="19"/>
      <c r="E43" s="19"/>
      <c r="F43" s="20"/>
      <c r="G43" s="18" t="s">
        <v>55</v>
      </c>
      <c r="H43" s="19"/>
      <c r="I43" s="19"/>
      <c r="J43" s="19"/>
      <c r="K43" s="20"/>
      <c r="L43" s="18" t="s">
        <v>55</v>
      </c>
      <c r="M43" s="19"/>
      <c r="N43" s="19"/>
      <c r="O43" s="19"/>
      <c r="P43" s="20"/>
    </row>
    <row r="44" customFormat="false" ht="15" hidden="false" customHeight="false" outlineLevel="0" collapsed="false">
      <c r="A44" s="7" t="s">
        <v>56</v>
      </c>
      <c r="B44" s="18" t="s">
        <v>57</v>
      </c>
      <c r="C44" s="19"/>
      <c r="D44" s="19"/>
      <c r="E44" s="19" t="n">
        <f aca="false">SUM(E40:E42)</f>
        <v>8</v>
      </c>
      <c r="F44" s="20"/>
      <c r="G44" s="18" t="s">
        <v>57</v>
      </c>
      <c r="H44" s="19"/>
      <c r="I44" s="19"/>
      <c r="J44" s="19" t="n">
        <f aca="false">SUM(J40:J42)</f>
        <v>1048</v>
      </c>
      <c r="K44" s="20"/>
      <c r="L44" s="18" t="s">
        <v>57</v>
      </c>
      <c r="M44" s="19"/>
      <c r="N44" s="19"/>
      <c r="O44" s="19" t="n">
        <f aca="false">SUM(O40:O42)</f>
        <v>7</v>
      </c>
      <c r="P44" s="20"/>
    </row>
    <row r="45" customFormat="false" ht="15" hidden="false" customHeight="false" outlineLevel="0" collapsed="false">
      <c r="A45" s="7" t="n">
        <v>7</v>
      </c>
      <c r="B45" s="18" t="s">
        <v>58</v>
      </c>
      <c r="C45" s="19"/>
      <c r="D45" s="19"/>
      <c r="E45" s="19" t="n">
        <f aca="false">8192*E44</f>
        <v>65536</v>
      </c>
      <c r="F45" s="20" t="s">
        <v>18</v>
      </c>
      <c r="G45" s="18" t="s">
        <v>58</v>
      </c>
      <c r="H45" s="19"/>
      <c r="I45" s="19"/>
      <c r="J45" s="19" t="n">
        <f aca="false">8192*J44</f>
        <v>8585216</v>
      </c>
      <c r="K45" s="20" t="s">
        <v>18</v>
      </c>
      <c r="L45" s="18" t="s">
        <v>58</v>
      </c>
      <c r="M45" s="19"/>
      <c r="N45" s="19"/>
      <c r="O45" s="19" t="n">
        <f aca="false">8192*O44</f>
        <v>57344</v>
      </c>
      <c r="P45" s="20" t="s">
        <v>18</v>
      </c>
    </row>
    <row r="46" customFormat="false" ht="15" hidden="false" customHeight="false" outlineLevel="0" collapsed="false">
      <c r="B46" s="18"/>
      <c r="C46" s="19"/>
      <c r="D46" s="19"/>
      <c r="E46" s="19" t="n">
        <f aca="false">E45/1024</f>
        <v>64</v>
      </c>
      <c r="F46" s="20" t="s">
        <v>33</v>
      </c>
      <c r="G46" s="18"/>
      <c r="H46" s="19"/>
      <c r="I46" s="19"/>
      <c r="J46" s="19" t="n">
        <f aca="false">J45/1024</f>
        <v>8384</v>
      </c>
      <c r="K46" s="20" t="s">
        <v>33</v>
      </c>
      <c r="L46" s="18"/>
      <c r="M46" s="19"/>
      <c r="N46" s="19"/>
      <c r="O46" s="19" t="n">
        <f aca="false">O45/1024</f>
        <v>56</v>
      </c>
      <c r="P46" s="20" t="s">
        <v>33</v>
      </c>
    </row>
    <row r="47" customFormat="false" ht="15" hidden="false" customHeight="false" outlineLevel="0" collapsed="false">
      <c r="B47" s="18"/>
      <c r="C47" s="19"/>
      <c r="D47" s="19"/>
      <c r="E47" s="21" t="n">
        <f aca="false">E46/1024</f>
        <v>0.0625</v>
      </c>
      <c r="F47" s="20" t="s">
        <v>34</v>
      </c>
      <c r="G47" s="18"/>
      <c r="H47" s="19"/>
      <c r="I47" s="19"/>
      <c r="J47" s="21" t="n">
        <f aca="false">J46/1024</f>
        <v>8.1875</v>
      </c>
      <c r="K47" s="20" t="s">
        <v>34</v>
      </c>
      <c r="L47" s="18"/>
      <c r="M47" s="19"/>
      <c r="N47" s="19"/>
      <c r="O47" s="21" t="n">
        <f aca="false">O46/1024</f>
        <v>0.0546875</v>
      </c>
      <c r="P47" s="20" t="s">
        <v>34</v>
      </c>
    </row>
    <row r="48" customFormat="false" ht="15.75" hidden="false" customHeight="false" outlineLevel="0" collapsed="false">
      <c r="B48" s="22"/>
      <c r="C48" s="23"/>
      <c r="D48" s="23"/>
      <c r="E48" s="24" t="n">
        <f aca="false">E47/1024</f>
        <v>6.103515625E-005</v>
      </c>
      <c r="F48" s="25" t="s">
        <v>35</v>
      </c>
      <c r="G48" s="22"/>
      <c r="H48" s="23"/>
      <c r="I48" s="23"/>
      <c r="J48" s="24" t="n">
        <f aca="false">J47/1024</f>
        <v>0.00799560546875</v>
      </c>
      <c r="K48" s="25" t="s">
        <v>35</v>
      </c>
      <c r="L48" s="22"/>
      <c r="M48" s="23"/>
      <c r="N48" s="23"/>
      <c r="O48" s="24" t="n">
        <f aca="false">O47/1024</f>
        <v>5.340576171875E-005</v>
      </c>
      <c r="P48" s="25" t="s">
        <v>35</v>
      </c>
    </row>
    <row r="49" customFormat="false" ht="15" hidden="false" customHeight="false" outlineLevel="0" collapsed="false">
      <c r="B49" s="2" t="s">
        <v>59</v>
      </c>
      <c r="C49" s="2"/>
      <c r="D49" s="2"/>
      <c r="E49" s="2"/>
      <c r="F49" s="2"/>
      <c r="G49" s="2" t="s">
        <v>59</v>
      </c>
      <c r="H49" s="2"/>
      <c r="I49" s="2"/>
      <c r="J49" s="2"/>
      <c r="K49" s="2"/>
      <c r="L49" s="2" t="s">
        <v>59</v>
      </c>
      <c r="M49" s="2"/>
      <c r="N49" s="2"/>
      <c r="O49" s="2"/>
      <c r="P49" s="2"/>
    </row>
    <row r="50" customFormat="false" ht="15" hidden="false" customHeight="false" outlineLevel="0" collapsed="false">
      <c r="A50" s="7" t="s">
        <v>37</v>
      </c>
      <c r="B50" s="11" t="s">
        <v>38</v>
      </c>
      <c r="C50" s="12"/>
      <c r="D50" s="12"/>
      <c r="E50" s="12" t="n">
        <v>1</v>
      </c>
      <c r="F50" s="13"/>
      <c r="G50" s="11" t="s">
        <v>38</v>
      </c>
      <c r="H50" s="12"/>
      <c r="I50" s="12"/>
      <c r="J50" s="12" t="n">
        <v>1</v>
      </c>
      <c r="K50" s="13"/>
      <c r="L50" s="11" t="s">
        <v>38</v>
      </c>
      <c r="M50" s="12"/>
      <c r="N50" s="12"/>
      <c r="O50" s="12" t="n">
        <v>1</v>
      </c>
      <c r="P50" s="13"/>
    </row>
    <row r="51" customFormat="false" ht="15" hidden="false" customHeight="false" outlineLevel="0" collapsed="false">
      <c r="A51" s="7" t="s">
        <v>39</v>
      </c>
      <c r="B51" s="11" t="s">
        <v>40</v>
      </c>
      <c r="C51" s="12" t="n">
        <v>1</v>
      </c>
      <c r="D51" s="12" t="n">
        <v>2</v>
      </c>
      <c r="E51" s="12" t="n">
        <f aca="false">D51*C51</f>
        <v>2</v>
      </c>
      <c r="F51" s="13"/>
      <c r="G51" s="11" t="s">
        <v>40</v>
      </c>
      <c r="H51" s="12" t="n">
        <v>1</v>
      </c>
      <c r="I51" s="12" t="n">
        <v>2</v>
      </c>
      <c r="J51" s="12" t="n">
        <f aca="false">I51*H51</f>
        <v>2</v>
      </c>
      <c r="K51" s="13"/>
      <c r="L51" s="11" t="s">
        <v>40</v>
      </c>
      <c r="M51" s="12" t="n">
        <v>1</v>
      </c>
      <c r="N51" s="12" t="n">
        <v>2</v>
      </c>
      <c r="O51" s="12" t="n">
        <f aca="false">N51*M51</f>
        <v>2</v>
      </c>
      <c r="P51" s="13"/>
    </row>
    <row r="52" customFormat="false" ht="15" hidden="false" customHeight="false" outlineLevel="0" collapsed="false">
      <c r="A52" s="7" t="s">
        <v>41</v>
      </c>
      <c r="B52" s="11" t="s">
        <v>42</v>
      </c>
      <c r="C52" s="12"/>
      <c r="D52" s="12"/>
      <c r="E52" s="12" t="n">
        <v>0</v>
      </c>
      <c r="F52" s="13"/>
      <c r="G52" s="11" t="s">
        <v>42</v>
      </c>
      <c r="H52" s="12"/>
      <c r="I52" s="12"/>
      <c r="J52" s="12" t="n">
        <v>0</v>
      </c>
      <c r="K52" s="13"/>
      <c r="L52" s="11" t="s">
        <v>42</v>
      </c>
      <c r="M52" s="12"/>
      <c r="N52" s="12"/>
      <c r="O52" s="12" t="n">
        <v>0</v>
      </c>
      <c r="P52" s="13"/>
    </row>
    <row r="53" customFormat="false" ht="15" hidden="false" customHeight="false" outlineLevel="0" collapsed="false">
      <c r="A53" s="7" t="s">
        <v>43</v>
      </c>
      <c r="B53" s="11" t="s">
        <v>44</v>
      </c>
      <c r="C53" s="12"/>
      <c r="D53" s="12"/>
      <c r="E53" s="12" t="n">
        <v>0</v>
      </c>
      <c r="F53" s="13"/>
      <c r="G53" s="11" t="s">
        <v>44</v>
      </c>
      <c r="H53" s="12"/>
      <c r="I53" s="12"/>
      <c r="J53" s="12" t="n">
        <v>0</v>
      </c>
      <c r="K53" s="13"/>
      <c r="L53" s="11" t="s">
        <v>44</v>
      </c>
      <c r="M53" s="12"/>
      <c r="N53" s="12"/>
      <c r="O53" s="12" t="n">
        <v>0</v>
      </c>
      <c r="P53" s="13"/>
    </row>
    <row r="54" customFormat="false" ht="15" hidden="false" customHeight="false" outlineLevel="0" collapsed="false">
      <c r="A54" s="7" t="n">
        <v>2</v>
      </c>
      <c r="B54" s="11" t="s">
        <v>45</v>
      </c>
      <c r="C54" s="12"/>
      <c r="D54" s="12"/>
      <c r="E54" s="12" t="n">
        <f aca="false">ROUNDDOWN(2+((E50+7)/8),0)</f>
        <v>3</v>
      </c>
      <c r="F54" s="13"/>
      <c r="G54" s="11" t="s">
        <v>45</v>
      </c>
      <c r="H54" s="12"/>
      <c r="I54" s="12"/>
      <c r="J54" s="12" t="n">
        <f aca="false">ROUNDDOWN(2+((J50+7)/8),0)</f>
        <v>3</v>
      </c>
      <c r="K54" s="13"/>
      <c r="L54" s="11" t="s">
        <v>45</v>
      </c>
      <c r="M54" s="12"/>
      <c r="N54" s="12"/>
      <c r="O54" s="12" t="n">
        <f aca="false">ROUNDDOWN(2+((O50+7)/8),0)</f>
        <v>3</v>
      </c>
      <c r="P54" s="13"/>
    </row>
    <row r="55" customFormat="false" ht="15.75" hidden="false" customHeight="false" outlineLevel="0" collapsed="false">
      <c r="A55" s="7" t="n">
        <v>3</v>
      </c>
      <c r="B55" s="11" t="s">
        <v>46</v>
      </c>
      <c r="C55" s="12"/>
      <c r="D55" s="12"/>
      <c r="E55" s="12" t="n">
        <f aca="false">IF(E52=0,0,(2+(E52*2)+E53))</f>
        <v>0</v>
      </c>
      <c r="F55" s="13"/>
      <c r="G55" s="11" t="s">
        <v>46</v>
      </c>
      <c r="H55" s="12"/>
      <c r="I55" s="12"/>
      <c r="J55" s="12" t="n">
        <f aca="false">IF(J52=0,0,(2+(J52*2)+J53))</f>
        <v>0</v>
      </c>
      <c r="K55" s="13"/>
      <c r="L55" s="11" t="s">
        <v>46</v>
      </c>
      <c r="M55" s="12"/>
      <c r="N55" s="12"/>
      <c r="O55" s="12" t="n">
        <f aca="false">IF(O52=0,0,(2+(O52*2)+O53))</f>
        <v>0</v>
      </c>
      <c r="P55" s="13"/>
    </row>
    <row r="56" customFormat="false" ht="15.75" hidden="false" customHeight="false" outlineLevel="0" collapsed="false">
      <c r="A56" s="7" t="n">
        <v>4</v>
      </c>
      <c r="B56" s="11" t="s">
        <v>47</v>
      </c>
      <c r="C56" s="12"/>
      <c r="D56" s="12"/>
      <c r="E56" s="12" t="n">
        <f aca="false">E51+E55+E54+1+8</f>
        <v>14</v>
      </c>
      <c r="F56" s="13" t="s">
        <v>18</v>
      </c>
      <c r="G56" s="11" t="s">
        <v>47</v>
      </c>
      <c r="H56" s="12"/>
      <c r="I56" s="12"/>
      <c r="J56" s="12" t="n">
        <f aca="false">J51+J55+J54+1+8</f>
        <v>14</v>
      </c>
      <c r="K56" s="13" t="s">
        <v>18</v>
      </c>
      <c r="L56" s="11" t="s">
        <v>47</v>
      </c>
      <c r="M56" s="12"/>
      <c r="N56" s="12"/>
      <c r="O56" s="12" t="n">
        <f aca="false">O51+O55+O54+1+8</f>
        <v>14</v>
      </c>
      <c r="P56" s="13" t="s">
        <v>18</v>
      </c>
    </row>
    <row r="57" customFormat="false" ht="15" hidden="false" customHeight="false" outlineLevel="0" collapsed="false">
      <c r="B57" s="11"/>
      <c r="C57" s="12"/>
      <c r="D57" s="12"/>
      <c r="E57" s="12"/>
      <c r="F57" s="13"/>
      <c r="G57" s="11"/>
      <c r="H57" s="12"/>
      <c r="I57" s="12"/>
      <c r="J57" s="12"/>
      <c r="K57" s="13"/>
      <c r="L57" s="11"/>
      <c r="M57" s="12"/>
      <c r="N57" s="12"/>
      <c r="O57" s="12"/>
      <c r="P57" s="13"/>
    </row>
    <row r="58" s="17" customFormat="true" ht="15" hidden="false" customHeight="false" outlineLevel="0" collapsed="false">
      <c r="A58" s="15"/>
      <c r="B58" s="16" t="s">
        <v>60</v>
      </c>
      <c r="C58" s="16"/>
      <c r="D58" s="16"/>
      <c r="E58" s="16"/>
      <c r="F58" s="16"/>
      <c r="G58" s="16" t="s">
        <v>60</v>
      </c>
      <c r="H58" s="16"/>
      <c r="I58" s="16"/>
      <c r="J58" s="16"/>
      <c r="K58" s="16"/>
      <c r="L58" s="16" t="s">
        <v>60</v>
      </c>
      <c r="M58" s="16"/>
      <c r="N58" s="16"/>
      <c r="O58" s="16"/>
      <c r="P58" s="16"/>
    </row>
    <row r="59" customFormat="false" ht="15" hidden="false" customHeight="false" outlineLevel="0" collapsed="false">
      <c r="A59" s="7" t="n">
        <v>5</v>
      </c>
      <c r="B59" s="18" t="s">
        <v>61</v>
      </c>
      <c r="C59" s="19"/>
      <c r="D59" s="19"/>
      <c r="E59" s="19" t="n">
        <f aca="false">ROUNDDOWN((8096/(E56+2)),0)</f>
        <v>506</v>
      </c>
      <c r="F59" s="20"/>
      <c r="G59" s="18" t="s">
        <v>61</v>
      </c>
      <c r="H59" s="19"/>
      <c r="I59" s="19"/>
      <c r="J59" s="19" t="n">
        <f aca="false">ROUNDDOWN((8096/(J56+2)),0)</f>
        <v>506</v>
      </c>
      <c r="K59" s="20"/>
      <c r="L59" s="18" t="s">
        <v>61</v>
      </c>
      <c r="M59" s="19"/>
      <c r="N59" s="19"/>
      <c r="O59" s="19" t="n">
        <f aca="false">ROUNDDOWN((8096/(O56+2)),0)</f>
        <v>506</v>
      </c>
      <c r="P59" s="20"/>
    </row>
    <row r="60" customFormat="false" ht="15" hidden="false" customHeight="false" outlineLevel="0" collapsed="false">
      <c r="A60" s="7" t="n">
        <v>6</v>
      </c>
      <c r="B60" s="18" t="s">
        <v>62</v>
      </c>
      <c r="C60" s="19"/>
      <c r="D60" s="19"/>
      <c r="E60" s="19" t="n">
        <f aca="false">E36+E51+E55+E54+1</f>
        <v>22</v>
      </c>
      <c r="F60" s="20"/>
      <c r="G60" s="18" t="s">
        <v>62</v>
      </c>
      <c r="H60" s="19"/>
      <c r="I60" s="19"/>
      <c r="J60" s="19" t="n">
        <f aca="false">J36+J51+J55+J54+1</f>
        <v>22</v>
      </c>
      <c r="K60" s="20"/>
      <c r="L60" s="18" t="s">
        <v>62</v>
      </c>
      <c r="M60" s="19"/>
      <c r="N60" s="19"/>
      <c r="O60" s="19" t="n">
        <f aca="false">O36+O51+O55+O54+1</f>
        <v>22</v>
      </c>
      <c r="P60" s="20"/>
    </row>
    <row r="61" customFormat="false" ht="15" hidden="false" customHeight="false" outlineLevel="0" collapsed="false">
      <c r="A61" s="7" t="n">
        <v>7</v>
      </c>
      <c r="B61" s="18" t="s">
        <v>63</v>
      </c>
      <c r="C61" s="19"/>
      <c r="D61" s="19"/>
      <c r="E61" s="19" t="n">
        <f aca="false">ROUNDDOWN((8096)/(E60+2),0)</f>
        <v>337</v>
      </c>
      <c r="F61" s="20"/>
      <c r="G61" s="18" t="s">
        <v>63</v>
      </c>
      <c r="H61" s="19"/>
      <c r="I61" s="19"/>
      <c r="J61" s="19" t="n">
        <f aca="false">ROUNDDOWN((8096)/(J60+2),0)</f>
        <v>337</v>
      </c>
      <c r="K61" s="20"/>
      <c r="L61" s="18" t="s">
        <v>63</v>
      </c>
      <c r="M61" s="19"/>
      <c r="N61" s="19"/>
      <c r="O61" s="19" t="n">
        <f aca="false">ROUNDDOWN((8096)/(O60+2),0)</f>
        <v>337</v>
      </c>
      <c r="P61" s="20"/>
    </row>
    <row r="62" customFormat="false" ht="15" hidden="false" customHeight="false" outlineLevel="0" collapsed="false">
      <c r="A62" s="7" t="n">
        <v>8</v>
      </c>
      <c r="B62" s="18" t="s">
        <v>64</v>
      </c>
      <c r="C62" s="19"/>
      <c r="D62" s="19"/>
      <c r="E62" s="19" t="n">
        <f aca="false">ROUNDDOWN((8096*((100-90)/100)/E60),0)</f>
        <v>36</v>
      </c>
      <c r="F62" s="20"/>
      <c r="G62" s="18" t="s">
        <v>64</v>
      </c>
      <c r="H62" s="19"/>
      <c r="I62" s="19"/>
      <c r="J62" s="19" t="n">
        <f aca="false">ROUNDDOWN((8096*((100-90)/100)/J60),0)</f>
        <v>36</v>
      </c>
      <c r="K62" s="20"/>
      <c r="L62" s="18" t="s">
        <v>64</v>
      </c>
      <c r="M62" s="19"/>
      <c r="N62" s="19"/>
      <c r="O62" s="19" t="n">
        <f aca="false">ROUNDDOWN((8096*((100-90)/100)/O60),0)</f>
        <v>36</v>
      </c>
      <c r="P62" s="20"/>
    </row>
    <row r="63" customFormat="false" ht="15" hidden="false" customHeight="false" outlineLevel="0" collapsed="false">
      <c r="A63" s="7" t="s">
        <v>65</v>
      </c>
      <c r="B63" s="18" t="s">
        <v>51</v>
      </c>
      <c r="C63" s="19"/>
      <c r="D63" s="19"/>
      <c r="E63" s="19" t="n">
        <f aca="false">ROUNDUP(E17/(E61-E62),0)</f>
        <v>2514</v>
      </c>
      <c r="F63" s="20"/>
      <c r="G63" s="18" t="s">
        <v>51</v>
      </c>
      <c r="H63" s="19"/>
      <c r="I63" s="19"/>
      <c r="J63" s="19" t="n">
        <f aca="false">ROUNDUP(J17/(J61-J62),0)</f>
        <v>202298</v>
      </c>
      <c r="K63" s="20"/>
      <c r="L63" s="18" t="s">
        <v>51</v>
      </c>
      <c r="M63" s="19"/>
      <c r="N63" s="19"/>
      <c r="O63" s="19" t="n">
        <f aca="false">ROUNDUP(O17/(O61-O62),0)</f>
        <v>2514</v>
      </c>
      <c r="P63" s="20"/>
    </row>
    <row r="64" customFormat="false" ht="15" hidden="false" customHeight="false" outlineLevel="0" collapsed="false">
      <c r="A64" s="7" t="s">
        <v>66</v>
      </c>
      <c r="B64" s="18" t="s">
        <v>52</v>
      </c>
      <c r="C64" s="19"/>
      <c r="D64" s="19"/>
      <c r="E64" s="19" t="n">
        <f aca="false">ROUNDUP(E63/E$59,0)</f>
        <v>5</v>
      </c>
      <c r="F64" s="20"/>
      <c r="G64" s="18" t="s">
        <v>52</v>
      </c>
      <c r="H64" s="19"/>
      <c r="I64" s="19"/>
      <c r="J64" s="19" t="n">
        <f aca="false">ROUNDUP(J63/J$59,0)</f>
        <v>400</v>
      </c>
      <c r="K64" s="20"/>
      <c r="L64" s="18" t="s">
        <v>52</v>
      </c>
      <c r="M64" s="19"/>
      <c r="N64" s="19"/>
      <c r="O64" s="19" t="n">
        <f aca="false">ROUNDUP(O63/O$59,0)</f>
        <v>5</v>
      </c>
      <c r="P64" s="20"/>
    </row>
    <row r="65" customFormat="false" ht="15" hidden="false" customHeight="false" outlineLevel="0" collapsed="false">
      <c r="A65" s="7" t="s">
        <v>67</v>
      </c>
      <c r="B65" s="18" t="s">
        <v>53</v>
      </c>
      <c r="C65" s="19"/>
      <c r="D65" s="19"/>
      <c r="E65" s="19" t="n">
        <f aca="false">ROUNDUP(E64/E$59,0)</f>
        <v>1</v>
      </c>
      <c r="F65" s="20"/>
      <c r="G65" s="18" t="s">
        <v>53</v>
      </c>
      <c r="H65" s="19"/>
      <c r="I65" s="19"/>
      <c r="J65" s="19" t="n">
        <f aca="false">ROUNDUP(J64/J$59,0)</f>
        <v>1</v>
      </c>
      <c r="K65" s="20"/>
      <c r="L65" s="18" t="s">
        <v>53</v>
      </c>
      <c r="M65" s="19"/>
      <c r="N65" s="19"/>
      <c r="O65" s="19" t="n">
        <f aca="false">ROUNDUP(O64/O$59,0)</f>
        <v>1</v>
      </c>
      <c r="P65" s="20"/>
    </row>
    <row r="66" customFormat="false" ht="15" hidden="false" customHeight="false" outlineLevel="0" collapsed="false">
      <c r="A66" s="7" t="s">
        <v>68</v>
      </c>
      <c r="B66" s="18" t="s">
        <v>55</v>
      </c>
      <c r="C66" s="19"/>
      <c r="D66" s="19"/>
      <c r="E66" s="19"/>
      <c r="F66" s="20"/>
      <c r="G66" s="18" t="s">
        <v>55</v>
      </c>
      <c r="H66" s="19"/>
      <c r="I66" s="19"/>
      <c r="J66" s="19"/>
      <c r="K66" s="20"/>
      <c r="L66" s="18" t="s">
        <v>55</v>
      </c>
      <c r="M66" s="19"/>
      <c r="N66" s="19"/>
      <c r="O66" s="19"/>
      <c r="P66" s="20"/>
    </row>
    <row r="67" customFormat="false" ht="15" hidden="false" customHeight="false" outlineLevel="0" collapsed="false">
      <c r="A67" s="7" t="s">
        <v>69</v>
      </c>
      <c r="B67" s="18" t="s">
        <v>57</v>
      </c>
      <c r="C67" s="19"/>
      <c r="D67" s="19"/>
      <c r="E67" s="19" t="n">
        <f aca="false">SUM(E63:E65)</f>
        <v>2520</v>
      </c>
      <c r="F67" s="20"/>
      <c r="G67" s="18" t="s">
        <v>57</v>
      </c>
      <c r="H67" s="19"/>
      <c r="I67" s="19"/>
      <c r="J67" s="19" t="n">
        <f aca="false">SUM(J63:J65)</f>
        <v>202699</v>
      </c>
      <c r="K67" s="20"/>
      <c r="L67" s="18" t="s">
        <v>57</v>
      </c>
      <c r="M67" s="19"/>
      <c r="N67" s="19"/>
      <c r="O67" s="19" t="n">
        <f aca="false">SUM(O63:O65)</f>
        <v>2520</v>
      </c>
      <c r="P67" s="20"/>
    </row>
    <row r="68" customFormat="false" ht="15" hidden="false" customHeight="false" outlineLevel="0" collapsed="false">
      <c r="A68" s="7" t="n">
        <v>10</v>
      </c>
      <c r="B68" s="18" t="s">
        <v>58</v>
      </c>
      <c r="C68" s="19"/>
      <c r="D68" s="19"/>
      <c r="E68" s="19" t="n">
        <f aca="false">8192*E67</f>
        <v>20643840</v>
      </c>
      <c r="F68" s="20" t="s">
        <v>18</v>
      </c>
      <c r="G68" s="18" t="s">
        <v>58</v>
      </c>
      <c r="H68" s="19"/>
      <c r="I68" s="19"/>
      <c r="J68" s="19" t="n">
        <f aca="false">8192*J67</f>
        <v>1660510208</v>
      </c>
      <c r="K68" s="20" t="s">
        <v>18</v>
      </c>
      <c r="L68" s="18" t="s">
        <v>58</v>
      </c>
      <c r="M68" s="19"/>
      <c r="N68" s="19"/>
      <c r="O68" s="19" t="n">
        <f aca="false">8192*O67</f>
        <v>20643840</v>
      </c>
      <c r="P68" s="20" t="s">
        <v>18</v>
      </c>
    </row>
    <row r="69" customFormat="false" ht="15" hidden="false" customHeight="false" outlineLevel="0" collapsed="false">
      <c r="B69" s="18"/>
      <c r="C69" s="19"/>
      <c r="D69" s="19"/>
      <c r="E69" s="19" t="n">
        <f aca="false">E68/1024</f>
        <v>20160</v>
      </c>
      <c r="F69" s="20" t="s">
        <v>33</v>
      </c>
      <c r="G69" s="18"/>
      <c r="H69" s="19"/>
      <c r="I69" s="19"/>
      <c r="J69" s="19" t="n">
        <f aca="false">J68/1024</f>
        <v>1621592</v>
      </c>
      <c r="K69" s="20" t="s">
        <v>33</v>
      </c>
      <c r="L69" s="18"/>
      <c r="M69" s="19"/>
      <c r="N69" s="19"/>
      <c r="O69" s="19" t="n">
        <f aca="false">O68/1024</f>
        <v>20160</v>
      </c>
      <c r="P69" s="20" t="s">
        <v>33</v>
      </c>
    </row>
    <row r="70" customFormat="false" ht="15" hidden="false" customHeight="false" outlineLevel="0" collapsed="false">
      <c r="B70" s="18"/>
      <c r="C70" s="19"/>
      <c r="D70" s="19"/>
      <c r="E70" s="21" t="n">
        <f aca="false">E69/1024</f>
        <v>19.6875</v>
      </c>
      <c r="F70" s="20" t="s">
        <v>34</v>
      </c>
      <c r="G70" s="18"/>
      <c r="H70" s="19"/>
      <c r="I70" s="19"/>
      <c r="J70" s="21" t="n">
        <f aca="false">J69/1024</f>
        <v>1583.5859375</v>
      </c>
      <c r="K70" s="20" t="s">
        <v>34</v>
      </c>
      <c r="L70" s="18"/>
      <c r="M70" s="19"/>
      <c r="N70" s="19"/>
      <c r="O70" s="21" t="n">
        <f aca="false">O69/1024</f>
        <v>19.6875</v>
      </c>
      <c r="P70" s="20" t="s">
        <v>34</v>
      </c>
    </row>
    <row r="71" customFormat="false" ht="15.75" hidden="false" customHeight="false" outlineLevel="0" collapsed="false">
      <c r="B71" s="22"/>
      <c r="C71" s="23"/>
      <c r="D71" s="23"/>
      <c r="E71" s="24" t="n">
        <f aca="false">E70/1024</f>
        <v>0.01922607421875</v>
      </c>
      <c r="F71" s="25" t="s">
        <v>35</v>
      </c>
      <c r="G71" s="22"/>
      <c r="H71" s="23"/>
      <c r="I71" s="23"/>
      <c r="J71" s="24" t="n">
        <f aca="false">J70/1024</f>
        <v>1.54647064208984</v>
      </c>
      <c r="K71" s="25" t="s">
        <v>35</v>
      </c>
      <c r="L71" s="22"/>
      <c r="M71" s="23"/>
      <c r="N71" s="23"/>
      <c r="O71" s="24" t="n">
        <f aca="false">O70/1024</f>
        <v>0.01922607421875</v>
      </c>
      <c r="P71" s="25" t="s">
        <v>35</v>
      </c>
    </row>
    <row r="73" s="31" customFormat="true" ht="15" hidden="false" customHeight="false" outlineLevel="0" collapsed="false">
      <c r="A73" s="30"/>
      <c r="B73" s="31" t="s">
        <v>70</v>
      </c>
      <c r="E73" s="31" t="n">
        <f aca="false">E68+E45+E25</f>
        <v>41099264</v>
      </c>
      <c r="F73" s="31" t="s">
        <v>18</v>
      </c>
      <c r="G73" s="31" t="s">
        <v>70</v>
      </c>
      <c r="J73" s="31" t="n">
        <f aca="false">J68+J45+J25</f>
        <v>5506195456</v>
      </c>
      <c r="K73" s="31" t="s">
        <v>18</v>
      </c>
      <c r="L73" s="31" t="s">
        <v>70</v>
      </c>
      <c r="O73" s="31" t="n">
        <f aca="false">O68+O45+O25</f>
        <v>38567936</v>
      </c>
      <c r="P73" s="31" t="s">
        <v>18</v>
      </c>
    </row>
    <row r="74" customFormat="false" ht="15" hidden="false" customHeight="false" outlineLevel="0" collapsed="false">
      <c r="A74" s="30"/>
      <c r="C74" s="31"/>
      <c r="D74" s="31"/>
      <c r="E74" s="31" t="n">
        <f aca="false">E73/1024</f>
        <v>40136</v>
      </c>
      <c r="F74" s="31" t="s">
        <v>33</v>
      </c>
      <c r="J74" s="31" t="n">
        <f aca="false">J73/1024</f>
        <v>5377144</v>
      </c>
      <c r="K74" s="31" t="s">
        <v>33</v>
      </c>
      <c r="O74" s="31" t="n">
        <f aca="false">O73/1024</f>
        <v>37664</v>
      </c>
      <c r="P74" s="31" t="s">
        <v>33</v>
      </c>
    </row>
    <row r="75" customFormat="false" ht="15" hidden="false" customHeight="false" outlineLevel="0" collapsed="false">
      <c r="A75" s="30"/>
      <c r="C75" s="31"/>
      <c r="D75" s="31"/>
      <c r="E75" s="32" t="n">
        <f aca="false">E74/1024</f>
        <v>39.1953125</v>
      </c>
      <c r="F75" s="31" t="s">
        <v>34</v>
      </c>
      <c r="J75" s="32" t="n">
        <f aca="false">J74/1024</f>
        <v>5251.1171875</v>
      </c>
      <c r="K75" s="31" t="s">
        <v>34</v>
      </c>
      <c r="O75" s="32" t="n">
        <f aca="false">O74/1024</f>
        <v>36.78125</v>
      </c>
      <c r="P75" s="31" t="s">
        <v>34</v>
      </c>
    </row>
    <row r="76" customFormat="false" ht="15" hidden="false" customHeight="false" outlineLevel="0" collapsed="false">
      <c r="A76" s="30"/>
      <c r="C76" s="31"/>
      <c r="D76" s="31"/>
      <c r="E76" s="33" t="n">
        <f aca="false">E75/1024</f>
        <v>0.0382766723632812</v>
      </c>
      <c r="F76" s="31" t="s">
        <v>35</v>
      </c>
      <c r="J76" s="33" t="n">
        <f aca="false">J75/1024</f>
        <v>5.12804412841797</v>
      </c>
      <c r="K76" s="31" t="s">
        <v>35</v>
      </c>
      <c r="O76" s="33" t="n">
        <f aca="false">O75/1024</f>
        <v>0.035919189453125</v>
      </c>
      <c r="P76" s="31" t="s">
        <v>35</v>
      </c>
    </row>
    <row r="77" customFormat="false" ht="15" hidden="false" customHeight="false" outlineLevel="0" collapsed="false">
      <c r="A77" s="30"/>
      <c r="C77" s="31"/>
      <c r="D77" s="31"/>
    </row>
    <row r="78" customFormat="false" ht="15" hidden="false" customHeight="false" outlineLevel="0" collapsed="false">
      <c r="A78" s="30"/>
    </row>
    <row r="79" s="35" customFormat="true" ht="15" hidden="false" customHeight="false" outlineLevel="0" collapsed="false">
      <c r="A79" s="34"/>
      <c r="B79" s="35" t="s">
        <v>71</v>
      </c>
      <c r="E79" s="35" t="n">
        <f aca="false">E73*C13</f>
        <v>4151025664</v>
      </c>
      <c r="F79" s="35" t="s">
        <v>18</v>
      </c>
      <c r="G79" s="35" t="s">
        <v>72</v>
      </c>
      <c r="J79" s="35" t="n">
        <f aca="false">J73*H13</f>
        <v>38543368192</v>
      </c>
      <c r="K79" s="35" t="s">
        <v>18</v>
      </c>
      <c r="L79" s="35" t="s">
        <v>72</v>
      </c>
      <c r="O79" s="35" t="n">
        <f aca="false">O73*M13</f>
        <v>3895361536</v>
      </c>
      <c r="P79" s="35" t="s">
        <v>18</v>
      </c>
    </row>
    <row r="80" customFormat="false" ht="15" hidden="false" customHeight="false" outlineLevel="0" collapsed="false">
      <c r="A80" s="34"/>
      <c r="C80" s="35"/>
      <c r="D80" s="35"/>
      <c r="E80" s="35" t="n">
        <f aca="false">E79/1024</f>
        <v>4053736</v>
      </c>
      <c r="F80" s="35" t="s">
        <v>33</v>
      </c>
      <c r="H80" s="35"/>
      <c r="I80" s="35"/>
      <c r="J80" s="35" t="n">
        <f aca="false">J79/1024</f>
        <v>37640008</v>
      </c>
      <c r="K80" s="35" t="s">
        <v>33</v>
      </c>
      <c r="O80" s="35" t="n">
        <f aca="false">O79/1024</f>
        <v>3804064</v>
      </c>
      <c r="P80" s="35" t="s">
        <v>33</v>
      </c>
    </row>
    <row r="81" customFormat="false" ht="15" hidden="false" customHeight="false" outlineLevel="0" collapsed="false">
      <c r="A81" s="34"/>
      <c r="C81" s="35"/>
      <c r="D81" s="35"/>
      <c r="E81" s="36" t="n">
        <f aca="false">E80/1024</f>
        <v>3958.7265625</v>
      </c>
      <c r="F81" s="35" t="s">
        <v>34</v>
      </c>
      <c r="J81" s="36" t="n">
        <f aca="false">J80/1024</f>
        <v>36757.8203125</v>
      </c>
      <c r="K81" s="35" t="s">
        <v>34</v>
      </c>
      <c r="O81" s="36" t="n">
        <f aca="false">O80/1024</f>
        <v>3714.90625</v>
      </c>
      <c r="P81" s="35" t="s">
        <v>34</v>
      </c>
    </row>
    <row r="82" customFormat="false" ht="15" hidden="false" customHeight="false" outlineLevel="0" collapsed="false">
      <c r="A82" s="34"/>
      <c r="C82" s="35"/>
      <c r="D82" s="35"/>
      <c r="E82" s="37" t="n">
        <f aca="false">E81/1024</f>
        <v>3.86594390869141</v>
      </c>
      <c r="F82" s="35" t="s">
        <v>35</v>
      </c>
      <c r="J82" s="37" t="n">
        <f aca="false">J81/1024</f>
        <v>35.8963088989258</v>
      </c>
      <c r="K82" s="35" t="s">
        <v>35</v>
      </c>
      <c r="O82" s="37" t="n">
        <f aca="false">O81/1024</f>
        <v>3.62783813476562</v>
      </c>
      <c r="P82" s="35" t="s">
        <v>35</v>
      </c>
    </row>
    <row r="83" customFormat="false" ht="15" hidden="false" customHeight="false" outlineLevel="0" collapsed="false">
      <c r="A83" s="38"/>
      <c r="E83" s="31"/>
    </row>
    <row r="85" customFormat="false" ht="15" hidden="false" customHeight="false" outlineLevel="0" collapsed="false">
      <c r="B85" s="39" t="s">
        <v>73</v>
      </c>
      <c r="C85" s="40"/>
      <c r="D85" s="40"/>
      <c r="E85" s="40"/>
      <c r="F85" s="40"/>
      <c r="G85" s="40"/>
      <c r="H85" s="40"/>
      <c r="I85" s="40"/>
      <c r="J85" s="40"/>
    </row>
    <row r="86" customFormat="false" ht="15" hidden="false" customHeight="false" outlineLevel="0" collapsed="false">
      <c r="B86" s="41" t="s">
        <v>74</v>
      </c>
      <c r="C86" s="40"/>
      <c r="D86" s="40"/>
      <c r="E86" s="40"/>
      <c r="F86" s="40"/>
      <c r="G86" s="40" t="s">
        <v>75</v>
      </c>
      <c r="H86" s="40"/>
      <c r="I86" s="40"/>
      <c r="J86" s="40"/>
    </row>
    <row r="87" customFormat="false" ht="15" hidden="false" customHeight="false" outlineLevel="0" collapsed="false">
      <c r="B87" s="41" t="s">
        <v>76</v>
      </c>
      <c r="C87" s="40"/>
      <c r="D87" s="40"/>
      <c r="E87" s="40"/>
      <c r="F87" s="40"/>
      <c r="G87" s="40" t="s">
        <v>77</v>
      </c>
      <c r="H87" s="40"/>
      <c r="I87" s="40"/>
      <c r="J87" s="40"/>
    </row>
  </sheetData>
  <mergeCells count="18">
    <mergeCell ref="B1:F1"/>
    <mergeCell ref="G1:K1"/>
    <mergeCell ref="L1:P1"/>
    <mergeCell ref="B21:F21"/>
    <mergeCell ref="G21:K21"/>
    <mergeCell ref="L21:P21"/>
    <mergeCell ref="B29:F29"/>
    <mergeCell ref="G29:K29"/>
    <mergeCell ref="L29:P29"/>
    <mergeCell ref="B38:F38"/>
    <mergeCell ref="G38:K38"/>
    <mergeCell ref="L38:P38"/>
    <mergeCell ref="B49:F49"/>
    <mergeCell ref="G49:K49"/>
    <mergeCell ref="L49:P49"/>
    <mergeCell ref="B58:F58"/>
    <mergeCell ref="G58:K58"/>
    <mergeCell ref="L58:P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2008-02-05T16:18:38Z</dcterms:created>
  <dc:creator>Kevin Hammond</dc:creator>
  <dc:language>en-US</dc:language>
  <cp:lastModifiedBy>Victor </cp:lastModifiedBy>
  <dcterms:modified xsi:type="dcterms:W3CDTF">2015-10-07T15:59:49Z</dcterms:modified>
  <cp:revision>1</cp:revision>
</cp:coreProperties>
</file>