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/"/>
    </mc:Choice>
  </mc:AlternateContent>
  <xr:revisionPtr revIDLastSave="0" documentId="13_ncr:1_{A209CE3F-93E6-6B48-9FC6-FD4B45C7E7C0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Parameters" sheetId="1" r:id="rId1"/>
    <sheet name="Life Table - 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2" l="1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4" i="22"/>
  <c r="F5" i="22" s="1"/>
  <c r="F4" i="22"/>
  <c r="I4" i="22"/>
  <c r="L4" i="22"/>
  <c r="I5" i="22" s="1"/>
  <c r="O5" i="22"/>
  <c r="O4" i="22"/>
  <c r="Q4" i="22" s="1"/>
  <c r="R4" i="22"/>
  <c r="C4" i="21"/>
  <c r="U4" i="22"/>
  <c r="U4" i="21"/>
  <c r="X3" i="22"/>
  <c r="B3" i="22"/>
  <c r="C4" i="18"/>
  <c r="U3" i="21"/>
  <c r="R4" i="21"/>
  <c r="T4" i="21" s="1"/>
  <c r="O4" i="21"/>
  <c r="P4" i="21" s="1"/>
  <c r="X3" i="21"/>
  <c r="B3" i="21"/>
  <c r="R4" i="20"/>
  <c r="S4" i="20" s="1"/>
  <c r="O4" i="20"/>
  <c r="Q4" i="20" s="1"/>
  <c r="X3" i="20"/>
  <c r="B3" i="20"/>
  <c r="C3" i="20" s="1"/>
  <c r="I4" i="20" s="1"/>
  <c r="R4" i="18"/>
  <c r="T4" i="18" s="1"/>
  <c r="O4" i="18"/>
  <c r="Q4" i="18" s="1"/>
  <c r="X3" i="18"/>
  <c r="B3" i="18"/>
  <c r="C3" i="18" s="1"/>
  <c r="I4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V4" i="22" l="1"/>
  <c r="L5" i="22"/>
  <c r="P4" i="22"/>
  <c r="S4" i="22"/>
  <c r="T4" i="22"/>
  <c r="C3" i="22"/>
  <c r="C4" i="20"/>
  <c r="L4" i="20"/>
  <c r="L5" i="20" s="1"/>
  <c r="Q4" i="21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" i="21"/>
  <c r="S4" i="21"/>
  <c r="F4" i="18"/>
  <c r="O5" i="18" s="1"/>
  <c r="F4" i="20"/>
  <c r="O5" i="20" s="1"/>
  <c r="L4" i="18"/>
  <c r="V4" i="18" s="1"/>
  <c r="C5" i="20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P4" i="20"/>
  <c r="B4" i="20"/>
  <c r="U4" i="20" s="1"/>
  <c r="V3" i="20"/>
  <c r="E3" i="20"/>
  <c r="Y3" i="20" s="1"/>
  <c r="T4" i="20"/>
  <c r="F5" i="18"/>
  <c r="P4" i="18"/>
  <c r="B4" i="18"/>
  <c r="U4" i="18" s="1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B4" i="22" l="1"/>
  <c r="R5" i="22"/>
  <c r="E3" i="22"/>
  <c r="Y3" i="22" s="1"/>
  <c r="I4" i="21"/>
  <c r="L4" i="21"/>
  <c r="F4" i="21"/>
  <c r="O5" i="21" s="1"/>
  <c r="V3" i="22"/>
  <c r="V4" i="20"/>
  <c r="L5" i="18"/>
  <c r="I5" i="18"/>
  <c r="O6" i="18" s="1"/>
  <c r="R5" i="18"/>
  <c r="E3" i="21"/>
  <c r="Y3" i="21" s="1"/>
  <c r="B4" i="21"/>
  <c r="F5" i="20"/>
  <c r="R5" i="20"/>
  <c r="V3" i="21"/>
  <c r="I5" i="20"/>
  <c r="G4" i="20"/>
  <c r="H4" i="20"/>
  <c r="K4" i="20"/>
  <c r="J4" i="20"/>
  <c r="N4" i="20"/>
  <c r="M4" i="20"/>
  <c r="B5" i="20"/>
  <c r="U5" i="20" s="1"/>
  <c r="E4" i="20"/>
  <c r="D4" i="20"/>
  <c r="G4" i="18"/>
  <c r="H4" i="18"/>
  <c r="K4" i="18"/>
  <c r="J4" i="18"/>
  <c r="N4" i="18"/>
  <c r="M4" i="18"/>
  <c r="B5" i="18"/>
  <c r="U5" i="18" s="1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C5" i="21" l="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F5" i="21"/>
  <c r="V4" i="21"/>
  <c r="L5" i="21"/>
  <c r="R5" i="21"/>
  <c r="I5" i="21"/>
  <c r="F6" i="21" s="1"/>
  <c r="K4" i="22"/>
  <c r="J4" i="22"/>
  <c r="H4" i="22"/>
  <c r="G4" i="22"/>
  <c r="N4" i="22"/>
  <c r="M4" i="22"/>
  <c r="F6" i="22"/>
  <c r="B5" i="22"/>
  <c r="U5" i="22" s="1"/>
  <c r="V5" i="22" s="1"/>
  <c r="R6" i="22"/>
  <c r="D4" i="22"/>
  <c r="E4" i="22"/>
  <c r="I6" i="22"/>
  <c r="R6" i="20"/>
  <c r="V5" i="20"/>
  <c r="L6" i="18"/>
  <c r="I6" i="18"/>
  <c r="F6" i="18"/>
  <c r="R6" i="18"/>
  <c r="V5" i="18"/>
  <c r="H4" i="21"/>
  <c r="G4" i="21"/>
  <c r="K4" i="21"/>
  <c r="J4" i="21"/>
  <c r="M4" i="21"/>
  <c r="N4" i="21"/>
  <c r="B5" i="21"/>
  <c r="E4" i="21"/>
  <c r="D4" i="21"/>
  <c r="L6" i="20"/>
  <c r="O6" i="20"/>
  <c r="F6" i="20"/>
  <c r="I6" i="20"/>
  <c r="E5" i="20"/>
  <c r="D5" i="20"/>
  <c r="B6" i="20"/>
  <c r="U6" i="20" s="1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B6" i="18"/>
  <c r="U6" i="18" s="1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O6" i="22" l="1"/>
  <c r="L6" i="22"/>
  <c r="O6" i="21"/>
  <c r="L6" i="21"/>
  <c r="I6" i="21"/>
  <c r="R7" i="20"/>
  <c r="H5" i="22"/>
  <c r="G5" i="22"/>
  <c r="Y4" i="22"/>
  <c r="X4" i="22"/>
  <c r="Q5" i="22"/>
  <c r="P5" i="22"/>
  <c r="K5" i="22"/>
  <c r="J5" i="22"/>
  <c r="N5" i="22"/>
  <c r="M5" i="22"/>
  <c r="E5" i="22"/>
  <c r="D5" i="22"/>
  <c r="I7" i="22"/>
  <c r="B6" i="22"/>
  <c r="U6" i="22" s="1"/>
  <c r="V6" i="22" s="1"/>
  <c r="R7" i="22"/>
  <c r="L7" i="22"/>
  <c r="R6" i="21"/>
  <c r="T5" i="22"/>
  <c r="S5" i="22"/>
  <c r="O7" i="18"/>
  <c r="U5" i="21"/>
  <c r="V5" i="21" s="1"/>
  <c r="F7" i="18"/>
  <c r="R7" i="18"/>
  <c r="L7" i="18"/>
  <c r="V6" i="20"/>
  <c r="I7" i="18"/>
  <c r="O8" i="18" s="1"/>
  <c r="V6" i="18"/>
  <c r="L7" i="20"/>
  <c r="Y4" i="21"/>
  <c r="M5" i="21"/>
  <c r="N5" i="21"/>
  <c r="B6" i="21"/>
  <c r="E5" i="21"/>
  <c r="D5" i="21"/>
  <c r="T5" i="21"/>
  <c r="S5" i="21"/>
  <c r="X4" i="21"/>
  <c r="H5" i="21"/>
  <c r="G5" i="21"/>
  <c r="Q5" i="21"/>
  <c r="P5" i="21"/>
  <c r="K5" i="21"/>
  <c r="J5" i="21"/>
  <c r="O7" i="20"/>
  <c r="I7" i="20"/>
  <c r="F7" i="20"/>
  <c r="Q6" i="20"/>
  <c r="P6" i="20"/>
  <c r="S6" i="20"/>
  <c r="T6" i="20"/>
  <c r="N6" i="20"/>
  <c r="M6" i="20"/>
  <c r="K6" i="20"/>
  <c r="J6" i="20"/>
  <c r="H23" i="12"/>
  <c r="AL23" i="12" s="1"/>
  <c r="E6" i="20"/>
  <c r="D6" i="20"/>
  <c r="B7" i="20"/>
  <c r="U7" i="20" s="1"/>
  <c r="X5" i="20"/>
  <c r="G6" i="20"/>
  <c r="H6" i="20"/>
  <c r="Y5" i="20"/>
  <c r="M6" i="18"/>
  <c r="N6" i="18"/>
  <c r="K6" i="18"/>
  <c r="J6" i="18"/>
  <c r="D6" i="18"/>
  <c r="E6" i="18"/>
  <c r="B7" i="18"/>
  <c r="U7" i="18" s="1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O7" i="21" l="1"/>
  <c r="F7" i="22"/>
  <c r="O7" i="22"/>
  <c r="R8" i="20"/>
  <c r="R7" i="21"/>
  <c r="R8" i="18"/>
  <c r="I7" i="21"/>
  <c r="F7" i="21"/>
  <c r="L7" i="21"/>
  <c r="R8" i="21" s="1"/>
  <c r="S6" i="22"/>
  <c r="T6" i="22"/>
  <c r="I8" i="18"/>
  <c r="N6" i="22"/>
  <c r="M6" i="22"/>
  <c r="K6" i="22"/>
  <c r="J6" i="22"/>
  <c r="L8" i="22"/>
  <c r="E6" i="22"/>
  <c r="D6" i="22"/>
  <c r="B7" i="22"/>
  <c r="U7" i="22" s="1"/>
  <c r="R8" i="22"/>
  <c r="X5" i="22"/>
  <c r="V7" i="18"/>
  <c r="G6" i="22"/>
  <c r="H6" i="22"/>
  <c r="Y5" i="22"/>
  <c r="Q6" i="22"/>
  <c r="P6" i="22"/>
  <c r="L8" i="18"/>
  <c r="F8" i="18"/>
  <c r="U6" i="21"/>
  <c r="V6" i="21" s="1"/>
  <c r="V7" i="20"/>
  <c r="L8" i="20"/>
  <c r="R9" i="20" s="1"/>
  <c r="X5" i="21"/>
  <c r="Y5" i="21"/>
  <c r="K6" i="21"/>
  <c r="J6" i="21"/>
  <c r="H6" i="21"/>
  <c r="G6" i="21"/>
  <c r="Q6" i="21"/>
  <c r="P6" i="21"/>
  <c r="M6" i="21"/>
  <c r="N6" i="21"/>
  <c r="B7" i="21"/>
  <c r="E6" i="21"/>
  <c r="D6" i="21"/>
  <c r="O8" i="20"/>
  <c r="S6" i="21"/>
  <c r="T6" i="21"/>
  <c r="I8" i="20"/>
  <c r="F8" i="20"/>
  <c r="T7" i="20"/>
  <c r="S7" i="20"/>
  <c r="AO26" i="12" a="1"/>
  <c r="AO26" i="12" s="1"/>
  <c r="AV26" i="12" s="1" a="1"/>
  <c r="D7" i="20"/>
  <c r="B8" i="20"/>
  <c r="U8" i="20" s="1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B8" i="18"/>
  <c r="U8" i="18" s="1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V7" i="22" l="1"/>
  <c r="O9" i="18"/>
  <c r="I8" i="22"/>
  <c r="F8" i="22"/>
  <c r="O8" i="21"/>
  <c r="O8" i="22"/>
  <c r="R9" i="18"/>
  <c r="L8" i="21"/>
  <c r="R9" i="21" s="1"/>
  <c r="V8" i="18"/>
  <c r="L9" i="18"/>
  <c r="F9" i="18"/>
  <c r="Y6" i="22"/>
  <c r="Q7" i="22"/>
  <c r="P7" i="22"/>
  <c r="J7" i="22"/>
  <c r="K7" i="22"/>
  <c r="T7" i="22"/>
  <c r="S7" i="22"/>
  <c r="N7" i="22"/>
  <c r="M7" i="22"/>
  <c r="D7" i="22"/>
  <c r="E7" i="22"/>
  <c r="L9" i="22"/>
  <c r="B8" i="22"/>
  <c r="U8" i="22" s="1"/>
  <c r="V8" i="22" s="1"/>
  <c r="R9" i="22"/>
  <c r="X6" i="22"/>
  <c r="H7" i="22"/>
  <c r="G7" i="22"/>
  <c r="U7" i="21"/>
  <c r="V7" i="21" s="1"/>
  <c r="V8" i="20"/>
  <c r="L9" i="20"/>
  <c r="R10" i="20" s="1"/>
  <c r="I8" i="21"/>
  <c r="F8" i="21"/>
  <c r="T7" i="21"/>
  <c r="S7" i="21"/>
  <c r="P7" i="21"/>
  <c r="Q7" i="21"/>
  <c r="X6" i="21"/>
  <c r="Y6" i="21"/>
  <c r="K7" i="21"/>
  <c r="J7" i="21"/>
  <c r="O9" i="20"/>
  <c r="M7" i="21"/>
  <c r="N7" i="21"/>
  <c r="H7" i="21"/>
  <c r="G7" i="21"/>
  <c r="B8" i="21"/>
  <c r="E7" i="21"/>
  <c r="D7" i="21"/>
  <c r="I9" i="20"/>
  <c r="F9" i="20"/>
  <c r="Y7" i="20"/>
  <c r="N8" i="20"/>
  <c r="M8" i="20"/>
  <c r="E8" i="20"/>
  <c r="D8" i="20"/>
  <c r="B9" i="20"/>
  <c r="U9" i="20" s="1"/>
  <c r="X7" i="20"/>
  <c r="G8" i="20"/>
  <c r="H8" i="20"/>
  <c r="K8" i="20"/>
  <c r="J8" i="20"/>
  <c r="T8" i="20"/>
  <c r="S8" i="20"/>
  <c r="Q8" i="20"/>
  <c r="P8" i="20"/>
  <c r="I9" i="18"/>
  <c r="E8" i="18"/>
  <c r="B9" i="18"/>
  <c r="U9" i="18" s="1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R10" i="18" l="1"/>
  <c r="L10" i="18"/>
  <c r="L9" i="21"/>
  <c r="R10" i="21" s="1"/>
  <c r="F9" i="22"/>
  <c r="I9" i="22"/>
  <c r="O9" i="22"/>
  <c r="R11" i="18"/>
  <c r="Q8" i="22"/>
  <c r="P8" i="22"/>
  <c r="T8" i="22"/>
  <c r="S8" i="22"/>
  <c r="N8" i="22"/>
  <c r="M8" i="22"/>
  <c r="R10" i="22"/>
  <c r="E8" i="22"/>
  <c r="D8" i="22"/>
  <c r="B9" i="22"/>
  <c r="U9" i="22" s="1"/>
  <c r="H8" i="22"/>
  <c r="G8" i="22"/>
  <c r="Y7" i="22"/>
  <c r="X7" i="22"/>
  <c r="K8" i="22"/>
  <c r="J8" i="22"/>
  <c r="U8" i="21"/>
  <c r="V8" i="21" s="1"/>
  <c r="L10" i="20"/>
  <c r="R11" i="20" s="1"/>
  <c r="V9" i="20"/>
  <c r="V9" i="18"/>
  <c r="O9" i="21"/>
  <c r="F9" i="21"/>
  <c r="I9" i="21"/>
  <c r="L10" i="21" s="1"/>
  <c r="Y7" i="21"/>
  <c r="X7" i="21"/>
  <c r="H8" i="21"/>
  <c r="G8" i="21"/>
  <c r="K8" i="21"/>
  <c r="J8" i="21"/>
  <c r="M8" i="21"/>
  <c r="N8" i="21"/>
  <c r="B9" i="21"/>
  <c r="E8" i="21"/>
  <c r="D8" i="21"/>
  <c r="Q8" i="21"/>
  <c r="P8" i="21"/>
  <c r="T8" i="21"/>
  <c r="S8" i="21"/>
  <c r="O10" i="20"/>
  <c r="I10" i="20"/>
  <c r="F10" i="20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B10" i="20"/>
  <c r="U10" i="20" s="1"/>
  <c r="D9" i="20"/>
  <c r="E9" i="20"/>
  <c r="O10" i="18"/>
  <c r="I10" i="18"/>
  <c r="L11" i="18" s="1"/>
  <c r="F10" i="18"/>
  <c r="Q9" i="18"/>
  <c r="P9" i="18"/>
  <c r="S9" i="18"/>
  <c r="T9" i="18"/>
  <c r="G9" i="18"/>
  <c r="H9" i="18"/>
  <c r="X8" i="18"/>
  <c r="K9" i="18"/>
  <c r="J9" i="18"/>
  <c r="B10" i="18"/>
  <c r="U10" i="18" s="1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V9" i="22" l="1"/>
  <c r="R12" i="18"/>
  <c r="R11" i="21"/>
  <c r="L10" i="22"/>
  <c r="R11" i="22" s="1"/>
  <c r="F10" i="22"/>
  <c r="I10" i="22"/>
  <c r="O10" i="22"/>
  <c r="Y8" i="22"/>
  <c r="K9" i="22"/>
  <c r="J9" i="22"/>
  <c r="H9" i="22"/>
  <c r="G9" i="22"/>
  <c r="M9" i="22"/>
  <c r="N9" i="22"/>
  <c r="Q9" i="22"/>
  <c r="P9" i="22"/>
  <c r="T9" i="22"/>
  <c r="S9" i="22"/>
  <c r="B10" i="22"/>
  <c r="U10" i="22" s="1"/>
  <c r="E9" i="22"/>
  <c r="D9" i="22"/>
  <c r="X8" i="22"/>
  <c r="L11" i="20"/>
  <c r="R12" i="20" s="1"/>
  <c r="U9" i="21"/>
  <c r="V9" i="21" s="1"/>
  <c r="V10" i="20"/>
  <c r="V10" i="18"/>
  <c r="O10" i="21"/>
  <c r="I10" i="21"/>
  <c r="L11" i="21" s="1"/>
  <c r="F10" i="21"/>
  <c r="M9" i="21"/>
  <c r="N9" i="21"/>
  <c r="B10" i="21"/>
  <c r="E9" i="21"/>
  <c r="D9" i="21"/>
  <c r="T9" i="21"/>
  <c r="S9" i="21"/>
  <c r="X8" i="21"/>
  <c r="P9" i="21"/>
  <c r="Q9" i="21"/>
  <c r="Y8" i="21"/>
  <c r="O11" i="20"/>
  <c r="H9" i="21"/>
  <c r="G9" i="21"/>
  <c r="K9" i="21"/>
  <c r="J9" i="21"/>
  <c r="I11" i="20"/>
  <c r="F11" i="20"/>
  <c r="Y9" i="20"/>
  <c r="X9" i="20"/>
  <c r="K10" i="20"/>
  <c r="J10" i="20"/>
  <c r="G10" i="20"/>
  <c r="H10" i="20"/>
  <c r="N10" i="20"/>
  <c r="M10" i="20"/>
  <c r="S10" i="20"/>
  <c r="T10" i="20"/>
  <c r="B11" i="20"/>
  <c r="U11" i="20" s="1"/>
  <c r="E10" i="20"/>
  <c r="D10" i="20"/>
  <c r="Q10" i="20"/>
  <c r="P10" i="20"/>
  <c r="O11" i="18"/>
  <c r="I11" i="18"/>
  <c r="L12" i="18" s="1"/>
  <c r="R13" i="18" s="1"/>
  <c r="F11" i="18"/>
  <c r="B11" i="18"/>
  <c r="U11" i="18" s="1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I11" i="22" l="1"/>
  <c r="L11" i="22"/>
  <c r="V10" i="22"/>
  <c r="R12" i="21"/>
  <c r="F11" i="22"/>
  <c r="O11" i="22"/>
  <c r="L12" i="20"/>
  <c r="X9" i="22"/>
  <c r="H10" i="22"/>
  <c r="G10" i="22"/>
  <c r="T10" i="22"/>
  <c r="S10" i="22"/>
  <c r="Y9" i="22"/>
  <c r="N10" i="22"/>
  <c r="M10" i="22"/>
  <c r="K10" i="22"/>
  <c r="J10" i="22"/>
  <c r="Q10" i="22"/>
  <c r="P10" i="22"/>
  <c r="B11" i="22"/>
  <c r="U11" i="22" s="1"/>
  <c r="R12" i="22"/>
  <c r="L12" i="22"/>
  <c r="E10" i="22"/>
  <c r="D10" i="22"/>
  <c r="U10" i="21"/>
  <c r="V10" i="21" s="1"/>
  <c r="V11" i="20"/>
  <c r="F11" i="21"/>
  <c r="V11" i="18"/>
  <c r="O11" i="21"/>
  <c r="I11" i="21"/>
  <c r="L12" i="21" s="1"/>
  <c r="X9" i="21"/>
  <c r="Q10" i="21"/>
  <c r="P10" i="21"/>
  <c r="Y9" i="21"/>
  <c r="H10" i="21"/>
  <c r="G10" i="21"/>
  <c r="K10" i="21"/>
  <c r="J10" i="21"/>
  <c r="M10" i="21"/>
  <c r="N10" i="21"/>
  <c r="B11" i="21"/>
  <c r="E10" i="21"/>
  <c r="D10" i="21"/>
  <c r="O12" i="20"/>
  <c r="T10" i="21"/>
  <c r="S10" i="21"/>
  <c r="R13" i="20"/>
  <c r="I12" i="20"/>
  <c r="L13" i="20" s="1"/>
  <c r="F12" i="20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B12" i="20"/>
  <c r="U12" i="20" s="1"/>
  <c r="O12" i="18"/>
  <c r="F12" i="18"/>
  <c r="I12" i="18"/>
  <c r="L13" i="18" s="1"/>
  <c r="R14" i="18" s="1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B12" i="18"/>
  <c r="U12" i="18" s="1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V11" i="22" l="1"/>
  <c r="R13" i="21"/>
  <c r="F12" i="22"/>
  <c r="O12" i="22"/>
  <c r="I12" i="22"/>
  <c r="L13" i="22" s="1"/>
  <c r="X10" i="22"/>
  <c r="Y10" i="22"/>
  <c r="T11" i="22"/>
  <c r="S11" i="22"/>
  <c r="H11" i="22"/>
  <c r="G11" i="22"/>
  <c r="K11" i="22"/>
  <c r="J11" i="22"/>
  <c r="N11" i="22"/>
  <c r="M11" i="22"/>
  <c r="E11" i="22"/>
  <c r="D11" i="22"/>
  <c r="B12" i="22"/>
  <c r="U12" i="22" s="1"/>
  <c r="R13" i="22"/>
  <c r="Q11" i="22"/>
  <c r="P11" i="22"/>
  <c r="U11" i="21"/>
  <c r="V11" i="21" s="1"/>
  <c r="V12" i="20"/>
  <c r="F12" i="21"/>
  <c r="V12" i="18"/>
  <c r="O12" i="21"/>
  <c r="I12" i="21"/>
  <c r="L13" i="21" s="1"/>
  <c r="R14" i="21" s="1"/>
  <c r="T11" i="21"/>
  <c r="S11" i="21"/>
  <c r="X10" i="21"/>
  <c r="Q11" i="21"/>
  <c r="P11" i="21"/>
  <c r="Y10" i="21"/>
  <c r="H11" i="21"/>
  <c r="G11" i="21"/>
  <c r="K11" i="21"/>
  <c r="J11" i="21"/>
  <c r="O13" i="20"/>
  <c r="M11" i="21"/>
  <c r="N11" i="21"/>
  <c r="B12" i="21"/>
  <c r="E11" i="21"/>
  <c r="D11" i="21"/>
  <c r="R14" i="20"/>
  <c r="I13" i="20"/>
  <c r="L14" i="20" s="1"/>
  <c r="F13" i="20"/>
  <c r="E12" i="20"/>
  <c r="D12" i="20"/>
  <c r="B13" i="20"/>
  <c r="U13" i="20" s="1"/>
  <c r="N12" i="20"/>
  <c r="M12" i="20"/>
  <c r="X11" i="20"/>
  <c r="G12" i="20"/>
  <c r="H12" i="20"/>
  <c r="Q12" i="20"/>
  <c r="P12" i="20"/>
  <c r="Y11" i="20"/>
  <c r="K12" i="20"/>
  <c r="J12" i="20"/>
  <c r="S12" i="20"/>
  <c r="T12" i="20"/>
  <c r="O13" i="18"/>
  <c r="I13" i="18"/>
  <c r="L14" i="18" s="1"/>
  <c r="R15" i="18" s="1"/>
  <c r="F13" i="18"/>
  <c r="M12" i="18"/>
  <c r="N12" i="18"/>
  <c r="X11" i="18"/>
  <c r="K12" i="18"/>
  <c r="J12" i="18"/>
  <c r="G12" i="18"/>
  <c r="H12" i="18"/>
  <c r="P12" i="18"/>
  <c r="Q12" i="18"/>
  <c r="Y11" i="18"/>
  <c r="D12" i="18"/>
  <c r="E12" i="18"/>
  <c r="B13" i="18"/>
  <c r="U13" i="18" s="1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V12" i="22" l="1"/>
  <c r="I13" i="22"/>
  <c r="F13" i="22"/>
  <c r="O13" i="22"/>
  <c r="Y11" i="22"/>
  <c r="S12" i="22"/>
  <c r="T12" i="22"/>
  <c r="K12" i="22"/>
  <c r="J12" i="22"/>
  <c r="N12" i="22"/>
  <c r="M12" i="22"/>
  <c r="Q12" i="22"/>
  <c r="P12" i="22"/>
  <c r="E12" i="22"/>
  <c r="D12" i="22"/>
  <c r="L14" i="22"/>
  <c r="B13" i="22"/>
  <c r="U13" i="22" s="1"/>
  <c r="R14" i="22"/>
  <c r="X11" i="22"/>
  <c r="G12" i="22"/>
  <c r="H12" i="22"/>
  <c r="U12" i="21"/>
  <c r="V12" i="21" s="1"/>
  <c r="V13" i="20"/>
  <c r="V13" i="18"/>
  <c r="O13" i="21"/>
  <c r="I13" i="21"/>
  <c r="L14" i="21" s="1"/>
  <c r="R15" i="21" s="1"/>
  <c r="F13" i="21"/>
  <c r="X11" i="21"/>
  <c r="Y11" i="21"/>
  <c r="Q12" i="21"/>
  <c r="P12" i="21"/>
  <c r="H12" i="21"/>
  <c r="G12" i="21"/>
  <c r="K12" i="21"/>
  <c r="J12" i="21"/>
  <c r="M12" i="21"/>
  <c r="N12" i="21"/>
  <c r="B13" i="21"/>
  <c r="E12" i="21"/>
  <c r="D12" i="21"/>
  <c r="T12" i="21"/>
  <c r="S12" i="21"/>
  <c r="R15" i="20"/>
  <c r="O14" i="20"/>
  <c r="I14" i="20"/>
  <c r="L15" i="20" s="1"/>
  <c r="F14" i="20"/>
  <c r="T13" i="20"/>
  <c r="S13" i="20"/>
  <c r="N13" i="20"/>
  <c r="M13" i="20"/>
  <c r="E13" i="20"/>
  <c r="D13" i="20"/>
  <c r="B14" i="20"/>
  <c r="U14" i="20" s="1"/>
  <c r="X12" i="20"/>
  <c r="H13" i="20"/>
  <c r="G13" i="20"/>
  <c r="Y12" i="20"/>
  <c r="O14" i="18"/>
  <c r="Q13" i="20"/>
  <c r="P13" i="20"/>
  <c r="K13" i="20"/>
  <c r="J13" i="20"/>
  <c r="I14" i="18"/>
  <c r="L15" i="18" s="1"/>
  <c r="R16" i="18" s="1"/>
  <c r="F14" i="18"/>
  <c r="P13" i="18"/>
  <c r="Q13" i="18"/>
  <c r="N13" i="18"/>
  <c r="M13" i="18"/>
  <c r="B14" i="18"/>
  <c r="U14" i="18" s="1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V13" i="22" l="1"/>
  <c r="I14" i="22"/>
  <c r="L15" i="22" s="1"/>
  <c r="F14" i="22"/>
  <c r="O14" i="22"/>
  <c r="Y12" i="22"/>
  <c r="K13" i="22"/>
  <c r="J13" i="22"/>
  <c r="Q13" i="22"/>
  <c r="P13" i="22"/>
  <c r="T13" i="22"/>
  <c r="S13" i="22"/>
  <c r="N13" i="22"/>
  <c r="M13" i="22"/>
  <c r="E13" i="22"/>
  <c r="D13" i="22"/>
  <c r="B14" i="22"/>
  <c r="U14" i="22" s="1"/>
  <c r="R15" i="22"/>
  <c r="X12" i="22"/>
  <c r="H13" i="22"/>
  <c r="G13" i="22"/>
  <c r="F14" i="21"/>
  <c r="U13" i="21"/>
  <c r="V13" i="21" s="1"/>
  <c r="V14" i="20"/>
  <c r="V14" i="18"/>
  <c r="O14" i="21"/>
  <c r="I14" i="21"/>
  <c r="L15" i="21" s="1"/>
  <c r="R16" i="21" s="1"/>
  <c r="X12" i="21"/>
  <c r="P13" i="21"/>
  <c r="Q13" i="21"/>
  <c r="Y12" i="21"/>
  <c r="H13" i="21"/>
  <c r="G13" i="21"/>
  <c r="K13" i="21"/>
  <c r="J13" i="21"/>
  <c r="T13" i="21"/>
  <c r="S13" i="21"/>
  <c r="O15" i="20"/>
  <c r="M13" i="21"/>
  <c r="N13" i="21"/>
  <c r="B14" i="21"/>
  <c r="E13" i="21"/>
  <c r="D13" i="21"/>
  <c r="R16" i="20"/>
  <c r="I15" i="20"/>
  <c r="L16" i="20" s="1"/>
  <c r="F15" i="20"/>
  <c r="Y13" i="20"/>
  <c r="E14" i="20"/>
  <c r="D14" i="20"/>
  <c r="B15" i="20"/>
  <c r="U15" i="20" s="1"/>
  <c r="X13" i="20"/>
  <c r="H14" i="20"/>
  <c r="G14" i="20"/>
  <c r="K14" i="20"/>
  <c r="J14" i="20"/>
  <c r="Q14" i="20"/>
  <c r="P14" i="20"/>
  <c r="T14" i="20"/>
  <c r="S14" i="20"/>
  <c r="N14" i="20"/>
  <c r="M14" i="20"/>
  <c r="O15" i="18"/>
  <c r="F15" i="18"/>
  <c r="I15" i="18"/>
  <c r="L16" i="18" s="1"/>
  <c r="R17" i="18" s="1"/>
  <c r="X13" i="18"/>
  <c r="E14" i="18"/>
  <c r="D14" i="18"/>
  <c r="B15" i="18"/>
  <c r="U15" i="18" s="1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V14" i="22" l="1"/>
  <c r="I15" i="22"/>
  <c r="L16" i="22" s="1"/>
  <c r="F15" i="22"/>
  <c r="O15" i="22"/>
  <c r="Y13" i="22"/>
  <c r="K14" i="22"/>
  <c r="J14" i="22"/>
  <c r="Q14" i="22"/>
  <c r="P14" i="22"/>
  <c r="T14" i="22"/>
  <c r="S14" i="22"/>
  <c r="N14" i="22"/>
  <c r="M14" i="22"/>
  <c r="R16" i="22"/>
  <c r="E14" i="22"/>
  <c r="D14" i="22"/>
  <c r="B15" i="22"/>
  <c r="U15" i="22" s="1"/>
  <c r="X13" i="22"/>
  <c r="H14" i="22"/>
  <c r="G14" i="22"/>
  <c r="U14" i="21"/>
  <c r="V14" i="21" s="1"/>
  <c r="V15" i="20"/>
  <c r="V15" i="18"/>
  <c r="F15" i="21"/>
  <c r="O15" i="21"/>
  <c r="I15" i="21"/>
  <c r="L16" i="21" s="1"/>
  <c r="R17" i="21" s="1"/>
  <c r="Y13" i="21"/>
  <c r="X13" i="21"/>
  <c r="H14" i="21"/>
  <c r="G14" i="21"/>
  <c r="K14" i="21"/>
  <c r="J14" i="21"/>
  <c r="Q14" i="21"/>
  <c r="P14" i="21"/>
  <c r="M14" i="21"/>
  <c r="N14" i="21"/>
  <c r="B15" i="21"/>
  <c r="E14" i="21"/>
  <c r="D14" i="21"/>
  <c r="T14" i="21"/>
  <c r="S14" i="21"/>
  <c r="R17" i="20"/>
  <c r="O16" i="20"/>
  <c r="I16" i="20"/>
  <c r="L17" i="20" s="1"/>
  <c r="F16" i="20"/>
  <c r="T15" i="20"/>
  <c r="S15" i="20"/>
  <c r="B16" i="20"/>
  <c r="U16" i="20" s="1"/>
  <c r="E15" i="20"/>
  <c r="D15" i="20"/>
  <c r="X14" i="20"/>
  <c r="H15" i="20"/>
  <c r="G15" i="20"/>
  <c r="Q15" i="20"/>
  <c r="P15" i="20"/>
  <c r="Y14" i="20"/>
  <c r="K15" i="20"/>
  <c r="J15" i="20"/>
  <c r="M15" i="20"/>
  <c r="N15" i="20"/>
  <c r="O16" i="18"/>
  <c r="I16" i="18"/>
  <c r="L17" i="18" s="1"/>
  <c r="R18" i="18" s="1"/>
  <c r="F16" i="18"/>
  <c r="P15" i="18"/>
  <c r="Q15" i="18"/>
  <c r="B16" i="18"/>
  <c r="U16" i="18" s="1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V15" i="22" l="1"/>
  <c r="F16" i="22"/>
  <c r="O16" i="22"/>
  <c r="I16" i="22"/>
  <c r="L17" i="22" s="1"/>
  <c r="K15" i="22"/>
  <c r="J15" i="22"/>
  <c r="M15" i="22"/>
  <c r="N15" i="22"/>
  <c r="Q15" i="22"/>
  <c r="P15" i="22"/>
  <c r="T15" i="22"/>
  <c r="S15" i="22"/>
  <c r="B16" i="22"/>
  <c r="U16" i="22" s="1"/>
  <c r="R17" i="22"/>
  <c r="E15" i="22"/>
  <c r="D15" i="22"/>
  <c r="X14" i="22"/>
  <c r="H15" i="22"/>
  <c r="G15" i="22"/>
  <c r="Y14" i="22"/>
  <c r="U15" i="21"/>
  <c r="V15" i="21" s="1"/>
  <c r="V16" i="20"/>
  <c r="V16" i="18"/>
  <c r="O16" i="21"/>
  <c r="I16" i="21"/>
  <c r="L17" i="21" s="1"/>
  <c r="R18" i="21" s="1"/>
  <c r="F16" i="21"/>
  <c r="B16" i="21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R18" i="20"/>
  <c r="O17" i="20"/>
  <c r="I17" i="20"/>
  <c r="L18" i="20" s="1"/>
  <c r="F17" i="20"/>
  <c r="X15" i="20"/>
  <c r="K16" i="20"/>
  <c r="J16" i="20"/>
  <c r="H16" i="20"/>
  <c r="G16" i="20"/>
  <c r="N16" i="20"/>
  <c r="M16" i="20"/>
  <c r="T16" i="20"/>
  <c r="S16" i="20"/>
  <c r="B17" i="20"/>
  <c r="U17" i="20" s="1"/>
  <c r="E16" i="20"/>
  <c r="D16" i="20"/>
  <c r="Q16" i="20"/>
  <c r="P16" i="20"/>
  <c r="Y15" i="20"/>
  <c r="O17" i="18"/>
  <c r="F17" i="18"/>
  <c r="I17" i="18"/>
  <c r="L18" i="18" s="1"/>
  <c r="R19" i="18" s="1"/>
  <c r="X15" i="18"/>
  <c r="Y15" i="18"/>
  <c r="H16" i="18"/>
  <c r="G16" i="18"/>
  <c r="S16" i="18"/>
  <c r="T16" i="18"/>
  <c r="K16" i="18"/>
  <c r="J16" i="18"/>
  <c r="N16" i="18"/>
  <c r="M16" i="18"/>
  <c r="B17" i="18"/>
  <c r="U17" i="18" s="1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V16" i="22" l="1"/>
  <c r="F17" i="22"/>
  <c r="O17" i="22"/>
  <c r="I17" i="22"/>
  <c r="L18" i="22" s="1"/>
  <c r="B17" i="22"/>
  <c r="U17" i="22" s="1"/>
  <c r="R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U16" i="21"/>
  <c r="V16" i="21" s="1"/>
  <c r="V17" i="20"/>
  <c r="V17" i="18"/>
  <c r="F17" i="21"/>
  <c r="O17" i="21"/>
  <c r="I17" i="21"/>
  <c r="L18" i="21" s="1"/>
  <c r="R19" i="21" s="1"/>
  <c r="T16" i="21"/>
  <c r="S16" i="21"/>
  <c r="X15" i="21"/>
  <c r="Y15" i="21"/>
  <c r="H16" i="21"/>
  <c r="G16" i="21"/>
  <c r="K16" i="21"/>
  <c r="J16" i="21"/>
  <c r="Q16" i="21"/>
  <c r="P16" i="21"/>
  <c r="M16" i="21"/>
  <c r="N16" i="21"/>
  <c r="B17" i="21"/>
  <c r="E16" i="21"/>
  <c r="D16" i="21"/>
  <c r="R19" i="20"/>
  <c r="O18" i="20"/>
  <c r="I18" i="20"/>
  <c r="L19" i="20" s="1"/>
  <c r="F18" i="20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B18" i="20"/>
  <c r="U18" i="20" s="1"/>
  <c r="F18" i="18"/>
  <c r="O18" i="18"/>
  <c r="I18" i="18"/>
  <c r="L19" i="18" s="1"/>
  <c r="R20" i="18" s="1"/>
  <c r="E17" i="18"/>
  <c r="D17" i="18"/>
  <c r="B18" i="18"/>
  <c r="U18" i="18" s="1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V17" i="22" l="1"/>
  <c r="F18" i="22"/>
  <c r="O18" i="22"/>
  <c r="I18" i="22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B18" i="22"/>
  <c r="U18" i="22" s="1"/>
  <c r="R19" i="22"/>
  <c r="U17" i="21"/>
  <c r="V17" i="21" s="1"/>
  <c r="V18" i="20"/>
  <c r="V18" i="18"/>
  <c r="F18" i="21"/>
  <c r="O18" i="21"/>
  <c r="I18" i="21"/>
  <c r="L19" i="21" s="1"/>
  <c r="R20" i="21" s="1"/>
  <c r="Y16" i="21"/>
  <c r="X16" i="21"/>
  <c r="H17" i="21"/>
  <c r="G17" i="21"/>
  <c r="Q17" i="21"/>
  <c r="P17" i="21"/>
  <c r="K17" i="21"/>
  <c r="J17" i="21"/>
  <c r="M17" i="21"/>
  <c r="N17" i="21"/>
  <c r="B18" i="21"/>
  <c r="E17" i="21"/>
  <c r="D17" i="21"/>
  <c r="O19" i="20"/>
  <c r="T17" i="21"/>
  <c r="S17" i="21"/>
  <c r="R20" i="20"/>
  <c r="I19" i="20"/>
  <c r="L20" i="20" s="1"/>
  <c r="F19" i="20"/>
  <c r="Y17" i="20"/>
  <c r="N18" i="20"/>
  <c r="M18" i="20"/>
  <c r="X17" i="20"/>
  <c r="G18" i="20"/>
  <c r="H18" i="20"/>
  <c r="Q18" i="20"/>
  <c r="P18" i="20"/>
  <c r="E18" i="20"/>
  <c r="D18" i="20"/>
  <c r="B19" i="20"/>
  <c r="U19" i="20" s="1"/>
  <c r="K18" i="20"/>
  <c r="J18" i="20"/>
  <c r="S18" i="20"/>
  <c r="T18" i="20"/>
  <c r="O19" i="18"/>
  <c r="I19" i="18"/>
  <c r="L20" i="18" s="1"/>
  <c r="R21" i="18" s="1"/>
  <c r="F19" i="18"/>
  <c r="Q18" i="18"/>
  <c r="P18" i="18"/>
  <c r="M18" i="18"/>
  <c r="N18" i="18"/>
  <c r="E18" i="18"/>
  <c r="D18" i="18"/>
  <c r="B19" i="18"/>
  <c r="U19" i="18" s="1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I19" i="22" l="1"/>
  <c r="V18" i="22"/>
  <c r="L19" i="22"/>
  <c r="F19" i="22"/>
  <c r="O19" i="22"/>
  <c r="K18" i="22"/>
  <c r="J18" i="22"/>
  <c r="E18" i="22"/>
  <c r="D18" i="22"/>
  <c r="L20" i="22"/>
  <c r="B19" i="22"/>
  <c r="U19" i="22" s="1"/>
  <c r="R20" i="22"/>
  <c r="Q18" i="22"/>
  <c r="P18" i="22"/>
  <c r="N18" i="22"/>
  <c r="M18" i="22"/>
  <c r="X17" i="22"/>
  <c r="G18" i="22"/>
  <c r="H18" i="22"/>
  <c r="Y17" i="22"/>
  <c r="S18" i="22"/>
  <c r="T18" i="22"/>
  <c r="V19" i="20"/>
  <c r="U18" i="21"/>
  <c r="V18" i="21" s="1"/>
  <c r="V19" i="18"/>
  <c r="O19" i="21"/>
  <c r="I19" i="21"/>
  <c r="L20" i="21" s="1"/>
  <c r="R21" i="21" s="1"/>
  <c r="F19" i="21"/>
  <c r="B19" i="21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R21" i="20"/>
  <c r="O20" i="20"/>
  <c r="I20" i="20"/>
  <c r="L21" i="20" s="1"/>
  <c r="F20" i="20"/>
  <c r="Y18" i="20"/>
  <c r="O20" i="18"/>
  <c r="H19" i="20"/>
  <c r="G19" i="20"/>
  <c r="K19" i="20"/>
  <c r="J19" i="20"/>
  <c r="Q19" i="20"/>
  <c r="P19" i="20"/>
  <c r="N19" i="20"/>
  <c r="M19" i="20"/>
  <c r="E19" i="20"/>
  <c r="D19" i="20"/>
  <c r="B20" i="20"/>
  <c r="U20" i="20" s="1"/>
  <c r="X18" i="20"/>
  <c r="T19" i="20"/>
  <c r="S19" i="20"/>
  <c r="F20" i="18"/>
  <c r="I20" i="18"/>
  <c r="L21" i="18" s="1"/>
  <c r="R22" i="18" s="1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B20" i="18"/>
  <c r="U20" i="18" s="1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V19" i="22" l="1"/>
  <c r="I20" i="22"/>
  <c r="F20" i="22"/>
  <c r="O20" i="22"/>
  <c r="T19" i="22"/>
  <c r="S19" i="22"/>
  <c r="N19" i="22"/>
  <c r="M19" i="22"/>
  <c r="E19" i="22"/>
  <c r="D19" i="22"/>
  <c r="I21" i="22"/>
  <c r="B20" i="22"/>
  <c r="U20" i="22" s="1"/>
  <c r="V20" i="22" s="1"/>
  <c r="R21" i="22"/>
  <c r="X18" i="22"/>
  <c r="Q19" i="22"/>
  <c r="P19" i="22"/>
  <c r="H19" i="22"/>
  <c r="G19" i="22"/>
  <c r="Y18" i="22"/>
  <c r="K19" i="22"/>
  <c r="J19" i="22"/>
  <c r="U19" i="21"/>
  <c r="V19" i="21" s="1"/>
  <c r="V20" i="20"/>
  <c r="V20" i="18"/>
  <c r="O20" i="21"/>
  <c r="F20" i="21"/>
  <c r="I20" i="21"/>
  <c r="L21" i="21" s="1"/>
  <c r="R22" i="21" s="1"/>
  <c r="T19" i="21"/>
  <c r="S19" i="21"/>
  <c r="X18" i="21"/>
  <c r="Y18" i="21"/>
  <c r="H19" i="21"/>
  <c r="G19" i="21"/>
  <c r="K19" i="21"/>
  <c r="J19" i="21"/>
  <c r="Q19" i="21"/>
  <c r="P19" i="21"/>
  <c r="O21" i="20"/>
  <c r="M19" i="21"/>
  <c r="N19" i="21"/>
  <c r="B20" i="21"/>
  <c r="E19" i="21"/>
  <c r="D19" i="21"/>
  <c r="R22" i="20"/>
  <c r="I21" i="20"/>
  <c r="L22" i="20" s="1"/>
  <c r="F21" i="20"/>
  <c r="K20" i="20"/>
  <c r="J20" i="20"/>
  <c r="T20" i="20"/>
  <c r="S20" i="20"/>
  <c r="N20" i="20"/>
  <c r="M20" i="20"/>
  <c r="Y19" i="20"/>
  <c r="Q20" i="20"/>
  <c r="P20" i="20"/>
  <c r="E20" i="20"/>
  <c r="D20" i="20"/>
  <c r="B21" i="20"/>
  <c r="U21" i="20" s="1"/>
  <c r="X19" i="20"/>
  <c r="H20" i="20"/>
  <c r="G20" i="20"/>
  <c r="O21" i="18"/>
  <c r="I21" i="18"/>
  <c r="L22" i="18" s="1"/>
  <c r="R23" i="18" s="1"/>
  <c r="F21" i="18"/>
  <c r="E20" i="18"/>
  <c r="D20" i="18"/>
  <c r="B21" i="18"/>
  <c r="U21" i="18" s="1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L21" i="22" l="1"/>
  <c r="F21" i="22"/>
  <c r="O21" i="22"/>
  <c r="R22" i="22"/>
  <c r="E20" i="22"/>
  <c r="D20" i="22"/>
  <c r="L22" i="22"/>
  <c r="B21" i="22"/>
  <c r="U21" i="22" s="1"/>
  <c r="V21" i="22" s="1"/>
  <c r="X19" i="22"/>
  <c r="H20" i="22"/>
  <c r="G20" i="22"/>
  <c r="V21" i="18"/>
  <c r="Y19" i="22"/>
  <c r="Q20" i="22"/>
  <c r="P20" i="22"/>
  <c r="K20" i="22"/>
  <c r="J20" i="22"/>
  <c r="T20" i="22"/>
  <c r="S20" i="22"/>
  <c r="N20" i="22"/>
  <c r="M20" i="22"/>
  <c r="U20" i="21"/>
  <c r="V20" i="21" s="1"/>
  <c r="F21" i="21"/>
  <c r="V21" i="20"/>
  <c r="O21" i="21"/>
  <c r="I21" i="21"/>
  <c r="L22" i="21" s="1"/>
  <c r="R23" i="21" s="1"/>
  <c r="O22" i="20"/>
  <c r="X19" i="21"/>
  <c r="Y19" i="21"/>
  <c r="K20" i="21"/>
  <c r="J20" i="21"/>
  <c r="Q20" i="21"/>
  <c r="P20" i="21"/>
  <c r="H20" i="21"/>
  <c r="G20" i="21"/>
  <c r="M20" i="21"/>
  <c r="N20" i="21"/>
  <c r="B21" i="21"/>
  <c r="E20" i="21"/>
  <c r="D20" i="21"/>
  <c r="T20" i="21"/>
  <c r="S20" i="21"/>
  <c r="R23" i="20"/>
  <c r="I22" i="20"/>
  <c r="L23" i="20" s="1"/>
  <c r="F22" i="20"/>
  <c r="Q21" i="20"/>
  <c r="P21" i="20"/>
  <c r="M21" i="20"/>
  <c r="N21" i="20"/>
  <c r="T21" i="20"/>
  <c r="S21" i="20"/>
  <c r="B22" i="20"/>
  <c r="U22" i="20" s="1"/>
  <c r="E21" i="20"/>
  <c r="D21" i="20"/>
  <c r="X20" i="20"/>
  <c r="H21" i="20"/>
  <c r="G21" i="20"/>
  <c r="Y20" i="20"/>
  <c r="O22" i="18"/>
  <c r="K21" i="20"/>
  <c r="J21" i="20"/>
  <c r="F22" i="18"/>
  <c r="I22" i="18"/>
  <c r="L23" i="18" s="1"/>
  <c r="R24" i="18" s="1"/>
  <c r="S21" i="18"/>
  <c r="T21" i="18"/>
  <c r="K21" i="18"/>
  <c r="J21" i="18"/>
  <c r="G21" i="18"/>
  <c r="H21" i="18"/>
  <c r="Q21" i="18"/>
  <c r="P21" i="18"/>
  <c r="B22" i="18"/>
  <c r="U22" i="18" s="1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I22" i="22" l="1"/>
  <c r="F22" i="22"/>
  <c r="O22" i="22"/>
  <c r="Q21" i="22"/>
  <c r="P21" i="22"/>
  <c r="T21" i="22"/>
  <c r="S21" i="22"/>
  <c r="I23" i="22"/>
  <c r="B22" i="22"/>
  <c r="U22" i="22" s="1"/>
  <c r="V22" i="22" s="1"/>
  <c r="R23" i="22"/>
  <c r="L23" i="22"/>
  <c r="E21" i="22"/>
  <c r="D21" i="22"/>
  <c r="X20" i="22"/>
  <c r="H21" i="22"/>
  <c r="G21" i="22"/>
  <c r="Y20" i="22"/>
  <c r="K21" i="22"/>
  <c r="J21" i="22"/>
  <c r="M21" i="22"/>
  <c r="N21" i="22"/>
  <c r="U21" i="21"/>
  <c r="V21" i="21" s="1"/>
  <c r="V22" i="20"/>
  <c r="V22" i="18"/>
  <c r="O22" i="21"/>
  <c r="I22" i="21"/>
  <c r="L23" i="21" s="1"/>
  <c r="R24" i="21" s="1"/>
  <c r="F22" i="21"/>
  <c r="T21" i="21"/>
  <c r="S21" i="21"/>
  <c r="Q21" i="21"/>
  <c r="P21" i="21"/>
  <c r="X20" i="21"/>
  <c r="Y20" i="21"/>
  <c r="H21" i="21"/>
  <c r="G21" i="21"/>
  <c r="K21" i="21"/>
  <c r="J21" i="21"/>
  <c r="M21" i="21"/>
  <c r="N21" i="21"/>
  <c r="O23" i="20"/>
  <c r="B22" i="21"/>
  <c r="E21" i="21"/>
  <c r="D21" i="21"/>
  <c r="R24" i="20"/>
  <c r="I23" i="20"/>
  <c r="L24" i="20" s="1"/>
  <c r="F23" i="20"/>
  <c r="B23" i="20"/>
  <c r="U23" i="20" s="1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O23" i="18"/>
  <c r="I23" i="18"/>
  <c r="L24" i="18" s="1"/>
  <c r="R25" i="18" s="1"/>
  <c r="F23" i="18"/>
  <c r="R17" i="8"/>
  <c r="B23" i="18"/>
  <c r="U23" i="18" s="1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F23" i="22" l="1"/>
  <c r="O23" i="22"/>
  <c r="X21" i="22"/>
  <c r="H22" i="22"/>
  <c r="G22" i="22"/>
  <c r="Y21" i="22"/>
  <c r="T22" i="22"/>
  <c r="S22" i="22"/>
  <c r="K22" i="22"/>
  <c r="J22" i="22"/>
  <c r="N22" i="22"/>
  <c r="M22" i="22"/>
  <c r="L24" i="22"/>
  <c r="B23" i="22"/>
  <c r="U23" i="22" s="1"/>
  <c r="V23" i="22" s="1"/>
  <c r="R24" i="22"/>
  <c r="E22" i="22"/>
  <c r="D22" i="22"/>
  <c r="Q22" i="22"/>
  <c r="P22" i="22"/>
  <c r="U22" i="21"/>
  <c r="V22" i="21" s="1"/>
  <c r="V23" i="20"/>
  <c r="V23" i="18"/>
  <c r="O23" i="21"/>
  <c r="I23" i="21"/>
  <c r="L24" i="21" s="1"/>
  <c r="R25" i="21" s="1"/>
  <c r="F23" i="21"/>
  <c r="Y21" i="21"/>
  <c r="O24" i="20"/>
  <c r="X21" i="21"/>
  <c r="Q22" i="21"/>
  <c r="P22" i="21"/>
  <c r="K22" i="21"/>
  <c r="J22" i="21"/>
  <c r="H22" i="21"/>
  <c r="G22" i="21"/>
  <c r="M22" i="21"/>
  <c r="N22" i="21"/>
  <c r="B23" i="21"/>
  <c r="E22" i="21"/>
  <c r="D22" i="21"/>
  <c r="T22" i="21"/>
  <c r="S22" i="21"/>
  <c r="R25" i="20"/>
  <c r="I24" i="20"/>
  <c r="L25" i="20" s="1"/>
  <c r="F24" i="20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B24" i="20"/>
  <c r="U24" i="20" s="1"/>
  <c r="R18" i="8"/>
  <c r="O24" i="18"/>
  <c r="F24" i="18"/>
  <c r="I24" i="18"/>
  <c r="L25" i="18" s="1"/>
  <c r="R26" i="18" s="1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B24" i="18"/>
  <c r="U24" i="18" s="1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F24" i="22" l="1"/>
  <c r="O24" i="22"/>
  <c r="I24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B24" i="22"/>
  <c r="U24" i="22" s="1"/>
  <c r="R25" i="22"/>
  <c r="Q23" i="22"/>
  <c r="P23" i="22"/>
  <c r="U23" i="21"/>
  <c r="V23" i="21" s="1"/>
  <c r="V24" i="20"/>
  <c r="V24" i="18"/>
  <c r="O24" i="21"/>
  <c r="I24" i="21"/>
  <c r="L25" i="21" s="1"/>
  <c r="R26" i="21" s="1"/>
  <c r="F24" i="21"/>
  <c r="B24" i="21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R26" i="20"/>
  <c r="O25" i="20"/>
  <c r="I25" i="20"/>
  <c r="L26" i="20" s="1"/>
  <c r="F25" i="20"/>
  <c r="K24" i="20"/>
  <c r="J24" i="20"/>
  <c r="S24" i="20"/>
  <c r="T24" i="20"/>
  <c r="R19" i="8"/>
  <c r="N24" i="20"/>
  <c r="M24" i="20"/>
  <c r="E24" i="20"/>
  <c r="D24" i="20"/>
  <c r="B25" i="20"/>
  <c r="U25" i="20" s="1"/>
  <c r="X23" i="20"/>
  <c r="Y23" i="20"/>
  <c r="Q24" i="20"/>
  <c r="P24" i="20"/>
  <c r="G24" i="20"/>
  <c r="H24" i="20"/>
  <c r="O25" i="18"/>
  <c r="I25" i="18"/>
  <c r="L26" i="18" s="1"/>
  <c r="R27" i="18" s="1"/>
  <c r="F25" i="18"/>
  <c r="M24" i="18"/>
  <c r="N24" i="18"/>
  <c r="K24" i="18"/>
  <c r="J24" i="18"/>
  <c r="X23" i="18"/>
  <c r="Q24" i="18"/>
  <c r="P24" i="18"/>
  <c r="G24" i="18"/>
  <c r="H24" i="18"/>
  <c r="E24" i="18"/>
  <c r="D24" i="18"/>
  <c r="B25" i="18"/>
  <c r="U25" i="18" s="1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V24" i="22" l="1"/>
  <c r="L25" i="22"/>
  <c r="F25" i="22"/>
  <c r="I25" i="22"/>
  <c r="L26" i="22" s="1"/>
  <c r="O25" i="22"/>
  <c r="S24" i="22"/>
  <c r="T24" i="22"/>
  <c r="K24" i="22"/>
  <c r="J24" i="22"/>
  <c r="N24" i="22"/>
  <c r="M24" i="22"/>
  <c r="E24" i="22"/>
  <c r="D24" i="22"/>
  <c r="B25" i="22"/>
  <c r="U25" i="22" s="1"/>
  <c r="R26" i="22"/>
  <c r="Q24" i="22"/>
  <c r="P24" i="22"/>
  <c r="X23" i="22"/>
  <c r="G24" i="22"/>
  <c r="H24" i="22"/>
  <c r="Y23" i="22"/>
  <c r="U24" i="21"/>
  <c r="V24" i="21" s="1"/>
  <c r="V25" i="20"/>
  <c r="V25" i="18"/>
  <c r="O25" i="21"/>
  <c r="F25" i="21"/>
  <c r="I25" i="21"/>
  <c r="L26" i="21" s="1"/>
  <c r="R27" i="21" s="1"/>
  <c r="X23" i="21"/>
  <c r="Y23" i="21"/>
  <c r="Q24" i="21"/>
  <c r="P24" i="21"/>
  <c r="H24" i="21"/>
  <c r="G24" i="21"/>
  <c r="K24" i="21"/>
  <c r="J24" i="21"/>
  <c r="T24" i="21"/>
  <c r="S24" i="21"/>
  <c r="M24" i="21"/>
  <c r="N24" i="21"/>
  <c r="B25" i="21"/>
  <c r="E24" i="21"/>
  <c r="D24" i="21"/>
  <c r="R27" i="20"/>
  <c r="O26" i="20"/>
  <c r="I26" i="20"/>
  <c r="L27" i="20" s="1"/>
  <c r="F26" i="20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B26" i="20"/>
  <c r="U26" i="20" s="1"/>
  <c r="X24" i="20"/>
  <c r="O26" i="18"/>
  <c r="I26" i="18"/>
  <c r="L27" i="18" s="1"/>
  <c r="R28" i="18" s="1"/>
  <c r="F26" i="18"/>
  <c r="N25" i="18"/>
  <c r="M25" i="18"/>
  <c r="E25" i="18"/>
  <c r="D25" i="18"/>
  <c r="B26" i="18"/>
  <c r="U26" i="18" s="1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V25" i="22" l="1"/>
  <c r="F26" i="22"/>
  <c r="I26" i="22"/>
  <c r="L27" i="22" s="1"/>
  <c r="O26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B26" i="22"/>
  <c r="U26" i="22" s="1"/>
  <c r="R27" i="22"/>
  <c r="U25" i="21"/>
  <c r="V25" i="21" s="1"/>
  <c r="V26" i="20"/>
  <c r="F26" i="21"/>
  <c r="V26" i="18"/>
  <c r="O26" i="21"/>
  <c r="I26" i="21"/>
  <c r="L27" i="21" s="1"/>
  <c r="R28" i="21" s="1"/>
  <c r="X24" i="21"/>
  <c r="Y24" i="21"/>
  <c r="H25" i="21"/>
  <c r="G25" i="21"/>
  <c r="K25" i="21"/>
  <c r="J25" i="21"/>
  <c r="Q25" i="21"/>
  <c r="P25" i="21"/>
  <c r="M25" i="21"/>
  <c r="N25" i="21"/>
  <c r="B26" i="21"/>
  <c r="E25" i="21"/>
  <c r="D25" i="21"/>
  <c r="O27" i="20"/>
  <c r="T25" i="21"/>
  <c r="S25" i="21"/>
  <c r="R21" i="8"/>
  <c r="R28" i="20"/>
  <c r="I27" i="20"/>
  <c r="L28" i="20" s="1"/>
  <c r="F27" i="20"/>
  <c r="T26" i="20"/>
  <c r="S26" i="20"/>
  <c r="N26" i="20"/>
  <c r="M26" i="20"/>
  <c r="E26" i="20"/>
  <c r="D26" i="20"/>
  <c r="B27" i="20"/>
  <c r="U27" i="20" s="1"/>
  <c r="X25" i="20"/>
  <c r="H26" i="20"/>
  <c r="G26" i="20"/>
  <c r="Y25" i="20"/>
  <c r="Q26" i="20"/>
  <c r="P26" i="20"/>
  <c r="K26" i="20"/>
  <c r="J26" i="20"/>
  <c r="F27" i="18"/>
  <c r="O27" i="18"/>
  <c r="I27" i="18"/>
  <c r="L28" i="18" s="1"/>
  <c r="R29" i="18" s="1"/>
  <c r="X25" i="18"/>
  <c r="E26" i="18"/>
  <c r="D26" i="18"/>
  <c r="B27" i="18"/>
  <c r="U27" i="18" s="1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V26" i="22" l="1"/>
  <c r="F27" i="22"/>
  <c r="O27" i="22"/>
  <c r="I27" i="22"/>
  <c r="T26" i="22"/>
  <c r="S26" i="22"/>
  <c r="N26" i="22"/>
  <c r="M26" i="22"/>
  <c r="R28" i="22"/>
  <c r="L28" i="22"/>
  <c r="E26" i="22"/>
  <c r="D26" i="22"/>
  <c r="B27" i="22"/>
  <c r="U27" i="22" s="1"/>
  <c r="V27" i="20"/>
  <c r="X25" i="22"/>
  <c r="H26" i="22"/>
  <c r="G26" i="22"/>
  <c r="Y25" i="22"/>
  <c r="Q26" i="22"/>
  <c r="P26" i="22"/>
  <c r="K26" i="22"/>
  <c r="J26" i="22"/>
  <c r="U26" i="21"/>
  <c r="V26" i="21" s="1"/>
  <c r="V27" i="18"/>
  <c r="O27" i="21"/>
  <c r="I27" i="21"/>
  <c r="L28" i="21" s="1"/>
  <c r="R29" i="21" s="1"/>
  <c r="F27" i="21"/>
  <c r="R22" i="8"/>
  <c r="B27" i="21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R29" i="20"/>
  <c r="O28" i="20"/>
  <c r="I28" i="20"/>
  <c r="L29" i="20" s="1"/>
  <c r="F28" i="20"/>
  <c r="X26" i="20"/>
  <c r="Y26" i="20"/>
  <c r="K27" i="20"/>
  <c r="J27" i="20"/>
  <c r="M27" i="20"/>
  <c r="N27" i="20"/>
  <c r="B28" i="20"/>
  <c r="U28" i="20" s="1"/>
  <c r="E27" i="20"/>
  <c r="D27" i="20"/>
  <c r="Q27" i="20"/>
  <c r="P27" i="20"/>
  <c r="T27" i="20"/>
  <c r="S27" i="20"/>
  <c r="H27" i="20"/>
  <c r="G27" i="20"/>
  <c r="O28" i="18"/>
  <c r="I28" i="18"/>
  <c r="L29" i="18" s="1"/>
  <c r="R30" i="18" s="1"/>
  <c r="F28" i="18"/>
  <c r="Q27" i="18"/>
  <c r="P27" i="18"/>
  <c r="B28" i="18"/>
  <c r="U28" i="18" s="1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V27" i="22" l="1"/>
  <c r="I28" i="22"/>
  <c r="F28" i="22"/>
  <c r="O28" i="22"/>
  <c r="Y26" i="22"/>
  <c r="B28" i="22"/>
  <c r="U28" i="22" s="1"/>
  <c r="R29" i="22"/>
  <c r="L29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U27" i="21"/>
  <c r="V27" i="21" s="1"/>
  <c r="V28" i="20"/>
  <c r="R23" i="8"/>
  <c r="V28" i="18"/>
  <c r="O28" i="21"/>
  <c r="F28" i="21"/>
  <c r="I28" i="21"/>
  <c r="L29" i="21" s="1"/>
  <c r="R30" i="21" s="1"/>
  <c r="X26" i="21"/>
  <c r="Y26" i="21"/>
  <c r="H27" i="21"/>
  <c r="G27" i="21"/>
  <c r="T27" i="21"/>
  <c r="S27" i="21"/>
  <c r="K27" i="21"/>
  <c r="J27" i="21"/>
  <c r="Q27" i="21"/>
  <c r="P27" i="21"/>
  <c r="M27" i="21"/>
  <c r="N27" i="21"/>
  <c r="B28" i="21"/>
  <c r="E27" i="21"/>
  <c r="D27" i="21"/>
  <c r="R30" i="20"/>
  <c r="O29" i="20"/>
  <c r="I29" i="20"/>
  <c r="L30" i="20" s="1"/>
  <c r="F29" i="20"/>
  <c r="Y27" i="20"/>
  <c r="K28" i="20"/>
  <c r="J28" i="20"/>
  <c r="N28" i="20"/>
  <c r="M28" i="20"/>
  <c r="Q28" i="20"/>
  <c r="P28" i="20"/>
  <c r="B29" i="20"/>
  <c r="U29" i="20" s="1"/>
  <c r="E28" i="20"/>
  <c r="D28" i="20"/>
  <c r="T28" i="20"/>
  <c r="S28" i="20"/>
  <c r="X27" i="20"/>
  <c r="O29" i="18"/>
  <c r="H28" i="20"/>
  <c r="G28" i="20"/>
  <c r="I29" i="18"/>
  <c r="L30" i="18" s="1"/>
  <c r="R31" i="18" s="1"/>
  <c r="F29" i="18"/>
  <c r="Y27" i="18"/>
  <c r="Q28" i="18"/>
  <c r="P28" i="18"/>
  <c r="X27" i="18"/>
  <c r="H28" i="18"/>
  <c r="G28" i="18"/>
  <c r="K28" i="18"/>
  <c r="J28" i="18"/>
  <c r="N28" i="18"/>
  <c r="M28" i="18"/>
  <c r="T28" i="18"/>
  <c r="S28" i="18"/>
  <c r="B29" i="18"/>
  <c r="U29" i="18" s="1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V28" i="22" l="1"/>
  <c r="I29" i="22"/>
  <c r="F29" i="22"/>
  <c r="O29" i="22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B29" i="22"/>
  <c r="U29" i="22" s="1"/>
  <c r="R30" i="22"/>
  <c r="L30" i="22"/>
  <c r="E28" i="22"/>
  <c r="D28" i="22"/>
  <c r="U28" i="21"/>
  <c r="V28" i="21" s="1"/>
  <c r="V29" i="20"/>
  <c r="V29" i="18"/>
  <c r="O29" i="21"/>
  <c r="I29" i="21"/>
  <c r="L30" i="21" s="1"/>
  <c r="R31" i="21" s="1"/>
  <c r="F29" i="21"/>
  <c r="X27" i="21"/>
  <c r="Y27" i="21"/>
  <c r="H28" i="21"/>
  <c r="G28" i="21"/>
  <c r="K28" i="21"/>
  <c r="J28" i="21"/>
  <c r="M28" i="21"/>
  <c r="N28" i="21"/>
  <c r="Q28" i="21"/>
  <c r="P28" i="21"/>
  <c r="B29" i="21"/>
  <c r="E28" i="21"/>
  <c r="D28" i="21"/>
  <c r="T28" i="21"/>
  <c r="S28" i="21"/>
  <c r="R31" i="20"/>
  <c r="O30" i="20"/>
  <c r="I30" i="20"/>
  <c r="L31" i="20" s="1"/>
  <c r="F30" i="20"/>
  <c r="Y28" i="20"/>
  <c r="K29" i="20"/>
  <c r="J29" i="20"/>
  <c r="N29" i="20"/>
  <c r="M29" i="20"/>
  <c r="E29" i="20"/>
  <c r="D29" i="20"/>
  <c r="B30" i="20"/>
  <c r="U30" i="20" s="1"/>
  <c r="T29" i="20"/>
  <c r="S29" i="20"/>
  <c r="Q29" i="20"/>
  <c r="P29" i="20"/>
  <c r="X28" i="20"/>
  <c r="H29" i="20"/>
  <c r="G29" i="20"/>
  <c r="O30" i="18"/>
  <c r="F30" i="18"/>
  <c r="I30" i="18"/>
  <c r="L31" i="18" s="1"/>
  <c r="R32" i="18" s="1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B30" i="18"/>
  <c r="U30" i="18" s="1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V29" i="22" l="1"/>
  <c r="F30" i="22"/>
  <c r="O30" i="22"/>
  <c r="I30" i="22"/>
  <c r="R25" i="8"/>
  <c r="V30" i="18"/>
  <c r="X28" i="22"/>
  <c r="F30" i="21"/>
  <c r="H29" i="22"/>
  <c r="G29" i="22"/>
  <c r="Y28" i="22"/>
  <c r="K29" i="22"/>
  <c r="J29" i="22"/>
  <c r="N29" i="22"/>
  <c r="M29" i="22"/>
  <c r="E29" i="22"/>
  <c r="D29" i="22"/>
  <c r="B30" i="22"/>
  <c r="U30" i="22" s="1"/>
  <c r="R31" i="22"/>
  <c r="T29" i="22"/>
  <c r="S29" i="22"/>
  <c r="Q29" i="22"/>
  <c r="P29" i="22"/>
  <c r="U29" i="21"/>
  <c r="V29" i="21" s="1"/>
  <c r="V30" i="20"/>
  <c r="O30" i="21"/>
  <c r="I30" i="21"/>
  <c r="L31" i="21" s="1"/>
  <c r="R32" i="21" s="1"/>
  <c r="X28" i="21"/>
  <c r="T29" i="21"/>
  <c r="S29" i="21"/>
  <c r="Y28" i="21"/>
  <c r="H29" i="21"/>
  <c r="G29" i="21"/>
  <c r="Q29" i="21"/>
  <c r="P29" i="21"/>
  <c r="K29" i="21"/>
  <c r="J29" i="21"/>
  <c r="M29" i="21"/>
  <c r="N29" i="21"/>
  <c r="B30" i="21"/>
  <c r="E29" i="21"/>
  <c r="D29" i="21"/>
  <c r="R32" i="20"/>
  <c r="O31" i="20"/>
  <c r="I31" i="20"/>
  <c r="L32" i="20" s="1"/>
  <c r="F31" i="20"/>
  <c r="K30" i="20"/>
  <c r="J30" i="20"/>
  <c r="N30" i="20"/>
  <c r="M30" i="20"/>
  <c r="E30" i="20"/>
  <c r="D30" i="20"/>
  <c r="B31" i="20"/>
  <c r="U31" i="20" s="1"/>
  <c r="X29" i="20"/>
  <c r="Q30" i="20"/>
  <c r="P30" i="20"/>
  <c r="G30" i="20"/>
  <c r="H30" i="20"/>
  <c r="Y29" i="20"/>
  <c r="S30" i="20"/>
  <c r="T30" i="20"/>
  <c r="O31" i="18"/>
  <c r="I31" i="18"/>
  <c r="L32" i="18" s="1"/>
  <c r="R33" i="18" s="1"/>
  <c r="F31" i="18"/>
  <c r="M30" i="18"/>
  <c r="N30" i="18"/>
  <c r="Q30" i="18"/>
  <c r="P30" i="18"/>
  <c r="G30" i="18"/>
  <c r="H30" i="18"/>
  <c r="E30" i="18"/>
  <c r="D30" i="18"/>
  <c r="B31" i="18"/>
  <c r="U31" i="18" s="1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R26" i="8" s="1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V30" i="22" l="1"/>
  <c r="L31" i="22"/>
  <c r="R32" i="22" s="1"/>
  <c r="F31" i="22"/>
  <c r="I31" i="22"/>
  <c r="O31" i="22"/>
  <c r="Y29" i="22"/>
  <c r="F31" i="21"/>
  <c r="X29" i="22"/>
  <c r="G30" i="22"/>
  <c r="H30" i="22"/>
  <c r="S30" i="22"/>
  <c r="T30" i="22"/>
  <c r="K30" i="22"/>
  <c r="J30" i="22"/>
  <c r="N30" i="22"/>
  <c r="M30" i="22"/>
  <c r="E30" i="22"/>
  <c r="D30" i="22"/>
  <c r="B31" i="22"/>
  <c r="U31" i="22" s="1"/>
  <c r="Q30" i="22"/>
  <c r="P30" i="22"/>
  <c r="U30" i="21"/>
  <c r="V30" i="21" s="1"/>
  <c r="V31" i="20"/>
  <c r="V31" i="18"/>
  <c r="O31" i="21"/>
  <c r="I31" i="21"/>
  <c r="L32" i="21" s="1"/>
  <c r="R33" i="21" s="1"/>
  <c r="Y29" i="21"/>
  <c r="X29" i="21"/>
  <c r="H30" i="21"/>
  <c r="G30" i="21"/>
  <c r="Q30" i="21"/>
  <c r="P30" i="21"/>
  <c r="K30" i="21"/>
  <c r="J30" i="21"/>
  <c r="M30" i="21"/>
  <c r="N30" i="21"/>
  <c r="B31" i="21"/>
  <c r="E30" i="21"/>
  <c r="D30" i="21"/>
  <c r="O32" i="20"/>
  <c r="T30" i="21"/>
  <c r="S30" i="21"/>
  <c r="R33" i="20"/>
  <c r="I32" i="20"/>
  <c r="L33" i="20" s="1"/>
  <c r="F32" i="20"/>
  <c r="N31" i="20"/>
  <c r="M31" i="20"/>
  <c r="E31" i="20"/>
  <c r="D31" i="20"/>
  <c r="B32" i="20"/>
  <c r="U32" i="20" s="1"/>
  <c r="F32" i="18"/>
  <c r="X30" i="20"/>
  <c r="H31" i="20"/>
  <c r="G31" i="20"/>
  <c r="Y30" i="20"/>
  <c r="K31" i="20"/>
  <c r="J31" i="20"/>
  <c r="Q31" i="20"/>
  <c r="P31" i="20"/>
  <c r="T31" i="20"/>
  <c r="S31" i="20"/>
  <c r="O32" i="18"/>
  <c r="I32" i="18"/>
  <c r="L33" i="18" s="1"/>
  <c r="Y30" i="18"/>
  <c r="X30" i="18"/>
  <c r="K31" i="18"/>
  <c r="J31" i="18"/>
  <c r="H31" i="18"/>
  <c r="G31" i="18"/>
  <c r="Q31" i="18"/>
  <c r="P31" i="18"/>
  <c r="N31" i="18"/>
  <c r="M31" i="18"/>
  <c r="E31" i="18"/>
  <c r="D31" i="18"/>
  <c r="B32" i="18"/>
  <c r="U32" i="18" s="1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L32" i="22" l="1"/>
  <c r="V31" i="22"/>
  <c r="I32" i="22"/>
  <c r="F32" i="22"/>
  <c r="O32" i="22"/>
  <c r="K31" i="22"/>
  <c r="J31" i="22"/>
  <c r="T31" i="22"/>
  <c r="S31" i="22"/>
  <c r="N31" i="22"/>
  <c r="M31" i="22"/>
  <c r="L33" i="22"/>
  <c r="E31" i="22"/>
  <c r="D31" i="22"/>
  <c r="B32" i="22"/>
  <c r="U32" i="22" s="1"/>
  <c r="R33" i="22"/>
  <c r="X30" i="22"/>
  <c r="H31" i="22"/>
  <c r="G31" i="22"/>
  <c r="Q31" i="22"/>
  <c r="P31" i="22"/>
  <c r="Y30" i="22"/>
  <c r="U31" i="21"/>
  <c r="V31" i="21" s="1"/>
  <c r="V32" i="20"/>
  <c r="V32" i="18"/>
  <c r="O32" i="21"/>
  <c r="I32" i="21"/>
  <c r="L33" i="21" s="1"/>
  <c r="F32" i="21"/>
  <c r="B32" i="21"/>
  <c r="E31" i="21"/>
  <c r="D31" i="21"/>
  <c r="T31" i="21"/>
  <c r="S31" i="21"/>
  <c r="X30" i="21"/>
  <c r="Y30" i="21"/>
  <c r="H31" i="21"/>
  <c r="G31" i="21"/>
  <c r="Q31" i="21"/>
  <c r="P31" i="21"/>
  <c r="K31" i="21"/>
  <c r="J31" i="21"/>
  <c r="O33" i="20"/>
  <c r="M31" i="21"/>
  <c r="N31" i="21"/>
  <c r="I33" i="20"/>
  <c r="F33" i="20"/>
  <c r="N32" i="20"/>
  <c r="M32" i="20"/>
  <c r="E32" i="20"/>
  <c r="D32" i="20"/>
  <c r="B33" i="20"/>
  <c r="U33" i="20" s="1"/>
  <c r="X31" i="20"/>
  <c r="H32" i="20"/>
  <c r="G32" i="20"/>
  <c r="Y31" i="20"/>
  <c r="K32" i="20"/>
  <c r="J32" i="20"/>
  <c r="Q32" i="20"/>
  <c r="P32" i="20"/>
  <c r="T32" i="20"/>
  <c r="S32" i="20"/>
  <c r="O33" i="18"/>
  <c r="I33" i="18"/>
  <c r="F33" i="18"/>
  <c r="K32" i="18"/>
  <c r="J32" i="18"/>
  <c r="T32" i="18"/>
  <c r="S32" i="18"/>
  <c r="Q32" i="18"/>
  <c r="P32" i="18"/>
  <c r="X31" i="18"/>
  <c r="E32" i="18"/>
  <c r="D32" i="18"/>
  <c r="B33" i="18"/>
  <c r="U33" i="18" s="1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F33" i="22" l="1"/>
  <c r="V32" i="22"/>
  <c r="O33" i="22"/>
  <c r="I33" i="22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B33" i="22"/>
  <c r="U33" i="22" s="1"/>
  <c r="V33" i="20"/>
  <c r="U32" i="21"/>
  <c r="V32" i="21" s="1"/>
  <c r="V33" i="18"/>
  <c r="O33" i="21"/>
  <c r="F33" i="21"/>
  <c r="I33" i="21"/>
  <c r="T32" i="21"/>
  <c r="S32" i="21"/>
  <c r="X31" i="21"/>
  <c r="Y31" i="21"/>
  <c r="H32" i="21"/>
  <c r="G32" i="21"/>
  <c r="K32" i="21"/>
  <c r="J32" i="21"/>
  <c r="Q32" i="21"/>
  <c r="P32" i="21"/>
  <c r="M32" i="21"/>
  <c r="N32" i="21"/>
  <c r="B33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V33" i="22" l="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U33" i="21"/>
  <c r="V33" i="21" s="1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11" i="4" s="1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2" i="4" l="1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<sst xmlns="http://schemas.openxmlformats.org/spreadsheetml/2006/main" count="721" uniqueCount="265">
  <si>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</si>
  <si>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</si>
  <si>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</si>
  <si>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</si>
  <si>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</si>
  <si>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</si>
  <si>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</si>
  <si>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</si>
  <si>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</si>
  <si>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</si>
  <si>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</si>
  <si>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</si>
  <si>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</si>
  <si>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</si>
  <si>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</si>
  <si>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</si>
  <si>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</si>
  <si>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</si>
  <si>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</si>
  <si>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</si>
  <si>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</si>
  <si>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</si>
  <si>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</si>
  <si>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</si>
  <si>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</si>
  <si>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</si>
  <si>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</si>
  <si>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</si>
  <si>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</si>
  <si>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</si>
  <si>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</si>
  <si>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</si>
  <si>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</si>
  <si>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</si>
  <si>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</si>
  <si>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</si>
  <si>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</si>
  <si>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</si>
  <si>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</si>
  <si>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</si>
  <si>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</si>
  <si>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</si>
  <si>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</si>
  <si>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</si>
  <si>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</si>
  <si>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</si>
  <si>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</si>
  <si>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</si>
  <si>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</si>
  <si>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</si>
  <si>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</si>
  <si>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</si>
  <si>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</si>
  <si>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</si>
  <si>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</si>
  <si>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</si>
  <si>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</si>
  <si>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</si>
  <si>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</si>
  <si>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</si>
  <si>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</si>
  <si>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</si>
  <si>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</si>
  <si>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</si>
  <si>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</si>
  <si>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</si>
  <si>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</si>
  <si>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</si>
  <si>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</si>
  <si>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</si>
  <si>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</si>
  <si>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</si>
  <si>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</si>
  <si>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</si>
  <si>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</si>
  <si>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</si>
  <si>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</si>
  <si>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</si>
  <si>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</si>
  <si>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</si>
  <si>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</si>
  <si>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</si>
  <si>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</si>
  <si>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</si>
  <si>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</si>
  <si>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</si>
  <si>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</si>
  <si>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</si>
  <si>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</si>
  <si>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</si>
  <si>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</si>
  <si>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</si>
  <si>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</si>
  <si>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</si>
  <si>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</si>
  <si>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</si>
  <si>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</si>
  <si>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</si>
  <si>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</si>
  <si>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</si>
  <si>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</si>
  <si>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</si>
  <si>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</si>
  <si>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</si>
  <si>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</si>
  <si>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</si>
  <si>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</si>
  <si>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</si>
  <si>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</si>
  <si>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</si>
  <si>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</si>
  <si>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</si>
  <si>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</si>
  <si>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</si>
  <si>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</si>
  <si>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</si>
  <si>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</si>
  <si>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</si>
  <si>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</si>
  <si>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</si>
  <si>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</si>
  <si>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</si>
  <si>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</si>
  <si>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</si>
  <si>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</si>
  <si>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</si>
  <si>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</si>
  <si>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</si>
  <si>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</si>
  <si>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</si>
  <si>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</si>
  <si>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</si>
  <si>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</si>
  <si>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</si>
  <si>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</si>
  <si>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</si>
  <si>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</si>
  <si>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</si>
  <si>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</si>
  <si>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</si>
  <si>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</si>
  <si>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</si>
  <si>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</si>
  <si>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</si>
  <si>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</si>
  <si>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</si>
  <si>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</si>
  <si>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</si>
  <si>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</si>
  <si>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</si>
  <si>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</si>
  <si>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</si>
  <si>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</si>
  <si>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</si>
  <si>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</si>
  <si>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</si>
  <si>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</si>
  <si>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</si>
  <si>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</si>
  <si>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</si>
  <si>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</si>
  <si>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</si>
  <si>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</si>
  <si>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</si>
  <si>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</si>
  <si>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</si>
  <si>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</si>
  <si>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</si>
  <si>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</si>
  <si>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</si>
  <si>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</si>
  <si>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</si>
  <si>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</si>
  <si>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</si>
  <si>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</si>
  <si>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</si>
  <si>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</si>
  <si>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</si>
  <si>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</si>
  <si>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</si>
  <si>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</si>
  <si>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</si>
  <si>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</si>
  <si>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</si>
  <si>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</si>
  <si>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</si>
  <si>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</si>
  <si>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</si>
  <si>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</si>
  <si>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</si>
  <si>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</si>
  <si>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</si>
  <si>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</si>
  <si>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</si>
  <si>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</si>
  <si>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</si>
  <si>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</si>
  <si>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</si>
  <si>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</si>
  <si>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</si>
  <si>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</si>
  <si>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</si>
  <si>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</si>
  <si>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</si>
  <si>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</si>
  <si>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</si>
  <si>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</si>
  <si>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</si>
  <si>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</si>
  <si>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</si>
  <si>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</si>
  <si>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</si>
  <si>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</si>
  <si>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</si>
  <si>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</si>
  <si>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</si>
  <si>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</si>
  <si>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</si>
  <si>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</si>
  <si>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</si>
  <si>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</si>
  <si>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</si>
  <si>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</si>
  <si>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</si>
  <si>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</si>
  <si>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</si>
  <si>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</si>
  <si>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</si>
  <si>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</si>
  <si>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</si>
  <si>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</si>
  <si>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</si>
  <si>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</si>
  <si>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</si>
  <si>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</si>
  <si>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</si>
  <si>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</si>
  <si>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</si>
  <si>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</si>
  <si>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</si>
  <si>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</si>
  <si>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</si>
  <si>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</si>
  <si>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</si>
  <si>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</si>
  <si>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</si>
  <si>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</si>
  <si>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</si>
  <si>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</si>
  <si>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</si>
  <si>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</si>
  <si>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surviving to age </t>
    </r>
    <r>
      <rPr>
        <i/>
        <sz val="11"/>
        <rFont val="Arial"/>
        <family val="2"/>
      </rPr>
      <t>x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</si>
  <si>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</si>
  <si>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Person-years lived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
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</si>
  <si>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11"/>
        <rFont val="Arial"/>
        <family val="2"/>
      </rPr>
      <t>x</t>
    </r>
  </si>
  <si>
    <r>
      <t xml:space="preserve">Expectation of life at age </t>
    </r>
    <r>
      <rPr>
        <i/>
        <sz val="11"/>
        <rFont val="Arial"/>
        <family val="2"/>
      </rPr>
      <t>x</t>
    </r>
  </si>
  <si>
    <r>
      <t>q</t>
    </r>
    <r>
      <rPr>
        <i/>
        <vertAlign val="subscript"/>
        <sz val="11"/>
        <rFont val="Arial"/>
        <family val="2"/>
      </rPr>
      <t>x</t>
    </r>
  </si>
  <si>
    <r>
      <t>l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</si>
  <si>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</si>
  <si>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r>
      <t>L</t>
    </r>
    <r>
      <rPr>
        <i/>
        <vertAlign val="subscript"/>
        <sz val="11"/>
        <rFont val="Arial"/>
        <family val="2"/>
      </rPr>
      <t>x</t>
    </r>
  </si>
  <si>
    <r>
      <t>T</t>
    </r>
    <r>
      <rPr>
        <i/>
        <vertAlign val="subscript"/>
        <sz val="11"/>
        <rFont val="Arial"/>
        <family val="2"/>
      </rPr>
      <t>x</t>
    </r>
  </si>
  <si>
    <r>
      <t>e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</si>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</sst>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  <numFmt numFmtId="173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39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14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4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172" fontId="12" fillId="0" borderId="0" xfId="0" applyNumberFormat="1" applyFont="1"/>
    <xf numFmtId="3" fontId="12" fillId="0" borderId="0" xfId="0" applyNumberFormat="1" applyFont="1"/>
    <xf numFmtId="173" fontId="12" fillId="0" borderId="18" xfId="0" applyNumberFormat="1" applyFont="1" applyBorder="1"/>
    <xf numFmtId="1" fontId="12" fillId="0" borderId="8" xfId="0" applyNumberFormat="1" applyFont="1" applyBorder="1"/>
    <xf numFmtId="172" fontId="12" fillId="0" borderId="9" xfId="0" applyNumberFormat="1" applyFont="1" applyBorder="1"/>
    <xf numFmtId="3" fontId="12" fillId="0" borderId="9" xfId="0" applyNumberFormat="1" applyFont="1" applyBorder="1"/>
    <xf numFmtId="173" fontId="12" fillId="0" borderId="10" xfId="0" applyNumberFormat="1" applyFont="1" applyBorder="1"/>
    <xf numFmtId="43" fontId="0" fillId="0" borderId="0" xfId="1" applyFont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tabSelected="1" zoomScale="141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191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189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189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189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190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185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186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186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186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186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186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186"/>
      <c r="B13" s="1" t="s">
        <v>37</v>
      </c>
      <c r="D13" s="44"/>
      <c r="E13" s="44"/>
      <c r="F13" s="44">
        <v>0.15</v>
      </c>
      <c r="G13" s="1" t="s">
        <v>40</v>
      </c>
      <c r="H13" s="1"/>
      <c r="I13" s="221"/>
      <c r="J13" s="221"/>
      <c r="K13" s="221"/>
      <c r="L13" s="221"/>
      <c r="M13" s="221" t="s">
        <v>248</v>
      </c>
    </row>
    <row r="14" spans="1:13" x14ac:dyDescent="0.2">
      <c r="A14" s="186"/>
      <c r="B14" s="1" t="s">
        <v>38</v>
      </c>
      <c r="D14" s="44"/>
      <c r="E14" s="44"/>
      <c r="F14" s="44">
        <v>0.2</v>
      </c>
      <c r="G14" s="1" t="s">
        <v>41</v>
      </c>
      <c r="H14" s="1"/>
      <c r="I14" s="222"/>
      <c r="J14" s="222"/>
      <c r="K14" s="222" t="s">
        <v>151</v>
      </c>
      <c r="L14" s="222" t="s">
        <v>152</v>
      </c>
      <c r="M14" s="221" t="s">
        <v>247</v>
      </c>
    </row>
    <row r="15" spans="1:13" ht="16" thickBot="1" x14ac:dyDescent="0.25">
      <c r="A15" s="186"/>
      <c r="B15" s="1" t="s">
        <v>42</v>
      </c>
      <c r="D15" s="44"/>
      <c r="E15" s="44"/>
      <c r="F15" s="80">
        <v>0.05</v>
      </c>
      <c r="G15" s="1" t="s">
        <v>44</v>
      </c>
      <c r="H15" s="1"/>
      <c r="I15" s="222" t="s">
        <v>45</v>
      </c>
      <c r="J15" s="223"/>
      <c r="K15" s="224">
        <f>D16</f>
        <v>0.35</v>
      </c>
      <c r="L15" s="225">
        <f>E16</f>
        <v>0.5</v>
      </c>
      <c r="M15" s="226">
        <v>0.26976</v>
      </c>
    </row>
    <row r="16" spans="1:13" x14ac:dyDescent="0.2">
      <c r="A16" s="186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222" t="s">
        <v>19</v>
      </c>
      <c r="J16" s="227">
        <f>('Strategy 2 - Treatment A'!W34-'Strategy 1 - Status quo'!W34)/('Strategy 2 - Treatment A'!X34-'Strategy 1 - Status quo'!X34)</f>
        <v>75173.972694971962</v>
      </c>
      <c r="K16" s="228">
        <f t="dataTable" ref="K16:M17" dt2D="0" dtr="1" r1="F16"/>
        <v>76001.343413274924</v>
      </c>
      <c r="L16" s="229">
        <v>74864.766072870014</v>
      </c>
      <c r="M16" s="230">
        <v>76989.150282737217</v>
      </c>
    </row>
    <row r="17" spans="1:13" ht="16" thickBot="1" x14ac:dyDescent="0.25">
      <c r="A17" s="186"/>
      <c r="B17" s="1" t="s">
        <v>46</v>
      </c>
      <c r="D17" s="44"/>
      <c r="E17" s="44"/>
      <c r="F17" s="44">
        <v>0.1</v>
      </c>
      <c r="G17" s="1" t="s">
        <v>48</v>
      </c>
      <c r="H17" s="1"/>
      <c r="I17" s="222" t="s">
        <v>153</v>
      </c>
      <c r="J17" s="227">
        <f>'Strategy 2 - Treatment A'!X34*wtp-'Strategy 2 - Treatment A'!W34</f>
        <v>5058725.9239503294</v>
      </c>
      <c r="K17" s="231">
        <v>2767857.6025438756</v>
      </c>
      <c r="L17" s="232">
        <v>5909902.2168179899</v>
      </c>
      <c r="M17" s="233">
        <v>219.37992015480995</v>
      </c>
    </row>
    <row r="18" spans="1:13" x14ac:dyDescent="0.2">
      <c r="A18" s="186"/>
      <c r="B18" s="1" t="s">
        <v>47</v>
      </c>
      <c r="D18" s="44"/>
      <c r="E18" s="44"/>
      <c r="F18" s="44">
        <v>0.05</v>
      </c>
      <c r="G18" s="1" t="s">
        <v>49</v>
      </c>
      <c r="H18" s="1"/>
      <c r="I18" s="221"/>
      <c r="J18" s="221"/>
      <c r="K18" s="221"/>
      <c r="L18" s="221"/>
      <c r="M18" s="221"/>
    </row>
    <row r="19" spans="1:13" ht="15" customHeight="1" thickBot="1" x14ac:dyDescent="0.25">
      <c r="A19" s="186"/>
      <c r="B19" s="1" t="s">
        <v>94</v>
      </c>
      <c r="D19" s="44"/>
      <c r="E19" s="44"/>
      <c r="F19" s="44">
        <v>0.02</v>
      </c>
      <c r="G19" s="1" t="s">
        <v>86</v>
      </c>
      <c r="H19" s="1"/>
      <c r="I19" s="234" t="s">
        <v>101</v>
      </c>
      <c r="J19" s="235"/>
      <c r="K19" s="236">
        <f>D52</f>
        <v>8000</v>
      </c>
      <c r="L19" s="237">
        <f>E52</f>
        <v>10500</v>
      </c>
      <c r="M19" s="238">
        <v>10869.38</v>
      </c>
    </row>
    <row r="20" spans="1:13" ht="16" x14ac:dyDescent="0.2">
      <c r="A20" s="186"/>
      <c r="B20" s="1" t="s">
        <v>96</v>
      </c>
      <c r="D20" s="44"/>
      <c r="E20" s="44"/>
      <c r="F20" s="44">
        <v>0.01</v>
      </c>
      <c r="G20" s="1" t="s">
        <v>87</v>
      </c>
      <c r="H20" s="1"/>
      <c r="I20" s="234" t="s">
        <v>19</v>
      </c>
      <c r="J20" s="227">
        <f>('Strategy 2 - Treatment A'!W34-'Strategy 1 - Status quo'!W34)/('Strategy 2 - Treatment A'!X34-'Strategy 1 - Status quo'!X34)</f>
        <v>75173.972694971962</v>
      </c>
      <c r="K20" s="228">
        <f t="dataTable" ref="K20:M21" dt2D="0" dtr="1" r1="F52" ca="1"/>
        <v>57410.500160241631</v>
      </c>
      <c r="L20" s="229">
        <v>79614.840828654575</v>
      </c>
      <c r="M20" s="230">
        <v>82895.576571093887</v>
      </c>
    </row>
    <row r="21" spans="1:13" ht="17" thickBot="1" x14ac:dyDescent="0.25">
      <c r="A21" s="186"/>
      <c r="B21" s="1" t="s">
        <v>97</v>
      </c>
      <c r="D21" s="44"/>
      <c r="E21" s="44"/>
      <c r="F21" s="44">
        <v>0.08</v>
      </c>
      <c r="G21" s="1" t="s">
        <v>88</v>
      </c>
      <c r="H21" s="1"/>
      <c r="I21" s="234" t="s">
        <v>153</v>
      </c>
      <c r="J21" s="227">
        <f>'Strategy 2 - Treatment A'!X34*wtp-'Strategy 2 - Treatment A'!W34</f>
        <v>5058725.9239503294</v>
      </c>
      <c r="K21" s="231">
        <v>16696296.95388741</v>
      </c>
      <c r="L21" s="232">
        <v>2149333.1664660424</v>
      </c>
      <c r="M21" s="233">
        <v>-9.8270530104637146</v>
      </c>
    </row>
    <row r="22" spans="1:13" x14ac:dyDescent="0.2">
      <c r="A22" s="186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186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187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185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186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186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186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186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186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186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186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186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186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186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186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186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186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186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186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186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187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188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189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189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189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189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189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189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189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189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189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189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190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188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189"/>
      <c r="B56" s="1" t="s">
        <v>69</v>
      </c>
      <c r="F56" s="1">
        <v>0.88</v>
      </c>
      <c r="G56" s="1" t="s">
        <v>75</v>
      </c>
    </row>
    <row r="57" spans="1:9" x14ac:dyDescent="0.2">
      <c r="A57" s="189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189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189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190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G103"/>
  <sheetViews>
    <sheetView topLeftCell="A23" zoomScale="130" zoomScaleNormal="130" workbookViewId="0">
      <selection activeCell="B49" sqref="B49"/>
    </sheetView>
  </sheetViews>
  <sheetFormatPr baseColWidth="10" defaultRowHeight="15" x14ac:dyDescent="0.2"/>
  <sheetData>
    <row r="1" spans="1:7" ht="91" x14ac:dyDescent="0.2">
      <c r="A1" s="192" t="s">
        <v>249</v>
      </c>
      <c r="B1" s="167" t="s">
        <v>250</v>
      </c>
      <c r="C1" s="168" t="s">
        <v>251</v>
      </c>
      <c r="D1" s="169" t="s">
        <v>252</v>
      </c>
      <c r="E1" s="169" t="s">
        <v>253</v>
      </c>
      <c r="F1" s="169" t="s">
        <v>254</v>
      </c>
      <c r="G1" s="169" t="s">
        <v>255</v>
      </c>
    </row>
    <row r="2" spans="1:7" ht="16" x14ac:dyDescent="0.2">
      <c r="A2" s="193"/>
      <c r="B2" s="170" t="s">
        <v>256</v>
      </c>
      <c r="C2" s="171" t="s">
        <v>257</v>
      </c>
      <c r="D2" s="172" t="s">
        <v>258</v>
      </c>
      <c r="E2" s="172" t="s">
        <v>259</v>
      </c>
      <c r="F2" s="172" t="s">
        <v>260</v>
      </c>
      <c r="G2" s="172" t="s">
        <v>261</v>
      </c>
    </row>
    <row r="3" spans="1:7" x14ac:dyDescent="0.2">
      <c r="A3" s="173">
        <v>0</v>
      </c>
      <c r="B3" s="174">
        <v>5.849E-3</v>
      </c>
      <c r="C3" s="175">
        <v>100000</v>
      </c>
      <c r="D3" s="175">
        <v>585</v>
      </c>
      <c r="E3" s="175">
        <v>99491</v>
      </c>
      <c r="F3" s="175">
        <v>7418817</v>
      </c>
      <c r="G3" s="176">
        <v>74.2</v>
      </c>
    </row>
    <row r="4" spans="1:7" x14ac:dyDescent="0.2">
      <c r="A4" s="173">
        <v>1</v>
      </c>
      <c r="B4" s="174">
        <v>4.0299999999999998E-4</v>
      </c>
      <c r="C4" s="175">
        <v>99415</v>
      </c>
      <c r="D4" s="175">
        <v>40</v>
      </c>
      <c r="E4" s="175">
        <v>99395</v>
      </c>
      <c r="F4" s="175">
        <v>7319326</v>
      </c>
      <c r="G4" s="176">
        <v>73.599999999999994</v>
      </c>
    </row>
    <row r="5" spans="1:7" x14ac:dyDescent="0.2">
      <c r="A5" s="173">
        <v>2</v>
      </c>
      <c r="B5" s="174">
        <v>2.5900000000000001E-4</v>
      </c>
      <c r="C5" s="175">
        <v>99375</v>
      </c>
      <c r="D5" s="175">
        <v>26</v>
      </c>
      <c r="E5" s="175">
        <v>99362</v>
      </c>
      <c r="F5" s="175">
        <v>7219931</v>
      </c>
      <c r="G5" s="176">
        <v>72.7</v>
      </c>
    </row>
    <row r="6" spans="1:7" x14ac:dyDescent="0.2">
      <c r="A6" s="173">
        <v>3</v>
      </c>
      <c r="B6" s="174">
        <v>2.0799999999999999E-4</v>
      </c>
      <c r="C6" s="175">
        <v>99349</v>
      </c>
      <c r="D6" s="175">
        <v>21</v>
      </c>
      <c r="E6" s="175">
        <v>99339</v>
      </c>
      <c r="F6" s="175">
        <v>7120569</v>
      </c>
      <c r="G6" s="176">
        <v>71.7</v>
      </c>
    </row>
    <row r="7" spans="1:7" x14ac:dyDescent="0.2">
      <c r="A7" s="173">
        <v>4</v>
      </c>
      <c r="B7" s="174">
        <v>1.55E-4</v>
      </c>
      <c r="C7" s="175">
        <v>99329</v>
      </c>
      <c r="D7" s="175">
        <v>15</v>
      </c>
      <c r="E7" s="175">
        <v>99321</v>
      </c>
      <c r="F7" s="175">
        <v>7021230</v>
      </c>
      <c r="G7" s="176">
        <v>70.7</v>
      </c>
    </row>
    <row r="8" spans="1:7" x14ac:dyDescent="0.2">
      <c r="A8" s="173">
        <v>5</v>
      </c>
      <c r="B8" s="174">
        <v>1.44E-4</v>
      </c>
      <c r="C8" s="175">
        <v>99313</v>
      </c>
      <c r="D8" s="175">
        <v>14</v>
      </c>
      <c r="E8" s="175">
        <v>99306</v>
      </c>
      <c r="F8" s="175">
        <v>6921909</v>
      </c>
      <c r="G8" s="176">
        <v>69.7</v>
      </c>
    </row>
    <row r="9" spans="1:7" x14ac:dyDescent="0.2">
      <c r="A9" s="173">
        <v>6</v>
      </c>
      <c r="B9" s="174">
        <v>1.3200000000000001E-4</v>
      </c>
      <c r="C9" s="175">
        <v>99299</v>
      </c>
      <c r="D9" s="175">
        <v>13</v>
      </c>
      <c r="E9" s="175">
        <v>99292</v>
      </c>
      <c r="F9" s="175">
        <v>6822603</v>
      </c>
      <c r="G9" s="176">
        <v>68.7</v>
      </c>
    </row>
    <row r="10" spans="1:7" x14ac:dyDescent="0.2">
      <c r="A10" s="173">
        <v>7</v>
      </c>
      <c r="B10" s="174">
        <v>1.21E-4</v>
      </c>
      <c r="C10" s="175">
        <v>99286</v>
      </c>
      <c r="D10" s="175">
        <v>12</v>
      </c>
      <c r="E10" s="175">
        <v>99280</v>
      </c>
      <c r="F10" s="175">
        <v>6723311</v>
      </c>
      <c r="G10" s="176">
        <v>67.7</v>
      </c>
    </row>
    <row r="11" spans="1:7" x14ac:dyDescent="0.2">
      <c r="A11" s="173">
        <v>8</v>
      </c>
      <c r="B11" s="174">
        <v>1.0900000000000001E-4</v>
      </c>
      <c r="C11" s="175">
        <v>99274</v>
      </c>
      <c r="D11" s="175">
        <v>11</v>
      </c>
      <c r="E11" s="175">
        <v>99268</v>
      </c>
      <c r="F11" s="175">
        <v>6624031</v>
      </c>
      <c r="G11" s="176">
        <v>66.7</v>
      </c>
    </row>
    <row r="12" spans="1:7" x14ac:dyDescent="0.2">
      <c r="A12" s="173">
        <v>9</v>
      </c>
      <c r="B12" s="174">
        <v>9.6000000000000002E-5</v>
      </c>
      <c r="C12" s="175">
        <v>99263</v>
      </c>
      <c r="D12" s="175">
        <v>10</v>
      </c>
      <c r="E12" s="175">
        <v>99258</v>
      </c>
      <c r="F12" s="175">
        <v>6524762</v>
      </c>
      <c r="G12" s="176">
        <v>65.7</v>
      </c>
    </row>
    <row r="13" spans="1:7" x14ac:dyDescent="0.2">
      <c r="A13" s="173">
        <v>10</v>
      </c>
      <c r="B13" s="174">
        <v>9.1000000000000003E-5</v>
      </c>
      <c r="C13" s="175">
        <v>99254</v>
      </c>
      <c r="D13" s="175">
        <v>9</v>
      </c>
      <c r="E13" s="175">
        <v>99249</v>
      </c>
      <c r="F13" s="175">
        <v>6425504</v>
      </c>
      <c r="G13" s="176">
        <v>64.7</v>
      </c>
    </row>
    <row r="14" spans="1:7" x14ac:dyDescent="0.2">
      <c r="A14" s="173">
        <v>11</v>
      </c>
      <c r="B14" s="174">
        <v>1.07E-4</v>
      </c>
      <c r="C14" s="175">
        <v>99244</v>
      </c>
      <c r="D14" s="175">
        <v>11</v>
      </c>
      <c r="E14" s="175">
        <v>99239</v>
      </c>
      <c r="F14" s="175">
        <v>6326255</v>
      </c>
      <c r="G14" s="176">
        <v>63.7</v>
      </c>
    </row>
    <row r="15" spans="1:7" x14ac:dyDescent="0.2">
      <c r="A15" s="173">
        <v>12</v>
      </c>
      <c r="B15" s="174">
        <v>1.5899999999999999E-4</v>
      </c>
      <c r="C15" s="175">
        <v>99234</v>
      </c>
      <c r="D15" s="175">
        <v>16</v>
      </c>
      <c r="E15" s="175">
        <v>99226</v>
      </c>
      <c r="F15" s="175">
        <v>6227016</v>
      </c>
      <c r="G15" s="176">
        <v>62.8</v>
      </c>
    </row>
    <row r="16" spans="1:7" x14ac:dyDescent="0.2">
      <c r="A16" s="173">
        <v>13</v>
      </c>
      <c r="B16" s="174">
        <v>2.5500000000000002E-4</v>
      </c>
      <c r="C16" s="175">
        <v>99218</v>
      </c>
      <c r="D16" s="175">
        <v>25</v>
      </c>
      <c r="E16" s="175">
        <v>99205</v>
      </c>
      <c r="F16" s="175">
        <v>6127790</v>
      </c>
      <c r="G16" s="176">
        <v>61.8</v>
      </c>
    </row>
    <row r="17" spans="1:7" x14ac:dyDescent="0.2">
      <c r="A17" s="173">
        <v>14</v>
      </c>
      <c r="B17" s="174">
        <v>3.8499999999999998E-4</v>
      </c>
      <c r="C17" s="175">
        <v>99193</v>
      </c>
      <c r="D17" s="175">
        <v>38</v>
      </c>
      <c r="E17" s="175">
        <v>99174</v>
      </c>
      <c r="F17" s="175">
        <v>6028585</v>
      </c>
      <c r="G17" s="176">
        <v>60.8</v>
      </c>
    </row>
    <row r="18" spans="1:7" x14ac:dyDescent="0.2">
      <c r="A18" s="173">
        <v>15</v>
      </c>
      <c r="B18" s="174">
        <v>5.2899999999999996E-4</v>
      </c>
      <c r="C18" s="175">
        <v>99155</v>
      </c>
      <c r="D18" s="175">
        <v>52</v>
      </c>
      <c r="E18" s="175">
        <v>99128</v>
      </c>
      <c r="F18" s="175">
        <v>5929411</v>
      </c>
      <c r="G18" s="176">
        <v>59.8</v>
      </c>
    </row>
    <row r="19" spans="1:7" x14ac:dyDescent="0.2">
      <c r="A19" s="173">
        <v>16</v>
      </c>
      <c r="B19" s="174">
        <v>6.7599999999999995E-4</v>
      </c>
      <c r="C19" s="175">
        <v>99102</v>
      </c>
      <c r="D19" s="175">
        <v>67</v>
      </c>
      <c r="E19" s="175">
        <v>99069</v>
      </c>
      <c r="F19" s="175">
        <v>5830283</v>
      </c>
      <c r="G19" s="176">
        <v>58.8</v>
      </c>
    </row>
    <row r="20" spans="1:7" x14ac:dyDescent="0.2">
      <c r="A20" s="173">
        <v>17</v>
      </c>
      <c r="B20" s="174">
        <v>8.3100000000000003E-4</v>
      </c>
      <c r="C20" s="175">
        <v>99035</v>
      </c>
      <c r="D20" s="175">
        <v>82</v>
      </c>
      <c r="E20" s="175">
        <v>98994</v>
      </c>
      <c r="F20" s="175">
        <v>5731214</v>
      </c>
      <c r="G20" s="176">
        <v>57.9</v>
      </c>
    </row>
    <row r="21" spans="1:7" x14ac:dyDescent="0.2">
      <c r="A21" s="173">
        <v>18</v>
      </c>
      <c r="B21" s="174">
        <v>9.9099999999999991E-4</v>
      </c>
      <c r="C21" s="175">
        <v>98953</v>
      </c>
      <c r="D21" s="175">
        <v>98</v>
      </c>
      <c r="E21" s="175">
        <v>98904</v>
      </c>
      <c r="F21" s="175">
        <v>5632220</v>
      </c>
      <c r="G21" s="176">
        <v>56.9</v>
      </c>
    </row>
    <row r="22" spans="1:7" x14ac:dyDescent="0.2">
      <c r="A22" s="173">
        <v>19</v>
      </c>
      <c r="B22" s="174">
        <v>1.152E-3</v>
      </c>
      <c r="C22" s="175">
        <v>98855</v>
      </c>
      <c r="D22" s="175">
        <v>114</v>
      </c>
      <c r="E22" s="175">
        <v>98798</v>
      </c>
      <c r="F22" s="175">
        <v>5533316</v>
      </c>
      <c r="G22" s="176">
        <v>56</v>
      </c>
    </row>
    <row r="23" spans="1:7" x14ac:dyDescent="0.2">
      <c r="A23" s="173">
        <v>20</v>
      </c>
      <c r="B23" s="174">
        <v>1.32E-3</v>
      </c>
      <c r="C23" s="175">
        <v>98741</v>
      </c>
      <c r="D23" s="175">
        <v>130</v>
      </c>
      <c r="E23" s="175">
        <v>98676</v>
      </c>
      <c r="F23" s="175">
        <v>5434518</v>
      </c>
      <c r="G23" s="176">
        <v>55</v>
      </c>
    </row>
    <row r="24" spans="1:7" x14ac:dyDescent="0.2">
      <c r="A24" s="173">
        <v>21</v>
      </c>
      <c r="B24" s="174">
        <v>1.4829999999999999E-3</v>
      </c>
      <c r="C24" s="175">
        <v>98611</v>
      </c>
      <c r="D24" s="175">
        <v>146</v>
      </c>
      <c r="E24" s="175">
        <v>98537</v>
      </c>
      <c r="F24" s="175">
        <v>5335842</v>
      </c>
      <c r="G24" s="176">
        <v>54.1</v>
      </c>
    </row>
    <row r="25" spans="1:7" x14ac:dyDescent="0.2">
      <c r="A25" s="173">
        <v>22</v>
      </c>
      <c r="B25" s="174">
        <v>1.6199999999999999E-3</v>
      </c>
      <c r="C25" s="175">
        <v>98464</v>
      </c>
      <c r="D25" s="175">
        <v>159</v>
      </c>
      <c r="E25" s="175">
        <v>98385</v>
      </c>
      <c r="F25" s="175">
        <v>5237305</v>
      </c>
      <c r="G25" s="176">
        <v>53.2</v>
      </c>
    </row>
    <row r="26" spans="1:7" x14ac:dyDescent="0.2">
      <c r="A26" s="173">
        <v>23</v>
      </c>
      <c r="B26" s="174">
        <v>1.717E-3</v>
      </c>
      <c r="C26" s="175">
        <v>98305</v>
      </c>
      <c r="D26" s="175">
        <v>169</v>
      </c>
      <c r="E26" s="175">
        <v>98220</v>
      </c>
      <c r="F26" s="175">
        <v>5138920</v>
      </c>
      <c r="G26" s="176">
        <v>52.3</v>
      </c>
    </row>
    <row r="27" spans="1:7" x14ac:dyDescent="0.2">
      <c r="A27" s="173">
        <v>24</v>
      </c>
      <c r="B27" s="174">
        <v>1.7849999999999999E-3</v>
      </c>
      <c r="C27" s="175">
        <v>98136</v>
      </c>
      <c r="D27" s="175">
        <v>175</v>
      </c>
      <c r="E27" s="175">
        <v>98048</v>
      </c>
      <c r="F27" s="175">
        <v>5040700</v>
      </c>
      <c r="G27" s="176">
        <v>51.4</v>
      </c>
    </row>
    <row r="28" spans="1:7" x14ac:dyDescent="0.2">
      <c r="A28" s="173">
        <v>25</v>
      </c>
      <c r="B28" s="174">
        <v>1.8400000000000001E-3</v>
      </c>
      <c r="C28" s="175">
        <v>97961</v>
      </c>
      <c r="D28" s="175">
        <v>180</v>
      </c>
      <c r="E28" s="175">
        <v>97871</v>
      </c>
      <c r="F28" s="175">
        <v>4942652</v>
      </c>
      <c r="G28" s="176">
        <v>50.5</v>
      </c>
    </row>
    <row r="29" spans="1:7" x14ac:dyDescent="0.2">
      <c r="A29" s="173">
        <v>26</v>
      </c>
      <c r="B29" s="174">
        <v>1.8990000000000001E-3</v>
      </c>
      <c r="C29" s="175">
        <v>97781</v>
      </c>
      <c r="D29" s="175">
        <v>186</v>
      </c>
      <c r="E29" s="175">
        <v>97688</v>
      </c>
      <c r="F29" s="175">
        <v>4844781</v>
      </c>
      <c r="G29" s="176">
        <v>49.5</v>
      </c>
    </row>
    <row r="30" spans="1:7" x14ac:dyDescent="0.2">
      <c r="A30" s="173">
        <v>27</v>
      </c>
      <c r="B30" s="174">
        <v>1.9659999999999999E-3</v>
      </c>
      <c r="C30" s="175">
        <v>97595</v>
      </c>
      <c r="D30" s="175">
        <v>192</v>
      </c>
      <c r="E30" s="175">
        <v>97499</v>
      </c>
      <c r="F30" s="175">
        <v>4747093</v>
      </c>
      <c r="G30" s="176">
        <v>48.6</v>
      </c>
    </row>
    <row r="31" spans="1:7" x14ac:dyDescent="0.2">
      <c r="A31" s="173">
        <v>28</v>
      </c>
      <c r="B31" s="174">
        <v>2.0500000000000002E-3</v>
      </c>
      <c r="C31" s="175">
        <v>97403</v>
      </c>
      <c r="D31" s="175">
        <v>200</v>
      </c>
      <c r="E31" s="175">
        <v>97303</v>
      </c>
      <c r="F31" s="175">
        <v>4649594</v>
      </c>
      <c r="G31" s="176">
        <v>47.7</v>
      </c>
    </row>
    <row r="32" spans="1:7" x14ac:dyDescent="0.2">
      <c r="A32" s="173">
        <v>29</v>
      </c>
      <c r="B32" s="174">
        <v>2.1480000000000002E-3</v>
      </c>
      <c r="C32" s="175">
        <v>97203</v>
      </c>
      <c r="D32" s="175">
        <v>209</v>
      </c>
      <c r="E32" s="175">
        <v>97099</v>
      </c>
      <c r="F32" s="175">
        <v>4552291</v>
      </c>
      <c r="G32" s="176">
        <v>46.8</v>
      </c>
    </row>
    <row r="33" spans="1:7" x14ac:dyDescent="0.2">
      <c r="A33" s="173">
        <v>30</v>
      </c>
      <c r="B33" s="174">
        <v>2.251E-3</v>
      </c>
      <c r="C33" s="175">
        <v>96994</v>
      </c>
      <c r="D33" s="175">
        <v>218</v>
      </c>
      <c r="E33" s="175">
        <v>96885</v>
      </c>
      <c r="F33" s="175">
        <v>4455192</v>
      </c>
      <c r="G33" s="176">
        <v>45.9</v>
      </c>
    </row>
    <row r="34" spans="1:7" x14ac:dyDescent="0.2">
      <c r="A34" s="173">
        <v>31</v>
      </c>
      <c r="B34" s="174">
        <v>2.3509999999999998E-3</v>
      </c>
      <c r="C34" s="175">
        <v>96776</v>
      </c>
      <c r="D34" s="175">
        <v>228</v>
      </c>
      <c r="E34" s="175">
        <v>96662</v>
      </c>
      <c r="F34" s="175">
        <v>4358307</v>
      </c>
      <c r="G34" s="176">
        <v>45</v>
      </c>
    </row>
    <row r="35" spans="1:7" x14ac:dyDescent="0.2">
      <c r="A35" s="173">
        <v>32</v>
      </c>
      <c r="B35" s="174">
        <v>2.4480000000000001E-3</v>
      </c>
      <c r="C35" s="175">
        <v>96549</v>
      </c>
      <c r="D35" s="175">
        <v>236</v>
      </c>
      <c r="E35" s="175">
        <v>96430</v>
      </c>
      <c r="F35" s="175">
        <v>4261644</v>
      </c>
      <c r="G35" s="176">
        <v>44.1</v>
      </c>
    </row>
    <row r="36" spans="1:7" x14ac:dyDescent="0.2">
      <c r="A36" s="173">
        <v>33</v>
      </c>
      <c r="B36" s="174">
        <v>2.539E-3</v>
      </c>
      <c r="C36" s="175">
        <v>96312</v>
      </c>
      <c r="D36" s="175">
        <v>245</v>
      </c>
      <c r="E36" s="175">
        <v>96190</v>
      </c>
      <c r="F36" s="175">
        <v>4165214</v>
      </c>
      <c r="G36" s="176">
        <v>43.2</v>
      </c>
    </row>
    <row r="37" spans="1:7" x14ac:dyDescent="0.2">
      <c r="A37" s="173">
        <v>34</v>
      </c>
      <c r="B37" s="174">
        <v>2.627E-3</v>
      </c>
      <c r="C37" s="175">
        <v>96068</v>
      </c>
      <c r="D37" s="175">
        <v>252</v>
      </c>
      <c r="E37" s="175">
        <v>95942</v>
      </c>
      <c r="F37" s="175">
        <v>4069024</v>
      </c>
      <c r="G37" s="176">
        <v>42.4</v>
      </c>
    </row>
    <row r="38" spans="1:7" x14ac:dyDescent="0.2">
      <c r="A38" s="173">
        <v>35</v>
      </c>
      <c r="B38" s="174">
        <v>2.722E-3</v>
      </c>
      <c r="C38" s="175">
        <v>95815</v>
      </c>
      <c r="D38" s="175">
        <v>261</v>
      </c>
      <c r="E38" s="175">
        <v>95685</v>
      </c>
      <c r="F38" s="175">
        <v>3973082</v>
      </c>
      <c r="G38" s="176">
        <v>41.5</v>
      </c>
    </row>
    <row r="39" spans="1:7" x14ac:dyDescent="0.2">
      <c r="A39" s="173">
        <v>36</v>
      </c>
      <c r="B39" s="174">
        <v>2.8270000000000001E-3</v>
      </c>
      <c r="C39" s="175">
        <v>95555</v>
      </c>
      <c r="D39" s="175">
        <v>270</v>
      </c>
      <c r="E39" s="175">
        <v>95419</v>
      </c>
      <c r="F39" s="175">
        <v>3877397</v>
      </c>
      <c r="G39" s="176">
        <v>40.6</v>
      </c>
    </row>
    <row r="40" spans="1:7" x14ac:dyDescent="0.2">
      <c r="A40" s="173">
        <v>37</v>
      </c>
      <c r="B40" s="174">
        <v>2.931E-3</v>
      </c>
      <c r="C40" s="175">
        <v>95284</v>
      </c>
      <c r="D40" s="175">
        <v>279</v>
      </c>
      <c r="E40" s="175">
        <v>95145</v>
      </c>
      <c r="F40" s="175">
        <v>3781978</v>
      </c>
      <c r="G40" s="176">
        <v>39.700000000000003</v>
      </c>
    </row>
    <row r="41" spans="1:7" x14ac:dyDescent="0.2">
      <c r="A41" s="173">
        <v>38</v>
      </c>
      <c r="B41" s="174">
        <v>3.0330000000000001E-3</v>
      </c>
      <c r="C41" s="175">
        <v>95005</v>
      </c>
      <c r="D41" s="175">
        <v>288</v>
      </c>
      <c r="E41" s="175">
        <v>94861</v>
      </c>
      <c r="F41" s="175">
        <v>3686833</v>
      </c>
      <c r="G41" s="176">
        <v>38.799999999999997</v>
      </c>
    </row>
    <row r="42" spans="1:7" x14ac:dyDescent="0.2">
      <c r="A42" s="173">
        <v>39</v>
      </c>
      <c r="B42" s="174">
        <v>3.14E-3</v>
      </c>
      <c r="C42" s="175">
        <v>94717</v>
      </c>
      <c r="D42" s="175">
        <v>297</v>
      </c>
      <c r="E42" s="175">
        <v>94568</v>
      </c>
      <c r="F42" s="175">
        <v>3591972</v>
      </c>
      <c r="G42" s="176">
        <v>37.9</v>
      </c>
    </row>
    <row r="43" spans="1:7" x14ac:dyDescent="0.2">
      <c r="A43" s="173">
        <v>40</v>
      </c>
      <c r="B43" s="174">
        <v>3.264E-3</v>
      </c>
      <c r="C43" s="175">
        <v>94420</v>
      </c>
      <c r="D43" s="175">
        <v>308</v>
      </c>
      <c r="E43" s="175">
        <v>94265</v>
      </c>
      <c r="F43" s="175">
        <v>3497404</v>
      </c>
      <c r="G43" s="176">
        <v>37</v>
      </c>
    </row>
    <row r="44" spans="1:7" x14ac:dyDescent="0.2">
      <c r="A44" s="173">
        <v>41</v>
      </c>
      <c r="B44" s="174">
        <v>3.411E-3</v>
      </c>
      <c r="C44" s="175">
        <v>94111</v>
      </c>
      <c r="D44" s="175">
        <v>321</v>
      </c>
      <c r="E44" s="175">
        <v>93951</v>
      </c>
      <c r="F44" s="175">
        <v>3403138</v>
      </c>
      <c r="G44" s="176">
        <v>36.200000000000003</v>
      </c>
    </row>
    <row r="45" spans="1:7" x14ac:dyDescent="0.2">
      <c r="A45" s="173">
        <v>42</v>
      </c>
      <c r="B45" s="174">
        <v>3.5799999999999998E-3</v>
      </c>
      <c r="C45" s="175">
        <v>93790</v>
      </c>
      <c r="D45" s="175">
        <v>336</v>
      </c>
      <c r="E45" s="175">
        <v>93622</v>
      </c>
      <c r="F45" s="175">
        <v>3309188</v>
      </c>
      <c r="G45" s="176">
        <v>35.299999999999997</v>
      </c>
    </row>
    <row r="46" spans="1:7" x14ac:dyDescent="0.2">
      <c r="A46" s="173">
        <v>43</v>
      </c>
      <c r="B46" s="174">
        <v>3.7690000000000002E-3</v>
      </c>
      <c r="C46" s="175">
        <v>93455</v>
      </c>
      <c r="D46" s="175">
        <v>352</v>
      </c>
      <c r="E46" s="175">
        <v>93278</v>
      </c>
      <c r="F46" s="175">
        <v>3215565</v>
      </c>
      <c r="G46" s="176">
        <v>34.4</v>
      </c>
    </row>
    <row r="47" spans="1:7" x14ac:dyDescent="0.2">
      <c r="A47" s="173">
        <v>44</v>
      </c>
      <c r="B47" s="174">
        <v>3.9830000000000004E-3</v>
      </c>
      <c r="C47" s="175">
        <v>93102</v>
      </c>
      <c r="D47" s="175">
        <v>371</v>
      </c>
      <c r="E47" s="175">
        <v>92917</v>
      </c>
      <c r="F47" s="175">
        <v>3122287</v>
      </c>
      <c r="G47" s="176">
        <v>33.5</v>
      </c>
    </row>
    <row r="48" spans="1:7" x14ac:dyDescent="0.2">
      <c r="A48" s="173">
        <v>45</v>
      </c>
      <c r="B48" s="174">
        <v>4.2310000000000004E-3</v>
      </c>
      <c r="C48" s="175">
        <v>92731</v>
      </c>
      <c r="D48" s="175">
        <v>392</v>
      </c>
      <c r="E48" s="175">
        <v>92535</v>
      </c>
      <c r="F48" s="175">
        <v>3029370</v>
      </c>
      <c r="G48" s="176">
        <v>32.700000000000003</v>
      </c>
    </row>
    <row r="49" spans="1:7" x14ac:dyDescent="0.2">
      <c r="A49" s="173">
        <v>46</v>
      </c>
      <c r="B49" s="174">
        <v>4.5149999999999999E-3</v>
      </c>
      <c r="C49" s="175">
        <v>92339</v>
      </c>
      <c r="D49" s="175">
        <v>417</v>
      </c>
      <c r="E49" s="175">
        <v>92131</v>
      </c>
      <c r="F49" s="175">
        <v>2936834</v>
      </c>
      <c r="G49" s="176">
        <v>31.8</v>
      </c>
    </row>
    <row r="50" spans="1:7" x14ac:dyDescent="0.2">
      <c r="A50" s="173">
        <v>47</v>
      </c>
      <c r="B50" s="174">
        <v>4.8310000000000002E-3</v>
      </c>
      <c r="C50" s="175">
        <v>91922</v>
      </c>
      <c r="D50" s="175">
        <v>444</v>
      </c>
      <c r="E50" s="175">
        <v>91700</v>
      </c>
      <c r="F50" s="175">
        <v>2844704</v>
      </c>
      <c r="G50" s="176">
        <v>30.9</v>
      </c>
    </row>
    <row r="51" spans="1:7" x14ac:dyDescent="0.2">
      <c r="A51" s="173">
        <v>48</v>
      </c>
      <c r="B51" s="174">
        <v>5.1809999999999998E-3</v>
      </c>
      <c r="C51" s="175">
        <v>91478</v>
      </c>
      <c r="D51" s="175">
        <v>474</v>
      </c>
      <c r="E51" s="175">
        <v>91241</v>
      </c>
      <c r="F51" s="175">
        <v>2753003</v>
      </c>
      <c r="G51" s="176">
        <v>30.1</v>
      </c>
    </row>
    <row r="52" spans="1:7" x14ac:dyDescent="0.2">
      <c r="A52" s="173">
        <v>49</v>
      </c>
      <c r="B52" s="174">
        <v>5.5700000000000003E-3</v>
      </c>
      <c r="C52" s="175">
        <v>91004</v>
      </c>
      <c r="D52" s="175">
        <v>507</v>
      </c>
      <c r="E52" s="175">
        <v>90751</v>
      </c>
      <c r="F52" s="175">
        <v>2661762</v>
      </c>
      <c r="G52" s="176">
        <v>29.2</v>
      </c>
    </row>
    <row r="53" spans="1:7" x14ac:dyDescent="0.2">
      <c r="A53" s="173">
        <v>50</v>
      </c>
      <c r="B53" s="174">
        <v>5.9849999999999999E-3</v>
      </c>
      <c r="C53" s="175">
        <v>90497</v>
      </c>
      <c r="D53" s="175">
        <v>542</v>
      </c>
      <c r="E53" s="175">
        <v>90226</v>
      </c>
      <c r="F53" s="175">
        <v>2571012</v>
      </c>
      <c r="G53" s="176">
        <v>28.4</v>
      </c>
    </row>
    <row r="54" spans="1:7" x14ac:dyDescent="0.2">
      <c r="A54" s="173">
        <v>51</v>
      </c>
      <c r="B54" s="174">
        <v>6.45E-3</v>
      </c>
      <c r="C54" s="175">
        <v>89956</v>
      </c>
      <c r="D54" s="175">
        <v>580</v>
      </c>
      <c r="E54" s="175">
        <v>89666</v>
      </c>
      <c r="F54" s="175">
        <v>2480785</v>
      </c>
      <c r="G54" s="176">
        <v>27.6</v>
      </c>
    </row>
    <row r="55" spans="1:7" x14ac:dyDescent="0.2">
      <c r="A55" s="173">
        <v>52</v>
      </c>
      <c r="B55" s="174">
        <v>7.0039999999999998E-3</v>
      </c>
      <c r="C55" s="175">
        <v>89375</v>
      </c>
      <c r="D55" s="175">
        <v>626</v>
      </c>
      <c r="E55" s="175">
        <v>89062</v>
      </c>
      <c r="F55" s="175">
        <v>2391119</v>
      </c>
      <c r="G55" s="176">
        <v>26.8</v>
      </c>
    </row>
    <row r="56" spans="1:7" x14ac:dyDescent="0.2">
      <c r="A56" s="173">
        <v>53</v>
      </c>
      <c r="B56" s="174">
        <v>7.6569999999999997E-3</v>
      </c>
      <c r="C56" s="175">
        <v>88749</v>
      </c>
      <c r="D56" s="175">
        <v>680</v>
      </c>
      <c r="E56" s="175">
        <v>88410</v>
      </c>
      <c r="F56" s="175">
        <v>2302057</v>
      </c>
      <c r="G56" s="176">
        <v>25.9</v>
      </c>
    </row>
    <row r="57" spans="1:7" x14ac:dyDescent="0.2">
      <c r="A57" s="173">
        <v>54</v>
      </c>
      <c r="B57" s="174">
        <v>8.3809999999999996E-3</v>
      </c>
      <c r="C57" s="175">
        <v>88070</v>
      </c>
      <c r="D57" s="175">
        <v>738</v>
      </c>
      <c r="E57" s="175">
        <v>87701</v>
      </c>
      <c r="F57" s="175">
        <v>2213647</v>
      </c>
      <c r="G57" s="176">
        <v>25.1</v>
      </c>
    </row>
    <row r="58" spans="1:7" x14ac:dyDescent="0.2">
      <c r="A58" s="173">
        <v>55</v>
      </c>
      <c r="B58" s="174">
        <v>9.1149999999999998E-3</v>
      </c>
      <c r="C58" s="175">
        <v>87332</v>
      </c>
      <c r="D58" s="175">
        <v>796</v>
      </c>
      <c r="E58" s="175">
        <v>86934</v>
      </c>
      <c r="F58" s="175">
        <v>2125947</v>
      </c>
      <c r="G58" s="176">
        <v>24.3</v>
      </c>
    </row>
    <row r="59" spans="1:7" x14ac:dyDescent="0.2">
      <c r="A59" s="173">
        <v>56</v>
      </c>
      <c r="B59" s="174">
        <v>9.8589999999999997E-3</v>
      </c>
      <c r="C59" s="175">
        <v>86536</v>
      </c>
      <c r="D59" s="175">
        <v>853</v>
      </c>
      <c r="E59" s="175">
        <v>86109</v>
      </c>
      <c r="F59" s="175">
        <v>2039013</v>
      </c>
      <c r="G59" s="176">
        <v>23.6</v>
      </c>
    </row>
    <row r="60" spans="1:7" x14ac:dyDescent="0.2">
      <c r="A60" s="173">
        <v>57</v>
      </c>
      <c r="B60" s="174">
        <v>1.0668E-2</v>
      </c>
      <c r="C60" s="175">
        <v>85683</v>
      </c>
      <c r="D60" s="175">
        <v>914</v>
      </c>
      <c r="E60" s="175">
        <v>85226</v>
      </c>
      <c r="F60" s="175">
        <v>1952904</v>
      </c>
      <c r="G60" s="176">
        <v>22.8</v>
      </c>
    </row>
    <row r="61" spans="1:7" x14ac:dyDescent="0.2">
      <c r="A61" s="173">
        <v>58</v>
      </c>
      <c r="B61" s="174">
        <v>1.1568E-2</v>
      </c>
      <c r="C61" s="175">
        <v>84768</v>
      </c>
      <c r="D61" s="175">
        <v>981</v>
      </c>
      <c r="E61" s="175">
        <v>84278</v>
      </c>
      <c r="F61" s="175">
        <v>1867678</v>
      </c>
      <c r="G61" s="176">
        <v>22</v>
      </c>
    </row>
    <row r="62" spans="1:7" x14ac:dyDescent="0.2">
      <c r="A62" s="173">
        <v>59</v>
      </c>
      <c r="B62" s="174">
        <v>1.2548E-2</v>
      </c>
      <c r="C62" s="175">
        <v>83788</v>
      </c>
      <c r="D62" s="175">
        <v>1051</v>
      </c>
      <c r="E62" s="175">
        <v>83262</v>
      </c>
      <c r="F62" s="175">
        <v>1783400</v>
      </c>
      <c r="G62" s="176">
        <v>21.3</v>
      </c>
    </row>
    <row r="63" spans="1:7" x14ac:dyDescent="0.2">
      <c r="A63" s="173">
        <v>60</v>
      </c>
      <c r="B63" s="174">
        <v>1.3599E-2</v>
      </c>
      <c r="C63" s="175">
        <v>82736</v>
      </c>
      <c r="D63" s="175">
        <v>1125</v>
      </c>
      <c r="E63" s="175">
        <v>82174</v>
      </c>
      <c r="F63" s="175">
        <v>1700138</v>
      </c>
      <c r="G63" s="176">
        <v>20.5</v>
      </c>
    </row>
    <row r="64" spans="1:7" x14ac:dyDescent="0.2">
      <c r="A64" s="173">
        <v>61</v>
      </c>
      <c r="B64" s="174">
        <v>1.4668E-2</v>
      </c>
      <c r="C64" s="175">
        <v>81611</v>
      </c>
      <c r="D64" s="175">
        <v>1197</v>
      </c>
      <c r="E64" s="175">
        <v>81013</v>
      </c>
      <c r="F64" s="175">
        <v>1617964</v>
      </c>
      <c r="G64" s="176">
        <v>19.8</v>
      </c>
    </row>
    <row r="65" spans="1:7" x14ac:dyDescent="0.2">
      <c r="A65" s="173">
        <v>62</v>
      </c>
      <c r="B65" s="174">
        <v>1.5723000000000001E-2</v>
      </c>
      <c r="C65" s="175">
        <v>80414</v>
      </c>
      <c r="D65" s="175">
        <v>1264</v>
      </c>
      <c r="E65" s="175">
        <v>79782</v>
      </c>
      <c r="F65" s="175">
        <v>1536951</v>
      </c>
      <c r="G65" s="176">
        <v>19.100000000000001</v>
      </c>
    </row>
    <row r="66" spans="1:7" x14ac:dyDescent="0.2">
      <c r="A66" s="173">
        <v>63</v>
      </c>
      <c r="B66" s="174">
        <v>1.6750999999999999E-2</v>
      </c>
      <c r="C66" s="175">
        <v>79150</v>
      </c>
      <c r="D66" s="175">
        <v>1326</v>
      </c>
      <c r="E66" s="175">
        <v>78487</v>
      </c>
      <c r="F66" s="175">
        <v>1457169</v>
      </c>
      <c r="G66" s="176">
        <v>18.399999999999999</v>
      </c>
    </row>
    <row r="67" spans="1:7" x14ac:dyDescent="0.2">
      <c r="A67" s="173">
        <v>64</v>
      </c>
      <c r="B67" s="174">
        <v>1.7793E-2</v>
      </c>
      <c r="C67" s="175">
        <v>77824</v>
      </c>
      <c r="D67" s="175">
        <v>1385</v>
      </c>
      <c r="E67" s="175">
        <v>77132</v>
      </c>
      <c r="F67" s="175">
        <v>1378682</v>
      </c>
      <c r="G67" s="176">
        <v>17.7</v>
      </c>
    </row>
    <row r="68" spans="1:7" x14ac:dyDescent="0.2">
      <c r="A68" s="173">
        <v>65</v>
      </c>
      <c r="B68" s="174">
        <v>1.891E-2</v>
      </c>
      <c r="C68" s="175">
        <v>76439</v>
      </c>
      <c r="D68" s="175">
        <v>1445</v>
      </c>
      <c r="E68" s="175">
        <v>75717</v>
      </c>
      <c r="F68" s="175">
        <v>1301551</v>
      </c>
      <c r="G68" s="176">
        <v>17</v>
      </c>
    </row>
    <row r="69" spans="1:7" x14ac:dyDescent="0.2">
      <c r="A69" s="173">
        <v>66</v>
      </c>
      <c r="B69" s="174">
        <v>2.0240999999999999E-2</v>
      </c>
      <c r="C69" s="175">
        <v>74994</v>
      </c>
      <c r="D69" s="175">
        <v>1518</v>
      </c>
      <c r="E69" s="175">
        <v>74235</v>
      </c>
      <c r="F69" s="175">
        <v>1225834</v>
      </c>
      <c r="G69" s="176">
        <v>16.3</v>
      </c>
    </row>
    <row r="70" spans="1:7" x14ac:dyDescent="0.2">
      <c r="A70" s="173">
        <v>67</v>
      </c>
      <c r="B70" s="174">
        <v>2.1617000000000001E-2</v>
      </c>
      <c r="C70" s="175">
        <v>73476</v>
      </c>
      <c r="D70" s="175">
        <v>1588</v>
      </c>
      <c r="E70" s="175">
        <v>72682</v>
      </c>
      <c r="F70" s="175">
        <v>1151599</v>
      </c>
      <c r="G70" s="176">
        <v>15.7</v>
      </c>
    </row>
    <row r="71" spans="1:7" x14ac:dyDescent="0.2">
      <c r="A71" s="173">
        <v>68</v>
      </c>
      <c r="B71" s="174">
        <v>2.3122E-2</v>
      </c>
      <c r="C71" s="175">
        <v>71888</v>
      </c>
      <c r="D71" s="175">
        <v>1662</v>
      </c>
      <c r="E71" s="175">
        <v>71057</v>
      </c>
      <c r="F71" s="175">
        <v>1078917</v>
      </c>
      <c r="G71" s="176">
        <v>15</v>
      </c>
    </row>
    <row r="72" spans="1:7" x14ac:dyDescent="0.2">
      <c r="A72" s="173">
        <v>69</v>
      </c>
      <c r="B72" s="174">
        <v>2.47E-2</v>
      </c>
      <c r="C72" s="175">
        <v>70226</v>
      </c>
      <c r="D72" s="175">
        <v>1735</v>
      </c>
      <c r="E72" s="175">
        <v>69358</v>
      </c>
      <c r="F72" s="175">
        <v>1007860</v>
      </c>
      <c r="G72" s="176">
        <v>14.4</v>
      </c>
    </row>
    <row r="73" spans="1:7" x14ac:dyDescent="0.2">
      <c r="A73" s="173">
        <v>70</v>
      </c>
      <c r="B73" s="174">
        <v>2.6327E-2</v>
      </c>
      <c r="C73" s="175">
        <v>68491</v>
      </c>
      <c r="D73" s="175">
        <v>1803</v>
      </c>
      <c r="E73" s="175">
        <v>67589</v>
      </c>
      <c r="F73" s="175">
        <v>938502</v>
      </c>
      <c r="G73" s="176">
        <v>13.7</v>
      </c>
    </row>
    <row r="74" spans="1:7" x14ac:dyDescent="0.2">
      <c r="A74" s="173">
        <v>71</v>
      </c>
      <c r="B74" s="174">
        <v>2.8145E-2</v>
      </c>
      <c r="C74" s="175">
        <v>66688</v>
      </c>
      <c r="D74" s="175">
        <v>1877</v>
      </c>
      <c r="E74" s="175">
        <v>65749</v>
      </c>
      <c r="F74" s="175">
        <v>870913</v>
      </c>
      <c r="G74" s="176">
        <v>13.1</v>
      </c>
    </row>
    <row r="75" spans="1:7" x14ac:dyDescent="0.2">
      <c r="A75" s="173">
        <v>72</v>
      </c>
      <c r="B75" s="174">
        <v>3.0318000000000001E-2</v>
      </c>
      <c r="C75" s="175">
        <v>64811</v>
      </c>
      <c r="D75" s="175">
        <v>1965</v>
      </c>
      <c r="E75" s="175">
        <v>63828</v>
      </c>
      <c r="F75" s="175">
        <v>805163</v>
      </c>
      <c r="G75" s="176">
        <v>12.4</v>
      </c>
    </row>
    <row r="76" spans="1:7" x14ac:dyDescent="0.2">
      <c r="A76" s="173">
        <v>73</v>
      </c>
      <c r="B76" s="174">
        <v>3.2487000000000002E-2</v>
      </c>
      <c r="C76" s="175">
        <v>62846</v>
      </c>
      <c r="D76" s="175">
        <v>2042</v>
      </c>
      <c r="E76" s="175">
        <v>61825</v>
      </c>
      <c r="F76" s="175">
        <v>741335</v>
      </c>
      <c r="G76" s="176">
        <v>11.8</v>
      </c>
    </row>
    <row r="77" spans="1:7" x14ac:dyDescent="0.2">
      <c r="A77" s="173">
        <v>74</v>
      </c>
      <c r="B77" s="174">
        <v>3.6455000000000001E-2</v>
      </c>
      <c r="C77" s="175">
        <v>60804</v>
      </c>
      <c r="D77" s="175">
        <v>2217</v>
      </c>
      <c r="E77" s="175">
        <v>59696</v>
      </c>
      <c r="F77" s="175">
        <v>679510</v>
      </c>
      <c r="G77" s="176">
        <v>11.2</v>
      </c>
    </row>
    <row r="78" spans="1:7" x14ac:dyDescent="0.2">
      <c r="A78" s="173">
        <v>75</v>
      </c>
      <c r="B78" s="174">
        <v>3.9507E-2</v>
      </c>
      <c r="C78" s="175">
        <v>58588</v>
      </c>
      <c r="D78" s="175">
        <v>2315</v>
      </c>
      <c r="E78" s="175">
        <v>57430</v>
      </c>
      <c r="F78" s="175">
        <v>619814</v>
      </c>
      <c r="G78" s="176">
        <v>10.6</v>
      </c>
    </row>
    <row r="79" spans="1:7" x14ac:dyDescent="0.2">
      <c r="A79" s="173">
        <v>76</v>
      </c>
      <c r="B79" s="174">
        <v>4.3893000000000001E-2</v>
      </c>
      <c r="C79" s="175">
        <v>56273</v>
      </c>
      <c r="D79" s="175">
        <v>2470</v>
      </c>
      <c r="E79" s="175">
        <v>55038</v>
      </c>
      <c r="F79" s="175">
        <v>562384</v>
      </c>
      <c r="G79" s="176">
        <v>10</v>
      </c>
    </row>
    <row r="80" spans="1:7" x14ac:dyDescent="0.2">
      <c r="A80" s="173">
        <v>77</v>
      </c>
      <c r="B80" s="174">
        <v>4.8013E-2</v>
      </c>
      <c r="C80" s="175">
        <v>53803</v>
      </c>
      <c r="D80" s="175">
        <v>2583</v>
      </c>
      <c r="E80" s="175">
        <v>52511</v>
      </c>
      <c r="F80" s="175">
        <v>507346</v>
      </c>
      <c r="G80" s="176">
        <v>9.4</v>
      </c>
    </row>
    <row r="81" spans="1:7" x14ac:dyDescent="0.2">
      <c r="A81" s="173">
        <v>78</v>
      </c>
      <c r="B81" s="174">
        <v>5.3408999999999998E-2</v>
      </c>
      <c r="C81" s="175">
        <v>51220</v>
      </c>
      <c r="D81" s="175">
        <v>2736</v>
      </c>
      <c r="E81" s="175">
        <v>49852</v>
      </c>
      <c r="F81" s="175">
        <v>454835</v>
      </c>
      <c r="G81" s="176">
        <v>8.9</v>
      </c>
    </row>
    <row r="82" spans="1:7" x14ac:dyDescent="0.2">
      <c r="A82" s="173">
        <v>79</v>
      </c>
      <c r="B82" s="174">
        <v>5.8234000000000001E-2</v>
      </c>
      <c r="C82" s="175">
        <v>48484</v>
      </c>
      <c r="D82" s="175">
        <v>2823</v>
      </c>
      <c r="E82" s="175">
        <v>47072</v>
      </c>
      <c r="F82" s="175">
        <v>404983</v>
      </c>
      <c r="G82" s="176">
        <v>8.4</v>
      </c>
    </row>
    <row r="83" spans="1:7" x14ac:dyDescent="0.2">
      <c r="A83" s="173">
        <v>80</v>
      </c>
      <c r="B83" s="174">
        <v>6.4014000000000001E-2</v>
      </c>
      <c r="C83" s="175">
        <v>45661</v>
      </c>
      <c r="D83" s="175">
        <v>2923</v>
      </c>
      <c r="E83" s="175">
        <v>44199</v>
      </c>
      <c r="F83" s="175">
        <v>357910</v>
      </c>
      <c r="G83" s="176">
        <v>7.8</v>
      </c>
    </row>
    <row r="84" spans="1:7" x14ac:dyDescent="0.2">
      <c r="A84" s="173">
        <v>81</v>
      </c>
      <c r="B84" s="174">
        <v>7.0301000000000002E-2</v>
      </c>
      <c r="C84" s="175">
        <v>42738</v>
      </c>
      <c r="D84" s="175">
        <v>3005</v>
      </c>
      <c r="E84" s="175">
        <v>41236</v>
      </c>
      <c r="F84" s="175">
        <v>313711</v>
      </c>
      <c r="G84" s="176">
        <v>7.3</v>
      </c>
    </row>
    <row r="85" spans="1:7" x14ac:dyDescent="0.2">
      <c r="A85" s="173">
        <v>82</v>
      </c>
      <c r="B85" s="174">
        <v>7.7280000000000001E-2</v>
      </c>
      <c r="C85" s="175">
        <v>39733</v>
      </c>
      <c r="D85" s="175">
        <v>3071</v>
      </c>
      <c r="E85" s="175">
        <v>38198</v>
      </c>
      <c r="F85" s="175">
        <v>272475</v>
      </c>
      <c r="G85" s="176">
        <v>6.9</v>
      </c>
    </row>
    <row r="86" spans="1:7" x14ac:dyDescent="0.2">
      <c r="A86" s="173">
        <v>83</v>
      </c>
      <c r="B86" s="174">
        <v>8.6551000000000003E-2</v>
      </c>
      <c r="C86" s="175">
        <v>36663</v>
      </c>
      <c r="D86" s="175">
        <v>3173</v>
      </c>
      <c r="E86" s="175">
        <v>35076</v>
      </c>
      <c r="F86" s="175">
        <v>234277</v>
      </c>
      <c r="G86" s="176">
        <v>6.4</v>
      </c>
    </row>
    <row r="87" spans="1:7" x14ac:dyDescent="0.2">
      <c r="A87" s="173">
        <v>84</v>
      </c>
      <c r="B87" s="174">
        <v>9.5950999999999995E-2</v>
      </c>
      <c r="C87" s="175">
        <v>33490</v>
      </c>
      <c r="D87" s="175">
        <v>3213</v>
      </c>
      <c r="E87" s="175">
        <v>31883</v>
      </c>
      <c r="F87" s="175">
        <v>199201</v>
      </c>
      <c r="G87" s="176">
        <v>5.9</v>
      </c>
    </row>
    <row r="88" spans="1:7" x14ac:dyDescent="0.2">
      <c r="A88" s="173">
        <v>85</v>
      </c>
      <c r="B88" s="174">
        <v>0.107089</v>
      </c>
      <c r="C88" s="175">
        <v>30276</v>
      </c>
      <c r="D88" s="175">
        <v>3242</v>
      </c>
      <c r="E88" s="175">
        <v>28655</v>
      </c>
      <c r="F88" s="175">
        <v>167319</v>
      </c>
      <c r="G88" s="176">
        <v>5.5</v>
      </c>
    </row>
    <row r="89" spans="1:7" x14ac:dyDescent="0.2">
      <c r="A89" s="173">
        <v>86</v>
      </c>
      <c r="B89" s="174">
        <v>0.116675</v>
      </c>
      <c r="C89" s="175">
        <v>27034</v>
      </c>
      <c r="D89" s="175">
        <v>3154</v>
      </c>
      <c r="E89" s="175">
        <v>25457</v>
      </c>
      <c r="F89" s="175">
        <v>138663</v>
      </c>
      <c r="G89" s="176">
        <v>5.0999999999999996</v>
      </c>
    </row>
    <row r="90" spans="1:7" x14ac:dyDescent="0.2">
      <c r="A90" s="173">
        <v>87</v>
      </c>
      <c r="B90" s="174">
        <v>0.13090599999999999</v>
      </c>
      <c r="C90" s="175">
        <v>23880</v>
      </c>
      <c r="D90" s="175">
        <v>3126</v>
      </c>
      <c r="E90" s="175">
        <v>22317</v>
      </c>
      <c r="F90" s="175">
        <v>113207</v>
      </c>
      <c r="G90" s="176">
        <v>4.7</v>
      </c>
    </row>
    <row r="91" spans="1:7" x14ac:dyDescent="0.2">
      <c r="A91" s="173">
        <v>88</v>
      </c>
      <c r="B91" s="174">
        <v>0.14641000000000001</v>
      </c>
      <c r="C91" s="175">
        <v>20754</v>
      </c>
      <c r="D91" s="175">
        <v>3039</v>
      </c>
      <c r="E91" s="175">
        <v>19234</v>
      </c>
      <c r="F91" s="175">
        <v>90890</v>
      </c>
      <c r="G91" s="176">
        <v>4.4000000000000004</v>
      </c>
    </row>
    <row r="92" spans="1:7" x14ac:dyDescent="0.2">
      <c r="A92" s="173">
        <v>89</v>
      </c>
      <c r="B92" s="174">
        <v>0.163192</v>
      </c>
      <c r="C92" s="175">
        <v>17715</v>
      </c>
      <c r="D92" s="175">
        <v>2891</v>
      </c>
      <c r="E92" s="175">
        <v>16270</v>
      </c>
      <c r="F92" s="175">
        <v>71656</v>
      </c>
      <c r="G92" s="176">
        <v>4</v>
      </c>
    </row>
    <row r="93" spans="1:7" x14ac:dyDescent="0.2">
      <c r="A93" s="173">
        <v>90</v>
      </c>
      <c r="B93" s="174">
        <v>0.181227</v>
      </c>
      <c r="C93" s="175">
        <v>14824</v>
      </c>
      <c r="D93" s="175">
        <v>2687</v>
      </c>
      <c r="E93" s="175">
        <v>13481</v>
      </c>
      <c r="F93" s="175">
        <v>55386</v>
      </c>
      <c r="G93" s="176">
        <v>3.7</v>
      </c>
    </row>
    <row r="94" spans="1:7" x14ac:dyDescent="0.2">
      <c r="A94" s="173">
        <v>91</v>
      </c>
      <c r="B94" s="174">
        <v>0.200462</v>
      </c>
      <c r="C94" s="175">
        <v>12138</v>
      </c>
      <c r="D94" s="175">
        <v>2433</v>
      </c>
      <c r="E94" s="175">
        <v>10921</v>
      </c>
      <c r="F94" s="175">
        <v>41905</v>
      </c>
      <c r="G94" s="176">
        <v>3.5</v>
      </c>
    </row>
    <row r="95" spans="1:7" x14ac:dyDescent="0.2">
      <c r="A95" s="173">
        <v>92</v>
      </c>
      <c r="B95" s="174">
        <v>0.22081000000000001</v>
      </c>
      <c r="C95" s="175">
        <v>9705</v>
      </c>
      <c r="D95" s="175">
        <v>2143</v>
      </c>
      <c r="E95" s="175">
        <v>8633</v>
      </c>
      <c r="F95" s="175">
        <v>30984</v>
      </c>
      <c r="G95" s="176">
        <v>3.2</v>
      </c>
    </row>
    <row r="96" spans="1:7" x14ac:dyDescent="0.2">
      <c r="A96" s="173">
        <v>93</v>
      </c>
      <c r="B96" s="174">
        <v>0.24215</v>
      </c>
      <c r="C96" s="175">
        <v>7562</v>
      </c>
      <c r="D96" s="175">
        <v>1831</v>
      </c>
      <c r="E96" s="175">
        <v>6646</v>
      </c>
      <c r="F96" s="175">
        <v>22351</v>
      </c>
      <c r="G96" s="176">
        <v>3</v>
      </c>
    </row>
    <row r="97" spans="1:7" x14ac:dyDescent="0.2">
      <c r="A97" s="173">
        <v>94</v>
      </c>
      <c r="B97" s="174">
        <v>0.26433000000000001</v>
      </c>
      <c r="C97" s="175">
        <v>5731</v>
      </c>
      <c r="D97" s="175">
        <v>1515</v>
      </c>
      <c r="E97" s="175">
        <v>4973</v>
      </c>
      <c r="F97" s="175">
        <v>15705</v>
      </c>
      <c r="G97" s="176">
        <v>2.7</v>
      </c>
    </row>
    <row r="98" spans="1:7" x14ac:dyDescent="0.2">
      <c r="A98" s="173">
        <v>95</v>
      </c>
      <c r="B98" s="174">
        <v>0.28716700000000001</v>
      </c>
      <c r="C98" s="175">
        <v>4216</v>
      </c>
      <c r="D98" s="175">
        <v>1211</v>
      </c>
      <c r="E98" s="175">
        <v>3611</v>
      </c>
      <c r="F98" s="175">
        <v>10731</v>
      </c>
      <c r="G98" s="176">
        <v>2.5</v>
      </c>
    </row>
    <row r="99" spans="1:7" x14ac:dyDescent="0.2">
      <c r="A99" s="173">
        <v>96</v>
      </c>
      <c r="B99" s="174">
        <v>0.31045499999999998</v>
      </c>
      <c r="C99" s="175">
        <v>3005</v>
      </c>
      <c r="D99" s="175">
        <v>933</v>
      </c>
      <c r="E99" s="175">
        <v>2539</v>
      </c>
      <c r="F99" s="175">
        <v>7121</v>
      </c>
      <c r="G99" s="176">
        <v>2.4</v>
      </c>
    </row>
    <row r="100" spans="1:7" x14ac:dyDescent="0.2">
      <c r="A100" s="173">
        <v>97</v>
      </c>
      <c r="B100" s="174">
        <v>0.33396900000000002</v>
      </c>
      <c r="C100" s="175">
        <v>2072</v>
      </c>
      <c r="D100" s="175">
        <v>692</v>
      </c>
      <c r="E100" s="175">
        <v>1726</v>
      </c>
      <c r="F100" s="175">
        <v>4582</v>
      </c>
      <c r="G100" s="176">
        <v>2.2000000000000002</v>
      </c>
    </row>
    <row r="101" spans="1:7" x14ac:dyDescent="0.2">
      <c r="A101" s="173">
        <v>98</v>
      </c>
      <c r="B101" s="174">
        <v>0.35747699999999999</v>
      </c>
      <c r="C101" s="175">
        <v>1380</v>
      </c>
      <c r="D101" s="175">
        <v>493</v>
      </c>
      <c r="E101" s="175">
        <v>1133</v>
      </c>
      <c r="F101" s="175">
        <v>2856</v>
      </c>
      <c r="G101" s="176">
        <v>2.1</v>
      </c>
    </row>
    <row r="102" spans="1:7" x14ac:dyDescent="0.2">
      <c r="A102" s="173">
        <v>99</v>
      </c>
      <c r="B102" s="174">
        <v>0.380747</v>
      </c>
      <c r="C102" s="175">
        <v>887</v>
      </c>
      <c r="D102" s="175">
        <v>338</v>
      </c>
      <c r="E102" s="175">
        <v>718</v>
      </c>
      <c r="F102" s="175">
        <v>1723</v>
      </c>
      <c r="G102" s="176">
        <v>1.9</v>
      </c>
    </row>
    <row r="103" spans="1:7" x14ac:dyDescent="0.2">
      <c r="A103" s="177">
        <v>100</v>
      </c>
      <c r="B103" s="178">
        <v>1</v>
      </c>
      <c r="C103" s="179">
        <v>549</v>
      </c>
      <c r="D103" s="179">
        <v>549</v>
      </c>
      <c r="E103" s="179">
        <v>1005</v>
      </c>
      <c r="F103" s="179">
        <v>1005</v>
      </c>
      <c r="G103" s="180">
        <v>1.8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R1" sqref="R1:U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262</v>
      </c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263</v>
      </c>
      <c r="S1" s="210"/>
      <c r="T1" s="211"/>
      <c r="U1" s="165" t="s">
        <v>264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82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(1-SUM(pHealthyStage1,pHealthyStage2,pHealthyStage3))*C3*(1-'Life Table - Male'!B48)</f>
        <v>916.10748000000001</v>
      </c>
      <c r="D4" s="19">
        <f t="shared" ref="D4:D33" si="3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SUM(pHealthyStage1*C3,(1-SUM(pStage1Remission,pStage1Stage2))*F3,pStage2Stage1*I3,pRemissionStage1*O3)*(1-'Life Table - Male'!B48)</f>
        <v>49.788449999999997</v>
      </c>
      <c r="G4" s="19">
        <f t="shared" ref="G4:G33" si="4">F4*SUM(nVisitsStage1*cVisit,cTreatmentStage1)*W4/(1+discount_rate)^A4</f>
        <v>51560.854368932029</v>
      </c>
      <c r="H4" s="20">
        <f t="shared" ref="H4:H33" si="5">F4*uStage1*W4/(1+discount_rate)^A4</f>
        <v>28.358469902912617</v>
      </c>
      <c r="I4" s="27">
        <f>SUM(pHealthyStage2*C3,pStage1Stage2*F3,(1-SUM(pStage2Remission, pStage2Stage1, pStage2Stage3))*I3,pStage3Stage2*L3,pRemissionStage2*O3)*(1-'Life Table - Male'!B48)</f>
        <v>19.915379999999999</v>
      </c>
      <c r="J4" s="19">
        <f t="shared" ref="J4:J33" si="6">I4*SUM(nVisitsStage2*cVisit,cTreatmentStage2)*W4/(1+discount_rate)^A4</f>
        <v>92809.537864077662</v>
      </c>
      <c r="K4" s="20">
        <f t="shared" ref="K4:K33" si="7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8">L4*SUM(nVisitsStage3*cVisit,cTreatmentStage3)*W4/(1+discount_rate)^A4</f>
        <v>149526.4776699029</v>
      </c>
      <c r="N4" s="20">
        <f t="shared" ref="N4:N33" si="9">L4*uStage3*W4/(1+discount_rate)^A4</f>
        <v>2.3202384466019415</v>
      </c>
      <c r="O4" s="27">
        <f>SUM(pStage1Remission*F3,pStage2Remission*I3,(1-SUM(pRemissionStage1, pRemissionStage2))*O3)*(1-'Life Table - Male'!B48)</f>
        <v>0</v>
      </c>
      <c r="P4" s="19">
        <f t="shared" ref="P4:P33" si="10">O4*SUM(nVisitsRemission*cVisit,cTreatmentRemission)*W4/(1+discount_rate)^A4</f>
        <v>0</v>
      </c>
      <c r="Q4" s="23">
        <f t="shared" ref="Q4:Q33" si="11">O4*uRemission*W4/(1+discount_rate)^A4</f>
        <v>0</v>
      </c>
      <c r="R4" s="27">
        <f>SUM(pStage3Death*L3*(1-'Life Table - Male'!B48),R3)</f>
        <v>0</v>
      </c>
      <c r="S4" s="19">
        <f t="shared" ref="S4:S33" si="12">R4*0*W4/(1+discount_rate)^A4</f>
        <v>0</v>
      </c>
      <c r="T4" s="23">
        <f t="shared" ref="T4:T33" si="13">R4*0*W4/(1+discount_rate)^A4</f>
        <v>0</v>
      </c>
      <c r="U4" s="181">
        <f>SUM(B4*'Life Table - Male'!B48,U3)</f>
        <v>4.2310000000000008</v>
      </c>
      <c r="V4" s="49">
        <f>SUM(C4,F4,I4,L4,O4,R4-R3,U4-U3)-B4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 t="shared" si="2"/>
        <v>995.76900000000001</v>
      </c>
      <c r="C5" s="27">
        <f>(1-SUM(pHealthyStage1,pHealthyStage2,pHealthyStage3))*C4*(1-'Life Table - Male'!B49)</f>
        <v>839.013554349576</v>
      </c>
      <c r="D5" s="19">
        <f t="shared" si="3"/>
        <v>0</v>
      </c>
      <c r="E5" s="20">
        <f t="shared" si="1"/>
        <v>1054.4676587169081</v>
      </c>
      <c r="F5" s="27">
        <f>SUM(pHealthyStage1*C4,(1-SUM(pStage1Remission,pStage1Stage2))*F4,pStage2Stage1*I4,pRemissionStage1*O4)*(1-'Life Table - Male'!B49)</f>
        <v>78.8062116857175</v>
      </c>
      <c r="G5" s="19">
        <f t="shared" si="4"/>
        <v>158469.14719847677</v>
      </c>
      <c r="H5" s="20">
        <f t="shared" si="5"/>
        <v>87.158030959162218</v>
      </c>
      <c r="I5" s="27">
        <f>SUM(pHealthyStage2*C4,pStage1Stage2*F4,(1-SUM(pStage2Remission, pStage2Stage1, pStage2Stage3))*I4,pStage3Stage2*L4,pRemissionStage2*O4)*(1-'Life Table - Male'!B49)</f>
        <v>35.586704396443494</v>
      </c>
      <c r="J5" s="19">
        <f t="shared" si="6"/>
        <v>322021.26704294235</v>
      </c>
      <c r="K5" s="20">
        <f t="shared" si="7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8"/>
        <v>497134.65800377476</v>
      </c>
      <c r="N5" s="20">
        <f t="shared" si="9"/>
        <v>7.7141584862654708</v>
      </c>
      <c r="O5" s="27">
        <f>SUM(pStage1Remission*F4,pStage2Remission*I4,(1-SUM(pRemissionStage1, pRemissionStage2))*O4)*(1-'Life Table - Male'!B49)</f>
        <v>16.356006198922501</v>
      </c>
      <c r="P5" s="19">
        <f t="shared" si="10"/>
        <v>10278.06968858045</v>
      </c>
      <c r="Q5" s="23">
        <f t="shared" si="11"/>
        <v>19.528332408302855</v>
      </c>
      <c r="R5" s="27">
        <f>SUM(pStage3Death*L4*(1-'Life Table - Male'!B49),R4)</f>
        <v>4.4607289633424996</v>
      </c>
      <c r="S5" s="19">
        <f t="shared" si="12"/>
        <v>0</v>
      </c>
      <c r="T5" s="23">
        <f t="shared" si="13"/>
        <v>0</v>
      </c>
      <c r="U5" s="181">
        <f>SUM(B5*'Life Table - Male'!B49,U4)</f>
        <v>8.7268970350000004</v>
      </c>
      <c r="V5" s="49">
        <f t="shared" ref="V5:V33" si="14">SUM(C5,F5,I5,L5,O5,R5-R4,U5-U4)-B5</f>
        <v>0</v>
      </c>
      <c r="W5" s="54">
        <v>1.3333333333333333</v>
      </c>
      <c r="X5" s="13">
        <f t="shared" ref="X5:Y33" si="15">SUM(D5,G5,J5,M5,P5,S5)</f>
        <v>987903.14193377434</v>
      </c>
      <c r="Y5" s="25">
        <f t="shared" si="15"/>
        <v>1200.623055515151</v>
      </c>
    </row>
    <row r="6" spans="1:25" x14ac:dyDescent="0.2">
      <c r="A6" s="10">
        <v>3</v>
      </c>
      <c r="B6" s="15">
        <f t="shared" si="2"/>
        <v>986.81237400165742</v>
      </c>
      <c r="C6" s="27">
        <f>(1-SUM(pHealthyStage1,pHealthyStage2,pHealthyStage3))*C5*(1-'Life Table - Male'!B50)</f>
        <v>768.1634574790321</v>
      </c>
      <c r="D6" s="19">
        <f t="shared" si="3"/>
        <v>0</v>
      </c>
      <c r="E6" s="20">
        <f t="shared" si="1"/>
        <v>468.65225408788109</v>
      </c>
      <c r="F6" s="27">
        <f>SUM(pHealthyStage1*C5,(1-SUM(pStage1Remission,pStage1Stage2))*F5,pStage2Stage1*I5,pRemissionStage1*O5)*(1-'Life Table - Male'!B50)</f>
        <v>96.123026548189884</v>
      </c>
      <c r="G6" s="19">
        <f t="shared" si="4"/>
        <v>93830.59841851551</v>
      </c>
      <c r="H6" s="20">
        <f t="shared" si="5"/>
        <v>51.606829130183534</v>
      </c>
      <c r="I6" s="27">
        <f>SUM(pHealthyStage2*C5,pStage1Stage2*F5,(1-SUM(pStage2Remission, pStage2Stage1, pStage2Stage3))*I5,pStage3Stage2*L5,pRemissionStage2*O5)*(1-'Life Table - Male'!B50)</f>
        <v>47.452852484067911</v>
      </c>
      <c r="J6" s="19">
        <f t="shared" si="6"/>
        <v>208445.19438389089</v>
      </c>
      <c r="K6" s="20">
        <f t="shared" si="7"/>
        <v>20.555012223967019</v>
      </c>
      <c r="L6" s="27">
        <f>SUM(pHealthyStage3*C5,pStage2Stage3*I5,(1-SUM(pStage3Death, pStage3Stage2))*L5)*(1-'Life Table - Male'!B50)</f>
        <v>22.145585211210125</v>
      </c>
      <c r="M6" s="19">
        <f t="shared" si="8"/>
        <v>313452.84284185339</v>
      </c>
      <c r="N6" s="20">
        <f t="shared" si="9"/>
        <v>4.8639234234080702</v>
      </c>
      <c r="O6" s="27">
        <f>SUM(pStage1Remission*F5,pStage2Remission*I5,(1-SUM(pRemissionStage1, pRemissionStage2))*O5)*(1-'Life Table - Male'!B50)</f>
        <v>40.524773507795985</v>
      </c>
      <c r="P6" s="19">
        <f t="shared" si="10"/>
        <v>12361.969490945126</v>
      </c>
      <c r="Q6" s="23">
        <f t="shared" si="11"/>
        <v>23.48774203279574</v>
      </c>
      <c r="R6" s="27">
        <f>SUM(pStage3Death*L5*(1-'Life Table - Male'!B50),R5)</f>
        <v>12.096117155901917</v>
      </c>
      <c r="S6" s="19">
        <f t="shared" si="12"/>
        <v>0</v>
      </c>
      <c r="T6" s="23">
        <f t="shared" si="13"/>
        <v>0</v>
      </c>
      <c r="U6" s="181">
        <f>SUM(B6*'Life Table - Male'!B50,U5)</f>
        <v>13.494187613802008</v>
      </c>
      <c r="V6" s="49">
        <f t="shared" si="14"/>
        <v>0</v>
      </c>
      <c r="W6" s="54">
        <v>0.66666666666666663</v>
      </c>
      <c r="X6" s="13">
        <f t="shared" si="15"/>
        <v>628090.60513520497</v>
      </c>
      <c r="Y6" s="25">
        <f t="shared" si="15"/>
        <v>569.16576089823536</v>
      </c>
    </row>
    <row r="7" spans="1:25" x14ac:dyDescent="0.2">
      <c r="A7" s="10">
        <v>4</v>
      </c>
      <c r="B7" s="15">
        <f t="shared" si="2"/>
        <v>974.40969523029594</v>
      </c>
      <c r="C7" s="27">
        <f>(1-SUM(pHealthyStage1,pHealthyStage2,pHealthyStage3))*C6*(1-'Life Table - Male'!B51)</f>
        <v>703.04891439736662</v>
      </c>
      <c r="D7" s="19">
        <f t="shared" si="3"/>
        <v>0</v>
      </c>
      <c r="E7" s="20">
        <f t="shared" si="1"/>
        <v>832.86647265766157</v>
      </c>
      <c r="F7" s="27">
        <f>SUM(pHealthyStage1*C6,(1-SUM(pStage1Remission,pStage1Stage2))*F6,pStage2Stage1*I6,pRemissionStage1*O6)*(1-'Life Table - Male'!B51)</f>
        <v>106.75727010465269</v>
      </c>
      <c r="G7" s="19">
        <f t="shared" si="4"/>
        <v>202351.89708548415</v>
      </c>
      <c r="H7" s="20">
        <f t="shared" si="5"/>
        <v>111.29354339701629</v>
      </c>
      <c r="I7" s="27">
        <f>SUM(pHealthyStage2*C6,pStage1Stage2*F6,(1-SUM(pStage2Remission, pStage2Stage1, pStage2Stage3))*I6,pStage3Stage2*L6,pRemissionStage2*O6)*(1-'Life Table - Male'!B51)</f>
        <v>56.287656099613947</v>
      </c>
      <c r="J7" s="19">
        <f t="shared" si="6"/>
        <v>480104.19265957928</v>
      </c>
      <c r="K7" s="20">
        <f t="shared" si="7"/>
        <v>47.343607887264071</v>
      </c>
      <c r="L7" s="27">
        <f>SUM(pHealthyStage3*C6,pStage2Stage3*I6,(1-SUM(pStage3Death, pStage3Stage2))*L6)*(1-'Life Table - Male'!B51)</f>
        <v>25.738310381475948</v>
      </c>
      <c r="M7" s="19">
        <f t="shared" si="8"/>
        <v>707388.27399048908</v>
      </c>
      <c r="N7" s="20">
        <f t="shared" si="9"/>
        <v>10.97671459640414</v>
      </c>
      <c r="O7" s="27">
        <f>SUM(pStage1Remission*F6,pStage2Remission*I6,(1-SUM(pRemissionStage1, pRemissionStage2))*O6)*(1-'Life Table - Male'!B51)</f>
        <v>67.615245595794804</v>
      </c>
      <c r="P7" s="19">
        <f t="shared" si="10"/>
        <v>40050.179969001336</v>
      </c>
      <c r="Q7" s="23">
        <f t="shared" si="11"/>
        <v>76.095341941102532</v>
      </c>
      <c r="R7" s="27">
        <f>SUM(pStage3Death*L6*(1-'Life Table - Male'!B51),R6)</f>
        <v>22.009999176305797</v>
      </c>
      <c r="S7" s="19">
        <f t="shared" si="12"/>
        <v>0</v>
      </c>
      <c r="T7" s="23">
        <f t="shared" si="13"/>
        <v>0</v>
      </c>
      <c r="U7" s="181">
        <f>SUM(B7*'Life Table - Male'!B51,U6)</f>
        <v>18.542604244790173</v>
      </c>
      <c r="V7" s="49">
        <f t="shared" si="14"/>
        <v>0</v>
      </c>
      <c r="W7" s="54">
        <v>1.3333333333333333</v>
      </c>
      <c r="X7" s="13">
        <f t="shared" si="15"/>
        <v>1429894.5437045537</v>
      </c>
      <c r="Y7" s="25">
        <f t="shared" si="15"/>
        <v>1078.5756804794485</v>
      </c>
    </row>
    <row r="8" spans="1:25" x14ac:dyDescent="0.2">
      <c r="A8" s="10">
        <v>5</v>
      </c>
      <c r="B8" s="15">
        <f t="shared" si="2"/>
        <v>959.44739657890398</v>
      </c>
      <c r="C8" s="27">
        <f>(1-SUM(pHealthyStage1,pHealthyStage2,pHealthyStage3))*C7*(1-'Life Table - Male'!B52)</f>
        <v>643.20229738863941</v>
      </c>
      <c r="D8" s="19">
        <f t="shared" si="3"/>
        <v>0</v>
      </c>
      <c r="E8" s="20">
        <f t="shared" si="1"/>
        <v>369.88796790901057</v>
      </c>
      <c r="F8" s="27">
        <f>SUM(pHealthyStage1*C7,(1-SUM(pStage1Remission,pStage1Stage2))*F7,pStage2Stage1*I7,pRemissionStage1*O7)*(1-'Life Table - Male'!B52)</f>
        <v>113.4849270293586</v>
      </c>
      <c r="G8" s="19">
        <f t="shared" si="4"/>
        <v>104419.30128076863</v>
      </c>
      <c r="H8" s="20">
        <f t="shared" si="5"/>
        <v>57.430615704422742</v>
      </c>
      <c r="I8" s="27">
        <f>SUM(pHealthyStage2*C7,pStage1Stage2*F7,(1-SUM(pStage2Remission, pStage2Stage1, pStage2Stage3))*I7,pStage3Stage2*L7,pRemissionStage2*O7)*(1-'Life Table - Male'!B52)</f>
        <v>62.825080996507772</v>
      </c>
      <c r="J8" s="19">
        <f t="shared" si="6"/>
        <v>260128.64038672426</v>
      </c>
      <c r="K8" s="20">
        <f t="shared" si="7"/>
        <v>25.651574260357528</v>
      </c>
      <c r="L8" s="27">
        <f>SUM(pHealthyStage3*C7,pStage2Stage3*I7,(1-SUM(pStage3Death, pStage3Stage2))*L7)*(1-'Life Table - Male'!B52)</f>
        <v>28.184923394038162</v>
      </c>
      <c r="M8" s="19">
        <f t="shared" si="8"/>
        <v>376034.30010659696</v>
      </c>
      <c r="N8" s="20">
        <f t="shared" si="9"/>
        <v>5.8350150016540914</v>
      </c>
      <c r="O8" s="27">
        <f>SUM(pStage1Remission*F7,pStage2Remission*I7,(1-SUM(pRemissionStage1, pRemissionStage2))*O7)*(1-'Life Table - Male'!B52)</f>
        <v>94.888319174722554</v>
      </c>
      <c r="P8" s="19">
        <f t="shared" si="10"/>
        <v>27283.832551854663</v>
      </c>
      <c r="Q8" s="23">
        <f t="shared" si="11"/>
        <v>51.839281848523861</v>
      </c>
      <c r="R8" s="27">
        <f>SUM(pStage3Death*L7*(1-'Life Table - Male'!B52),R7)</f>
        <v>33.527725772998807</v>
      </c>
      <c r="S8" s="19">
        <f t="shared" si="12"/>
        <v>0</v>
      </c>
      <c r="T8" s="23">
        <f t="shared" si="13"/>
        <v>0</v>
      </c>
      <c r="U8" s="181">
        <f>SUM(B8*'Life Table - Male'!B52,U7)</f>
        <v>23.886726243734667</v>
      </c>
      <c r="V8" s="49">
        <f t="shared" si="14"/>
        <v>0</v>
      </c>
      <c r="W8" s="54">
        <v>0.66666666666666663</v>
      </c>
      <c r="X8" s="13">
        <f t="shared" si="15"/>
        <v>767866.07432594453</v>
      </c>
      <c r="Y8" s="25">
        <f t="shared" si="15"/>
        <v>510.64445472396875</v>
      </c>
    </row>
    <row r="9" spans="1:25" x14ac:dyDescent="0.2">
      <c r="A9" s="10">
        <v>6</v>
      </c>
      <c r="B9" s="15">
        <f t="shared" si="2"/>
        <v>942.58554798326645</v>
      </c>
      <c r="C9" s="27">
        <f>(1-SUM(pHealthyStage1,pHealthyStage2,pHealthyStage3))*C8*(1-'Life Table - Male'!B53)</f>
        <v>588.20451310766691</v>
      </c>
      <c r="D9" s="19">
        <f t="shared" si="3"/>
        <v>0</v>
      </c>
      <c r="E9" s="20">
        <f t="shared" si="1"/>
        <v>656.81602591726028</v>
      </c>
      <c r="F9" s="27">
        <f>SUM(pHealthyStage1*C8,(1-SUM(pStage1Remission,pStage1Stage2))*F8,pStage2Stage1*I8,pRemissionStage1*O8)*(1-'Life Table - Male'!B53)</f>
        <v>117.84584931642893</v>
      </c>
      <c r="G9" s="19">
        <f t="shared" si="4"/>
        <v>210547.29283844994</v>
      </c>
      <c r="H9" s="20">
        <f t="shared" si="5"/>
        <v>115.80101106114748</v>
      </c>
      <c r="I9" s="27">
        <f>SUM(pHealthyStage2*C8,pStage1Stage2*F8,(1-SUM(pStage2Remission, pStage2Stage1, pStage2Stage3))*I8,pStage3Stage2*L8,pRemissionStage2*O8)*(1-'Life Table - Male'!B53)</f>
        <v>67.653902799529703</v>
      </c>
      <c r="J9" s="19">
        <f t="shared" si="6"/>
        <v>543927.1535789984</v>
      </c>
      <c r="K9" s="20">
        <f t="shared" si="7"/>
        <v>53.63726097792901</v>
      </c>
      <c r="L9" s="27">
        <f>SUM(pHealthyStage3*C8,pStage2Stage3*I8,(1-SUM(pStage3Death, pStage3Stage2))*L8)*(1-'Life Table - Male'!B53)</f>
        <v>29.769006563161657</v>
      </c>
      <c r="M9" s="19">
        <f t="shared" si="8"/>
        <v>771201.2327243177</v>
      </c>
      <c r="N9" s="20">
        <f t="shared" si="9"/>
        <v>11.966915680204929</v>
      </c>
      <c r="O9" s="27">
        <f>SUM(pStage1Remission*F8,pStage2Remission*I8,(1-SUM(pRemissionStage1, pRemissionStage2))*O8)*(1-'Life Table - Male'!B53)</f>
        <v>120.86359520941328</v>
      </c>
      <c r="P9" s="19">
        <f t="shared" si="10"/>
        <v>67480.905462713039</v>
      </c>
      <c r="Q9" s="23">
        <f t="shared" si="11"/>
        <v>128.21372037915478</v>
      </c>
      <c r="R9" s="27">
        <f>SUM(pStage3Death*L8*(1-'Life Table - Male'!B53),R8)</f>
        <v>46.135032255384985</v>
      </c>
      <c r="S9" s="19">
        <f t="shared" si="12"/>
        <v>0</v>
      </c>
      <c r="T9" s="23">
        <f t="shared" si="13"/>
        <v>0</v>
      </c>
      <c r="U9" s="181">
        <f>SUM(B9*'Life Table - Male'!B53,U8)</f>
        <v>29.528100748414516</v>
      </c>
      <c r="V9" s="49">
        <f t="shared" si="14"/>
        <v>0</v>
      </c>
      <c r="W9" s="54">
        <v>1.3333333333333333</v>
      </c>
      <c r="X9" s="13">
        <f t="shared" si="15"/>
        <v>1593156.5846044789</v>
      </c>
      <c r="Y9" s="25">
        <f t="shared" si="15"/>
        <v>966.43493401569651</v>
      </c>
    </row>
    <row r="10" spans="1:25" x14ac:dyDescent="0.2">
      <c r="A10" s="10">
        <v>7</v>
      </c>
      <c r="B10" s="15">
        <f t="shared" si="2"/>
        <v>924.33686699620034</v>
      </c>
      <c r="C10" s="27">
        <f>(1-SUM(pHealthyStage1,pHealthyStage2,pHealthyStage3))*C9*(1-'Life Table - Male'!B54)</f>
        <v>537.65774647827277</v>
      </c>
      <c r="D10" s="19">
        <f t="shared" si="3"/>
        <v>0</v>
      </c>
      <c r="E10" s="20">
        <f t="shared" si="1"/>
        <v>291.44329977965367</v>
      </c>
      <c r="F10" s="27">
        <f>SUM(pHealthyStage1*C9,(1-SUM(pStage1Remission,pStage1Stage2))*F9,pStage2Stage1*I9,pRemissionStage1*O9)*(1-'Life Table - Male'!B54)</f>
        <v>120.69554229068071</v>
      </c>
      <c r="G10" s="19">
        <f t="shared" si="4"/>
        <v>104678.95561977093</v>
      </c>
      <c r="H10" s="20">
        <f t="shared" si="5"/>
        <v>57.573425590874002</v>
      </c>
      <c r="I10" s="27">
        <f>SUM(pHealthyStage2*C9,pStage1Stage2*F9,(1-SUM(pStage2Remission, pStage2Stage1, pStage2Stage3))*I9,pStage3Stage2*L9,pRemissionStage2*O9)*(1-'Life Table - Male'!B54)</f>
        <v>71.210358389236973</v>
      </c>
      <c r="J10" s="19">
        <f t="shared" si="6"/>
        <v>277922.58204483148</v>
      </c>
      <c r="K10" s="20">
        <f t="shared" si="7"/>
        <v>27.406254618309767</v>
      </c>
      <c r="L10" s="27">
        <f>SUM(pHealthyStage3*C9,pStage2Stage3*I9,(1-SUM(pStage3Death, pStage3Stage2))*L9)*(1-'Life Table - Male'!B54)</f>
        <v>30.715234444366768</v>
      </c>
      <c r="M10" s="19">
        <f t="shared" si="8"/>
        <v>386269.11758583074</v>
      </c>
      <c r="N10" s="20">
        <f t="shared" si="9"/>
        <v>5.993831134952547</v>
      </c>
      <c r="O10" s="27">
        <f>SUM(pStage1Remission*F9,pStage2Remission*I9,(1-SUM(pRemissionStage1, pRemissionStage2))*O9)*(1-'Life Table - Male'!B54)</f>
        <v>144.78636418964473</v>
      </c>
      <c r="P10" s="19">
        <f t="shared" si="10"/>
        <v>39241.521226955818</v>
      </c>
      <c r="Q10" s="23">
        <f t="shared" si="11"/>
        <v>74.558890331216062</v>
      </c>
      <c r="R10" s="27">
        <f>SUM(pStage3Death*L9*(1-'Life Table - Male'!B54),R9)</f>
        <v>59.444680667258154</v>
      </c>
      <c r="S10" s="19">
        <f t="shared" si="12"/>
        <v>0</v>
      </c>
      <c r="T10" s="23">
        <f t="shared" si="13"/>
        <v>0</v>
      </c>
      <c r="U10" s="181">
        <f>SUM(B10*'Life Table - Male'!B54,U9)</f>
        <v>35.49007354054001</v>
      </c>
      <c r="V10" s="49">
        <f t="shared" si="14"/>
        <v>0</v>
      </c>
      <c r="W10" s="54">
        <v>0.66666666666666663</v>
      </c>
      <c r="X10" s="13">
        <f t="shared" si="15"/>
        <v>808112.17647738894</v>
      </c>
      <c r="Y10" s="25">
        <f t="shared" si="15"/>
        <v>456.97570145500606</v>
      </c>
    </row>
    <row r="11" spans="1:25" x14ac:dyDescent="0.2">
      <c r="A11" s="10">
        <v>8</v>
      </c>
      <c r="B11" s="15">
        <f t="shared" si="2"/>
        <v>905.06524579220184</v>
      </c>
      <c r="C11" s="27">
        <f>(1-SUM(pHealthyStage1,pHealthyStage2,pHealthyStage3))*C10*(1-'Life Table - Male'!B55)</f>
        <v>491.18063229218382</v>
      </c>
      <c r="D11" s="19">
        <f t="shared" si="3"/>
        <v>0</v>
      </c>
      <c r="E11" s="20">
        <f t="shared" si="1"/>
        <v>516.99003579681028</v>
      </c>
      <c r="F11" s="27">
        <f>SUM(pHealthyStage1*C10,(1-SUM(pStage1Remission,pStage1Stage2))*F10,pStage2Stage1*I10,pRemissionStage1*O10)*(1-'Life Table - Male'!B55)</f>
        <v>122.51003164564682</v>
      </c>
      <c r="G11" s="19">
        <f t="shared" si="4"/>
        <v>206315.84059128768</v>
      </c>
      <c r="H11" s="20">
        <f t="shared" si="5"/>
        <v>113.47371232520821</v>
      </c>
      <c r="I11" s="27">
        <f>SUM(pHealthyStage2*C10,pStage1Stage2*F10,(1-SUM(pStage2Remission, pStage2Stage1, pStage2Stage3))*I10,pStage3Stage2*L10,pRemissionStage2*O10)*(1-'Life Table - Male'!B55)</f>
        <v>73.803438798992659</v>
      </c>
      <c r="J11" s="19">
        <f t="shared" si="6"/>
        <v>559306.71467566281</v>
      </c>
      <c r="K11" s="20">
        <f t="shared" si="7"/>
        <v>55.153856586072301</v>
      </c>
      <c r="L11" s="27">
        <f>SUM(pHealthyStage3*C10,pStage2Stage3*I10,(1-SUM(pStage3Death, pStage3Stage2))*L10)*(1-'Life Table - Male'!B55)</f>
        <v>31.195712543240418</v>
      </c>
      <c r="M11" s="19">
        <f t="shared" si="8"/>
        <v>761769.94456157309</v>
      </c>
      <c r="N11" s="20">
        <f t="shared" si="9"/>
        <v>11.820568105265787</v>
      </c>
      <c r="O11" s="27">
        <f>SUM(pStage1Remission*F10,pStage2Remission*I10,(1-SUM(pRemissionStage1, pRemissionStage2))*O10)*(1-'Life Table - Male'!B55)</f>
        <v>166.31130630656631</v>
      </c>
      <c r="P11" s="19">
        <f t="shared" si="10"/>
        <v>87525.120646144642</v>
      </c>
      <c r="Q11" s="23">
        <f t="shared" si="11"/>
        <v>166.29772922767481</v>
      </c>
      <c r="R11" s="27">
        <f>SUM(pStage3Death*L10*(1-'Life Table - Male'!B55),R10)</f>
        <v>73.169727891301449</v>
      </c>
      <c r="S11" s="19">
        <f t="shared" si="12"/>
        <v>0</v>
      </c>
      <c r="T11" s="23">
        <f t="shared" si="13"/>
        <v>0</v>
      </c>
      <c r="U11" s="181">
        <f>SUM(B11*'Life Table - Male'!B55,U10)</f>
        <v>41.829150522068588</v>
      </c>
      <c r="V11" s="49">
        <f t="shared" si="14"/>
        <v>0</v>
      </c>
      <c r="W11" s="54">
        <v>1.3333333333333333</v>
      </c>
      <c r="X11" s="13">
        <f t="shared" si="15"/>
        <v>1614917.6204746682</v>
      </c>
      <c r="Y11" s="25">
        <f t="shared" si="15"/>
        <v>863.73590204103141</v>
      </c>
    </row>
    <row r="12" spans="1:25" x14ac:dyDescent="0.2">
      <c r="A12" s="10">
        <v>9</v>
      </c>
      <c r="B12" s="15">
        <f t="shared" si="2"/>
        <v>885.00112158663012</v>
      </c>
      <c r="C12" s="27">
        <f>(1-SUM(pHealthyStage1,pHealthyStage2,pHealthyStage3))*C11*(1-'Life Table - Male'!B56)</f>
        <v>448.4260892154648</v>
      </c>
      <c r="D12" s="19">
        <f t="shared" si="3"/>
        <v>0</v>
      </c>
      <c r="E12" s="20">
        <f t="shared" si="1"/>
        <v>229.12083866276549</v>
      </c>
      <c r="F12" s="27">
        <f>SUM(pHealthyStage1*C11,(1-SUM(pStage1Remission,pStage1Stage2))*F11,pStage2Stage1*I11,pRemissionStage1*O11)*(1-'Life Table - Male'!B56)</f>
        <v>123.55846748302773</v>
      </c>
      <c r="G12" s="19">
        <f t="shared" si="4"/>
        <v>101010.42869517693</v>
      </c>
      <c r="H12" s="20">
        <f t="shared" si="5"/>
        <v>55.55573578234732</v>
      </c>
      <c r="I12" s="27">
        <f>SUM(pHealthyStage2*C11,pStage1Stage2*F11,(1-SUM(pStage2Remission, pStage2Stage1, pStage2Stage3))*I11,pStage3Stage2*L11,pRemissionStage2*O11)*(1-'Life Table - Male'!B56)</f>
        <v>75.648321378337002</v>
      </c>
      <c r="J12" s="19">
        <f t="shared" si="6"/>
        <v>278295.06853471481</v>
      </c>
      <c r="K12" s="20">
        <f t="shared" si="7"/>
        <v>27.442985924951042</v>
      </c>
      <c r="L12" s="27">
        <f>SUM(pHealthyStage3*C11,pStage2Stage3*I11,(1-SUM(pStage3Death, pStage3Stage2))*L11)*(1-'Life Table - Male'!B56)</f>
        <v>31.338368988271956</v>
      </c>
      <c r="M12" s="19">
        <f t="shared" si="8"/>
        <v>371482.27218780649</v>
      </c>
      <c r="N12" s="20">
        <f t="shared" si="9"/>
        <v>5.7643800856728591</v>
      </c>
      <c r="O12" s="27">
        <f>SUM(pStage1Remission*F11,pStage2Remission*I11,(1-SUM(pRemissionStage1, pRemissionStage2))*O11)*(1-'Life Table - Male'!B56)</f>
        <v>185.32283979600618</v>
      </c>
      <c r="P12" s="19">
        <f t="shared" si="10"/>
        <v>47344.841768365506</v>
      </c>
      <c r="Q12" s="23">
        <f t="shared" si="11"/>
        <v>89.955199359894465</v>
      </c>
      <c r="R12" s="27">
        <f>SUM(pStage3Death*L11*(1-'Life Table - Male'!B56),R11)</f>
        <v>87.100309028835028</v>
      </c>
      <c r="S12" s="19">
        <f t="shared" si="12"/>
        <v>0</v>
      </c>
      <c r="T12" s="23">
        <f t="shared" si="13"/>
        <v>0</v>
      </c>
      <c r="U12" s="181">
        <f>SUM(B12*'Life Table - Male'!B56,U11)</f>
        <v>48.605604110057413</v>
      </c>
      <c r="V12" s="49">
        <f t="shared" si="14"/>
        <v>0</v>
      </c>
      <c r="W12" s="54">
        <v>0.66666666666666663</v>
      </c>
      <c r="X12" s="13">
        <f t="shared" si="15"/>
        <v>798132.61118606373</v>
      </c>
      <c r="Y12" s="25">
        <f t="shared" si="15"/>
        <v>407.83913981563114</v>
      </c>
    </row>
    <row r="13" spans="1:25" x14ac:dyDescent="0.2">
      <c r="A13" s="10">
        <v>10</v>
      </c>
      <c r="B13" s="15">
        <f t="shared" si="2"/>
        <v>864.29408686110764</v>
      </c>
      <c r="C13" s="27">
        <f>(1-SUM(pHealthyStage1,pHealthyStage2,pHealthyStage3))*C12*(1-'Life Table - Male'!B57)</f>
        <v>409.09440374881001</v>
      </c>
      <c r="D13" s="19">
        <f t="shared" si="3"/>
        <v>0</v>
      </c>
      <c r="E13" s="20">
        <f t="shared" si="1"/>
        <v>405.87287526372472</v>
      </c>
      <c r="F13" s="27">
        <f>SUM(pHealthyStage1*C12,(1-SUM(pStage1Remission,pStage1Stage2))*F12,pStage2Stage1*I12,pRemissionStage1*O12)*(1-'Life Table - Male'!B57)</f>
        <v>124.00097263408246</v>
      </c>
      <c r="G13" s="19">
        <f t="shared" si="4"/>
        <v>196839.18758036502</v>
      </c>
      <c r="H13" s="20">
        <f t="shared" si="5"/>
        <v>108.26155316920075</v>
      </c>
      <c r="I13" s="27">
        <f>SUM(pHealthyStage2*C12,pStage1Stage2*F12,(1-SUM(pStage2Remission, pStage2Stage1, pStage2Stage3))*I12,pStage3Stage2*L12,pRemissionStage2*O12)*(1-'Life Table - Male'!B57)</f>
        <v>76.896505237732185</v>
      </c>
      <c r="J13" s="19">
        <f t="shared" si="6"/>
        <v>549294.92759251839</v>
      </c>
      <c r="K13" s="20">
        <f t="shared" si="7"/>
        <v>54.166583137595566</v>
      </c>
      <c r="L13" s="27">
        <f>SUM(pHealthyStage3*C12,pStage2Stage3*I12,(1-SUM(pStage3Death, pStage3Stage2))*L12)*(1-'Life Table - Male'!B57)</f>
        <v>31.236686280037901</v>
      </c>
      <c r="M13" s="19">
        <f t="shared" si="8"/>
        <v>718984.33844577335</v>
      </c>
      <c r="N13" s="20">
        <f t="shared" si="9"/>
        <v>11.156653527606828</v>
      </c>
      <c r="O13" s="27">
        <f>SUM(pStage1Remission*F12,pStage2Remission*I12,(1-SUM(pRemissionStage1, pRemissionStage2))*O12)*(1-'Life Table - Male'!B57)</f>
        <v>201.83779526546061</v>
      </c>
      <c r="P13" s="19">
        <f t="shared" si="10"/>
        <v>100124.18350213351</v>
      </c>
      <c r="Q13" s="23">
        <f t="shared" si="11"/>
        <v>190.23594865405369</v>
      </c>
      <c r="R13" s="27">
        <f>SUM(pStage3Death*L12*(1-'Life Table - Male'!B57),R12)</f>
        <v>101.0843839818366</v>
      </c>
      <c r="S13" s="19">
        <f t="shared" si="12"/>
        <v>0</v>
      </c>
      <c r="T13" s="23">
        <f t="shared" si="13"/>
        <v>0</v>
      </c>
      <c r="U13" s="181">
        <f>SUM(B13*'Life Table - Male'!B57,U12)</f>
        <v>55.849252852040358</v>
      </c>
      <c r="V13" s="49">
        <f t="shared" si="14"/>
        <v>0</v>
      </c>
      <c r="W13" s="54">
        <v>1.3333333333333333</v>
      </c>
      <c r="X13" s="13">
        <f t="shared" si="15"/>
        <v>1565242.6371207903</v>
      </c>
      <c r="Y13" s="25">
        <f t="shared" si="15"/>
        <v>769.69361375218159</v>
      </c>
    </row>
    <row r="14" spans="1:25" x14ac:dyDescent="0.2">
      <c r="A14" s="10">
        <v>11</v>
      </c>
      <c r="B14" s="15">
        <f t="shared" si="2"/>
        <v>843.06636316612321</v>
      </c>
      <c r="C14" s="27">
        <f>(1-SUM(pHealthyStage1,pHealthyStage2,pHealthyStage3))*C13*(1-'Life Table - Male'!B58)</f>
        <v>372.93626759794842</v>
      </c>
      <c r="D14" s="19">
        <f t="shared" si="3"/>
        <v>0</v>
      </c>
      <c r="E14" s="20">
        <f t="shared" si="1"/>
        <v>179.61139635205834</v>
      </c>
      <c r="F14" s="27">
        <f>SUM(pHealthyStage1*C13,(1-SUM(pStage1Remission,pStage1Stage2))*F13,pStage2Stage1*I13,pRemissionStage1*O13)*(1-'Life Table - Male'!B58)</f>
        <v>123.94381691825791</v>
      </c>
      <c r="G14" s="19">
        <f t="shared" si="4"/>
        <v>95508.960474251886</v>
      </c>
      <c r="H14" s="20">
        <f t="shared" si="5"/>
        <v>52.529928260838538</v>
      </c>
      <c r="I14" s="27">
        <f>SUM(pHealthyStage2*C13,pStage1Stage2*F13,(1-SUM(pStage2Remission, pStage2Stage1, pStage2Stage3))*I13,pStage3Stage2*L13,pRemissionStage2*O13)*(1-'Life Table - Male'!B58)</f>
        <v>77.659237079829794</v>
      </c>
      <c r="J14" s="19">
        <f t="shared" si="6"/>
        <v>269292.88891630352</v>
      </c>
      <c r="K14" s="20">
        <f t="shared" si="7"/>
        <v>26.555270990357712</v>
      </c>
      <c r="L14" s="27">
        <f>SUM(pHealthyStage3*C13,pStage2Stage3*I13,(1-SUM(pStage3Death, pStage3Stage2))*L13)*(1-'Life Table - Male'!B58)</f>
        <v>30.958976063757614</v>
      </c>
      <c r="M14" s="19">
        <f t="shared" si="8"/>
        <v>345918.54255730059</v>
      </c>
      <c r="N14" s="20">
        <f t="shared" si="9"/>
        <v>5.3677015224408713</v>
      </c>
      <c r="O14" s="27">
        <f>SUM(pStage1Remission*F13,pStage2Remission*I13,(1-SUM(pRemissionStage1, pRemissionStage2))*O13)*(1-'Life Table - Male'!B58)</f>
        <v>215.95513185800229</v>
      </c>
      <c r="P14" s="19">
        <f t="shared" si="10"/>
        <v>52003.527348304007</v>
      </c>
      <c r="Q14" s="23">
        <f t="shared" si="11"/>
        <v>98.80670196177762</v>
      </c>
      <c r="R14" s="27">
        <f>SUM(pStage3Death*L13*(1-'Life Table - Male'!B58),R13)</f>
        <v>115.01276772990451</v>
      </c>
      <c r="S14" s="19">
        <f t="shared" si="12"/>
        <v>0</v>
      </c>
      <c r="T14" s="23">
        <f t="shared" si="13"/>
        <v>0</v>
      </c>
      <c r="U14" s="181">
        <f>SUM(B14*'Life Table - Male'!B58,U13)</f>
        <v>63.533802752299572</v>
      </c>
      <c r="V14" s="49">
        <f t="shared" si="14"/>
        <v>0</v>
      </c>
      <c r="W14" s="54">
        <v>0.66666666666666663</v>
      </c>
      <c r="X14" s="13">
        <f t="shared" si="15"/>
        <v>762723.91929615999</v>
      </c>
      <c r="Y14" s="25">
        <f t="shared" si="15"/>
        <v>362.87099908747308</v>
      </c>
    </row>
    <row r="15" spans="1:25" x14ac:dyDescent="0.2">
      <c r="A15" s="10">
        <v>12</v>
      </c>
      <c r="B15" s="15">
        <f t="shared" si="2"/>
        <v>821.45342951779617</v>
      </c>
      <c r="C15" s="27">
        <f>(1-SUM(pHealthyStage1,pHealthyStage2,pHealthyStage3))*C14*(1-'Life Table - Male'!B59)</f>
        <v>339.71872982084426</v>
      </c>
      <c r="D15" s="19">
        <f t="shared" si="3"/>
        <v>0</v>
      </c>
      <c r="E15" s="20">
        <f t="shared" si="1"/>
        <v>317.695842694737</v>
      </c>
      <c r="F15" s="27">
        <f>SUM(pHealthyStage1*C14,(1-SUM(pStage1Remission,pStage1Stage2))*F14,pStage2Stage1*I14,pRemissionStage1*O14)*(1-'Life Table - Male'!B59)</f>
        <v>123.45946283887895</v>
      </c>
      <c r="G15" s="19">
        <f t="shared" si="4"/>
        <v>184729.56427652639</v>
      </c>
      <c r="H15" s="20">
        <f t="shared" si="5"/>
        <v>101.60126035208951</v>
      </c>
      <c r="I15" s="27">
        <f>SUM(pHealthyStage2*C14,pStage1Stage2*F14,(1-SUM(pStage2Remission, pStage2Stage1, pStage2Stage3))*I14,pStage3Stage2*L14,pRemissionStage2*O14)*(1-'Life Table - Male'!B59)</f>
        <v>78.01752114490391</v>
      </c>
      <c r="J15" s="19">
        <f t="shared" si="6"/>
        <v>525311.22848222835</v>
      </c>
      <c r="K15" s="20">
        <f t="shared" si="7"/>
        <v>51.801523919775292</v>
      </c>
      <c r="L15" s="27">
        <f>SUM(pHealthyStage3*C14,pStage2Stage3*I14,(1-SUM(pStage3Death, pStage3Stage2))*L14)*(1-'Life Table - Male'!B59)</f>
        <v>30.553509847948479</v>
      </c>
      <c r="M15" s="19">
        <f t="shared" si="8"/>
        <v>662889.4882370549</v>
      </c>
      <c r="N15" s="20">
        <f t="shared" si="9"/>
        <v>10.286216196781886</v>
      </c>
      <c r="O15" s="27">
        <f>SUM(pStage1Remission*F14,pStage2Remission*I14,(1-SUM(pRemissionStage1, pRemissionStage2))*O14)*(1-'Life Table - Male'!B59)</f>
        <v>227.81130832016925</v>
      </c>
      <c r="P15" s="19">
        <f t="shared" si="10"/>
        <v>106521.5120908032</v>
      </c>
      <c r="Q15" s="23">
        <f t="shared" si="11"/>
        <v>202.39087297252604</v>
      </c>
      <c r="R15" s="27">
        <f>SUM(pStage3Death*L14*(1-'Life Table - Male'!B59),R14)</f>
        <v>128.80695591333978</v>
      </c>
      <c r="S15" s="19">
        <f t="shared" si="12"/>
        <v>0</v>
      </c>
      <c r="T15" s="23">
        <f t="shared" si="13"/>
        <v>0</v>
      </c>
      <c r="U15" s="181">
        <f>SUM(B15*'Life Table - Male'!B59,U14)</f>
        <v>71.632512113915524</v>
      </c>
      <c r="V15" s="49">
        <f t="shared" si="14"/>
        <v>0</v>
      </c>
      <c r="W15" s="54">
        <v>1.3333333333333333</v>
      </c>
      <c r="X15" s="13">
        <f t="shared" si="15"/>
        <v>1479451.7930866126</v>
      </c>
      <c r="Y15" s="25">
        <f t="shared" si="15"/>
        <v>683.77571613590976</v>
      </c>
    </row>
    <row r="16" spans="1:25" x14ac:dyDescent="0.2">
      <c r="A16" s="10">
        <v>13</v>
      </c>
      <c r="B16" s="15">
        <f t="shared" si="2"/>
        <v>799.5605319727448</v>
      </c>
      <c r="C16" s="27">
        <f>(1-SUM(pHealthyStage1,pHealthyStage2,pHealthyStage3))*C15*(1-'Life Table - Male'!B60)</f>
        <v>309.20704157822627</v>
      </c>
      <c r="D16" s="19">
        <f t="shared" si="3"/>
        <v>0</v>
      </c>
      <c r="E16" s="20">
        <f t="shared" si="1"/>
        <v>140.36996619867963</v>
      </c>
      <c r="F16" s="27">
        <f>SUM(pHealthyStage1*C15,(1-SUM(pStage1Remission,pStage1Stage2))*F15,pStage2Stage1*I15,pRemissionStage1*O15)*(1-'Life Table - Male'!B60)</f>
        <v>122.5946519983772</v>
      </c>
      <c r="G16" s="19">
        <f t="shared" si="4"/>
        <v>89046.392057911755</v>
      </c>
      <c r="H16" s="20">
        <f t="shared" si="5"/>
        <v>48.975515631851472</v>
      </c>
      <c r="I16" s="27">
        <f>SUM(pHealthyStage2*C15,pStage1Stage2*F15,(1-SUM(pStage2Remission, pStage2Stage1, pStage2Stage3))*I15,pStage3Stage2*L15,pRemissionStage2*O15)*(1-'Life Table - Male'!B60)</f>
        <v>78.027699189146745</v>
      </c>
      <c r="J16" s="19">
        <f t="shared" si="6"/>
        <v>255038.71833328353</v>
      </c>
      <c r="K16" s="20">
        <f t="shared" si="7"/>
        <v>25.149651391198795</v>
      </c>
      <c r="L16" s="27">
        <f>SUM(pHealthyStage3*C15,pStage2Stage3*I15,(1-SUM(pStage3Death, pStage3Stage2))*L15)*(1-'Life Table - Male'!B60)</f>
        <v>30.052513140955952</v>
      </c>
      <c r="M16" s="19">
        <f t="shared" si="8"/>
        <v>316514.49264607986</v>
      </c>
      <c r="N16" s="20">
        <f t="shared" si="9"/>
        <v>4.9114317824391698</v>
      </c>
      <c r="O16" s="27">
        <f>SUM(pStage1Remission*F15,pStage2Remission*I15,(1-SUM(pRemissionStage1, pRemissionStage2))*O15)*(1-'Life Table - Male'!B60)</f>
        <v>237.54651005875266</v>
      </c>
      <c r="P16" s="19">
        <f t="shared" si="10"/>
        <v>53919.204778403509</v>
      </c>
      <c r="Q16" s="23">
        <f t="shared" si="11"/>
        <v>102.44648907896665</v>
      </c>
      <c r="R16" s="27">
        <f>SUM(pStage3Death*L15*(1-'Life Table - Male'!B60),R15)</f>
        <v>142.40936016554053</v>
      </c>
      <c r="S16" s="19">
        <f t="shared" si="12"/>
        <v>0</v>
      </c>
      <c r="T16" s="23">
        <f t="shared" si="13"/>
        <v>0</v>
      </c>
      <c r="U16" s="181">
        <f>SUM(B16*'Life Table - Male'!B60,U15)</f>
        <v>80.162223869000769</v>
      </c>
      <c r="V16" s="49">
        <f t="shared" si="14"/>
        <v>0</v>
      </c>
      <c r="W16" s="54">
        <v>0.66666666666666663</v>
      </c>
      <c r="X16" s="13">
        <f t="shared" si="15"/>
        <v>714518.80781567865</v>
      </c>
      <c r="Y16" s="25">
        <f t="shared" si="15"/>
        <v>321.8530540831357</v>
      </c>
    </row>
    <row r="17" spans="1:25" x14ac:dyDescent="0.2">
      <c r="A17" s="10">
        <v>14</v>
      </c>
      <c r="B17" s="15">
        <f t="shared" si="2"/>
        <v>777.42841596545884</v>
      </c>
      <c r="C17" s="27">
        <f>(1-SUM(pHealthyStage1,pHealthyStage2,pHealthyStage3))*C16*(1-'Life Table - Male'!B61)</f>
        <v>281.1797237595494</v>
      </c>
      <c r="D17" s="19">
        <f t="shared" si="3"/>
        <v>0</v>
      </c>
      <c r="E17" s="20">
        <f t="shared" si="1"/>
        <v>247.85722935013169</v>
      </c>
      <c r="F17" s="27">
        <f>SUM(pHealthyStage1*C16,(1-SUM(pStage1Remission,pStage1Stage2))*F16,pStage2Stage1*I16,pRemissionStage1*O16)*(1-'Life Table - Male'!B61)</f>
        <v>121.38232775898707</v>
      </c>
      <c r="G17" s="19">
        <f t="shared" si="4"/>
        <v>171195.77214544642</v>
      </c>
      <c r="H17" s="20">
        <f t="shared" si="5"/>
        <v>94.157674679995523</v>
      </c>
      <c r="I17" s="27">
        <f>SUM(pHealthyStage2*C16,pStage1Stage2*F16,(1-SUM(pStage2Remission, pStage2Stage1, pStage2Stage3))*I16,pStage3Stage2*L16,pRemissionStage2*O16)*(1-'Life Table - Male'!B61)</f>
        <v>77.730467140753717</v>
      </c>
      <c r="J17" s="19">
        <f t="shared" si="6"/>
        <v>493334.36046097323</v>
      </c>
      <c r="K17" s="20">
        <f t="shared" si="7"/>
        <v>48.648249434345971</v>
      </c>
      <c r="L17" s="27">
        <f>SUM(pHealthyStage3*C16,pStage2Stage3*I16,(1-SUM(pStage3Death, pStage3Stage2))*L16)*(1-'Life Table - Male'!B61)</f>
        <v>29.477495394422185</v>
      </c>
      <c r="M17" s="19">
        <f t="shared" si="8"/>
        <v>602831.80289010832</v>
      </c>
      <c r="N17" s="20">
        <f t="shared" si="9"/>
        <v>9.3542865965706472</v>
      </c>
      <c r="O17" s="27">
        <f>SUM(pStage1Remission*F16,pStage2Remission*I16,(1-SUM(pRemissionStage1, pRemissionStage2))*O16)*(1-'Life Table - Male'!B61)</f>
        <v>245.2979204448344</v>
      </c>
      <c r="P17" s="19">
        <f t="shared" si="10"/>
        <v>108113.88195757275</v>
      </c>
      <c r="Q17" s="23">
        <f t="shared" si="11"/>
        <v>205.41637571938821</v>
      </c>
      <c r="R17" s="27">
        <f>SUM(pStage3Death*L16*(1-'Life Table - Male'!B61),R16)</f>
        <v>155.77654971656415</v>
      </c>
      <c r="S17" s="19">
        <f t="shared" si="12"/>
        <v>0</v>
      </c>
      <c r="T17" s="23">
        <f t="shared" si="13"/>
        <v>0</v>
      </c>
      <c r="U17" s="181">
        <f>SUM(B17*'Life Table - Male'!B61,U16)</f>
        <v>89.155515784889189</v>
      </c>
      <c r="V17" s="49">
        <f t="shared" si="14"/>
        <v>0</v>
      </c>
      <c r="W17" s="54">
        <v>1.3333333333333333</v>
      </c>
      <c r="X17" s="13">
        <f t="shared" si="15"/>
        <v>1375475.8174541006</v>
      </c>
      <c r="Y17" s="25">
        <f t="shared" si="15"/>
        <v>605.43381578043204</v>
      </c>
    </row>
    <row r="18" spans="1:25" x14ac:dyDescent="0.2">
      <c r="A18" s="10">
        <v>15</v>
      </c>
      <c r="B18" s="15">
        <f t="shared" si="2"/>
        <v>755.06793449854672</v>
      </c>
      <c r="C18" s="27">
        <f>(1-SUM(pHealthyStage1,pHealthyStage2,pHealthyStage3))*C17*(1-'Life Table - Male'!B62)</f>
        <v>255.43936213894943</v>
      </c>
      <c r="D18" s="19">
        <f t="shared" si="3"/>
        <v>0</v>
      </c>
      <c r="E18" s="20">
        <f t="shared" si="1"/>
        <v>109.30453761618766</v>
      </c>
      <c r="F18" s="27">
        <f>SUM(pHealthyStage1*C17,(1-SUM(pStage1Remission,pStage1Stage2))*F17,pStage2Stage1*I17,pRemissionStage1*O17)*(1-'Life Table - Male'!B62)</f>
        <v>119.85081600682732</v>
      </c>
      <c r="G18" s="19">
        <f t="shared" si="4"/>
        <v>82056.190036509739</v>
      </c>
      <c r="H18" s="20">
        <f t="shared" si="5"/>
        <v>45.130904520080357</v>
      </c>
      <c r="I18" s="27">
        <f>SUM(pHealthyStage2*C17,pStage1Stage2*F17,(1-SUM(pStage2Remission, pStage2Stage1, pStage2Stage3))*I17,pStage3Stage2*L17,pRemissionStage2*O17)*(1-'Life Table - Male'!B62)</f>
        <v>77.158391682251221</v>
      </c>
      <c r="J18" s="19">
        <f t="shared" si="6"/>
        <v>237720.17060720865</v>
      </c>
      <c r="K18" s="20">
        <f t="shared" si="7"/>
        <v>23.44185015709974</v>
      </c>
      <c r="L18" s="27">
        <f>SUM(pHealthyStage3*C17,pStage2Stage3*I17,(1-SUM(pStage3Death, pStage3Stage2))*L17)*(1-'Life Table - Male'!B62)</f>
        <v>28.843586482825362</v>
      </c>
      <c r="M18" s="19">
        <f t="shared" si="8"/>
        <v>286343.68912180583</v>
      </c>
      <c r="N18" s="20">
        <f t="shared" si="9"/>
        <v>4.4432641415452627</v>
      </c>
      <c r="O18" s="27">
        <f>SUM(pStage1Remission*F17,pStage2Remission*I17,(1-SUM(pRemissionStage1, pRemissionStage2))*O17)*(1-'Life Table - Male'!B62)</f>
        <v>251.20276044360983</v>
      </c>
      <c r="P18" s="19">
        <f t="shared" si="10"/>
        <v>53745.831003255516</v>
      </c>
      <c r="Q18" s="23">
        <f t="shared" si="11"/>
        <v>102.11707890618548</v>
      </c>
      <c r="R18" s="27">
        <f>SUM(pStage3Death*L17*(1-'Life Table - Male'!B62),R17)</f>
        <v>168.87497501855998</v>
      </c>
      <c r="S18" s="19">
        <f t="shared" si="12"/>
        <v>0</v>
      </c>
      <c r="T18" s="23">
        <f t="shared" si="13"/>
        <v>0</v>
      </c>
      <c r="U18" s="181">
        <f>SUM(B18*'Life Table - Male'!B62,U17)</f>
        <v>98.630108226976958</v>
      </c>
      <c r="V18" s="49">
        <f t="shared" si="14"/>
        <v>0</v>
      </c>
      <c r="W18" s="54">
        <v>0.66666666666666663</v>
      </c>
      <c r="X18" s="13">
        <f t="shared" si="15"/>
        <v>659865.88076877978</v>
      </c>
      <c r="Y18" s="25">
        <f t="shared" si="15"/>
        <v>284.43763534109848</v>
      </c>
    </row>
    <row r="19" spans="1:25" x14ac:dyDescent="0.2">
      <c r="A19" s="10">
        <v>16</v>
      </c>
      <c r="B19" s="15">
        <f t="shared" si="2"/>
        <v>732.49491675446313</v>
      </c>
      <c r="C19" s="27">
        <f>(1-SUM(pHealthyStage1,pHealthyStage2,pHealthyStage3))*C18*(1-'Life Table - Male'!B63)</f>
        <v>231.80839087296411</v>
      </c>
      <c r="D19" s="19">
        <f t="shared" si="3"/>
        <v>0</v>
      </c>
      <c r="E19" s="20">
        <f t="shared" si="1"/>
        <v>192.60710056779322</v>
      </c>
      <c r="F19" s="27">
        <f>SUM(pHealthyStage1*C18,(1-SUM(pStage1Remission,pStage1Stage2))*F18,pStage2Stage1*I18,pRemissionStage1*O18)*(1-'Life Table - Male'!B63)</f>
        <v>118.02603035275084</v>
      </c>
      <c r="G19" s="19">
        <f t="shared" si="4"/>
        <v>156906.49617754464</v>
      </c>
      <c r="H19" s="20">
        <f t="shared" si="5"/>
        <v>86.298572897649549</v>
      </c>
      <c r="I19" s="27">
        <f>SUM(pHealthyStage2*C18,pStage1Stage2*F18,(1-SUM(pStage2Remission, pStage2Stage1, pStage2Stage3))*I18,pStage3Stage2*L18,pRemissionStage2*O18)*(1-'Life Table - Male'!B63)</f>
        <v>76.338777982047191</v>
      </c>
      <c r="J19" s="19">
        <f t="shared" si="6"/>
        <v>456689.30514121155</v>
      </c>
      <c r="K19" s="20">
        <f t="shared" si="7"/>
        <v>45.034639812536142</v>
      </c>
      <c r="L19" s="27">
        <f>SUM(pHealthyStage3*C18,pStage2Stage3*I18,(1-SUM(pStage3Death, pStage3Stage2))*L18)*(1-'Life Table - Male'!B63)</f>
        <v>28.161694904719571</v>
      </c>
      <c r="M19" s="19">
        <f t="shared" si="8"/>
        <v>542862.59124663332</v>
      </c>
      <c r="N19" s="20">
        <f t="shared" si="9"/>
        <v>8.4237298641718947</v>
      </c>
      <c r="O19" s="27">
        <f>SUM(pStage1Remission*F18,pStage2Remission*I18,(1-SUM(pRemissionStage1, pRemissionStage2))*O18)*(1-'Life Table - Male'!B63)</f>
        <v>255.39572012142705</v>
      </c>
      <c r="P19" s="19">
        <f t="shared" si="10"/>
        <v>106102.77946532445</v>
      </c>
      <c r="Q19" s="23">
        <f t="shared" si="11"/>
        <v>201.59528098411641</v>
      </c>
      <c r="R19" s="27">
        <f>SUM(pStage3Death*L18*(1-'Life Table - Male'!B63),R18)</f>
        <v>181.67807916617042</v>
      </c>
      <c r="S19" s="19">
        <f t="shared" si="12"/>
        <v>0</v>
      </c>
      <c r="T19" s="23">
        <f t="shared" si="13"/>
        <v>0</v>
      </c>
      <c r="U19" s="181">
        <f>SUM(B19*'Life Table - Male'!B63,U18)</f>
        <v>108.5913065999209</v>
      </c>
      <c r="V19" s="49">
        <f t="shared" si="14"/>
        <v>0</v>
      </c>
      <c r="W19" s="54">
        <v>1.3333333333333333</v>
      </c>
      <c r="X19" s="13">
        <f t="shared" si="15"/>
        <v>1262561.1720307141</v>
      </c>
      <c r="Y19" s="25">
        <f t="shared" si="15"/>
        <v>533.95932412626723</v>
      </c>
    </row>
    <row r="20" spans="1:25" x14ac:dyDescent="0.2">
      <c r="A20" s="10">
        <v>17</v>
      </c>
      <c r="B20" s="15">
        <f t="shared" si="2"/>
        <v>709.7306142339088</v>
      </c>
      <c r="C20" s="27">
        <f>(1-SUM(pHealthyStage1,pHealthyStage2,pHealthyStage3))*C19*(1-'Life Table - Male'!B64)</f>
        <v>210.13556736398832</v>
      </c>
      <c r="D20" s="19">
        <f t="shared" si="3"/>
        <v>0</v>
      </c>
      <c r="E20" s="20">
        <f t="shared" si="1"/>
        <v>84.75698274142313</v>
      </c>
      <c r="F20" s="27">
        <f>SUM(pHealthyStage1*C19,(1-SUM(pStage1Remission,pStage1Stage2))*F19,pStage2Stage1*I19,pRemissionStage1*O19)*(1-'Life Table - Male'!B64)</f>
        <v>115.93795682967973</v>
      </c>
      <c r="G20" s="19">
        <f t="shared" si="4"/>
        <v>74820.66195157051</v>
      </c>
      <c r="H20" s="20">
        <f t="shared" si="5"/>
        <v>41.15136407336378</v>
      </c>
      <c r="I20" s="27">
        <f>SUM(pHealthyStage2*C19,pStage1Stage2*F19,(1-SUM(pStage2Remission, pStage2Stage1, pStage2Stage3))*I19,pStage3Stage2*L19,pRemissionStage2*O19)*(1-'Life Table - Male'!B64)</f>
        <v>75.298981176957525</v>
      </c>
      <c r="J20" s="19">
        <f t="shared" si="6"/>
        <v>218674.18544359281</v>
      </c>
      <c r="K20" s="20">
        <f t="shared" si="7"/>
        <v>21.563704397909845</v>
      </c>
      <c r="L20" s="27">
        <f>SUM(pHealthyStage3*C19,pStage2Stage3*I19,(1-SUM(pStage3Death, pStage3Stage2))*L19)*(1-'Life Table - Male'!B64)</f>
        <v>27.441247953875944</v>
      </c>
      <c r="M20" s="19">
        <f t="shared" si="8"/>
        <v>256783.8842087331</v>
      </c>
      <c r="N20" s="20">
        <f t="shared" si="9"/>
        <v>3.9845775135837895</v>
      </c>
      <c r="O20" s="27">
        <f>SUM(pStage1Remission*F19,pStage2Remission*I19,(1-SUM(pRemissionStage1, pRemissionStage2))*O19)*(1-'Life Table - Male'!B64)</f>
        <v>258.01965363608855</v>
      </c>
      <c r="P20" s="19">
        <f t="shared" si="10"/>
        <v>52035.377933668387</v>
      </c>
      <c r="Q20" s="23">
        <f t="shared" si="11"/>
        <v>98.867218073969951</v>
      </c>
      <c r="R20" s="27">
        <f>SUM(pStage3Death*L19*(1-'Life Table - Male'!B64),R19)</f>
        <v>194.16495778990614</v>
      </c>
      <c r="S20" s="19">
        <f t="shared" si="12"/>
        <v>0</v>
      </c>
      <c r="T20" s="23">
        <f t="shared" si="13"/>
        <v>0</v>
      </c>
      <c r="U20" s="181">
        <f>SUM(B20*'Life Table - Male'!B64,U19)</f>
        <v>119.00163524950388</v>
      </c>
      <c r="V20" s="49">
        <f t="shared" si="14"/>
        <v>0</v>
      </c>
      <c r="W20" s="54">
        <v>0.66666666666666663</v>
      </c>
      <c r="X20" s="13">
        <f t="shared" si="15"/>
        <v>602314.10953756492</v>
      </c>
      <c r="Y20" s="25">
        <f t="shared" si="15"/>
        <v>250.32384680025049</v>
      </c>
    </row>
    <row r="21" spans="1:25" x14ac:dyDescent="0.2">
      <c r="A21" s="10">
        <v>18</v>
      </c>
      <c r="B21" s="15">
        <f t="shared" si="2"/>
        <v>686.83340696059008</v>
      </c>
      <c r="C21" s="27">
        <f>(1-SUM(pHealthyStage1,pHealthyStage2,pHealthyStage3))*C20*(1-'Life Table - Male'!B65)</f>
        <v>190.28507737125838</v>
      </c>
      <c r="D21" s="19">
        <f t="shared" si="3"/>
        <v>0</v>
      </c>
      <c r="E21" s="20">
        <f t="shared" si="1"/>
        <v>149.02990447696575</v>
      </c>
      <c r="F21" s="27">
        <f>SUM(pHealthyStage1*C20,(1-SUM(pStage1Remission,pStage1Stage2))*F20,pStage2Stage1*I20,pRemissionStage1*O20)*(1-'Life Table - Male'!B65)</f>
        <v>113.618405936299</v>
      </c>
      <c r="G21" s="19">
        <f t="shared" si="4"/>
        <v>142376.18980893842</v>
      </c>
      <c r="H21" s="20">
        <f t="shared" si="5"/>
        <v>78.306904394916117</v>
      </c>
      <c r="I21" s="27">
        <f>SUM(pHealthyStage2*C20,pStage1Stage2*F20,(1-SUM(pStage2Remission, pStage2Stage1, pStage2Stage3))*I20,pStage3Stage2*L20,pRemissionStage2*O20)*(1-'Life Table - Male'!B65)</f>
        <v>74.06580171947175</v>
      </c>
      <c r="J21" s="19">
        <f t="shared" si="6"/>
        <v>417656.18437242723</v>
      </c>
      <c r="K21" s="20">
        <f t="shared" si="7"/>
        <v>41.185540403392125</v>
      </c>
      <c r="L21" s="27">
        <f>SUM(pHealthyStage3*C20,pStage2Stage3*I20,(1-SUM(pStage3Death, pStage3Stage2))*L20)*(1-'Life Table - Male'!B65)</f>
        <v>26.690468958918654</v>
      </c>
      <c r="M21" s="19">
        <f t="shared" si="8"/>
        <v>484967.77460836194</v>
      </c>
      <c r="N21" s="20">
        <f t="shared" si="9"/>
        <v>7.525362019784926</v>
      </c>
      <c r="O21" s="27">
        <f>SUM(pStage1Remission*F20,pStage2Remission*I20,(1-SUM(pRemissionStage1, pRemissionStage2))*O20)*(1-'Life Table - Male'!B65)</f>
        <v>259.22016617146716</v>
      </c>
      <c r="P21" s="19">
        <f t="shared" si="10"/>
        <v>101509.68519634436</v>
      </c>
      <c r="Q21" s="23">
        <f t="shared" si="11"/>
        <v>192.8684018730543</v>
      </c>
      <c r="R21" s="27">
        <f>SUM(pStage3Death*L20*(1-'Life Table - Male'!B65),R20)</f>
        <v>206.31936293543987</v>
      </c>
      <c r="S21" s="19">
        <f t="shared" si="12"/>
        <v>0</v>
      </c>
      <c r="T21" s="23">
        <f t="shared" si="13"/>
        <v>0</v>
      </c>
      <c r="U21" s="181">
        <f>SUM(B21*'Life Table - Male'!B65,U20)</f>
        <v>129.80071690714524</v>
      </c>
      <c r="V21" s="49">
        <f t="shared" si="14"/>
        <v>0</v>
      </c>
      <c r="W21" s="54">
        <v>1.3333333333333333</v>
      </c>
      <c r="X21" s="13">
        <f t="shared" si="15"/>
        <v>1146509.8339860719</v>
      </c>
      <c r="Y21" s="25">
        <f t="shared" si="15"/>
        <v>468.91611316811327</v>
      </c>
    </row>
    <row r="22" spans="1:25" x14ac:dyDescent="0.2">
      <c r="A22" s="10">
        <v>19</v>
      </c>
      <c r="B22" s="15">
        <f t="shared" si="2"/>
        <v>663.87992015741497</v>
      </c>
      <c r="C22" s="27">
        <f>(1-SUM(pHealthyStage1,pHealthyStage2,pHealthyStage3))*C21*(1-'Life Table - Male'!B66)</f>
        <v>172.12980307699544</v>
      </c>
      <c r="D22" s="19">
        <f t="shared" si="3"/>
        <v>0</v>
      </c>
      <c r="E22" s="20">
        <f t="shared" si="1"/>
        <v>65.442147661799197</v>
      </c>
      <c r="F22" s="27">
        <f>SUM(pHealthyStage1*C21,(1-SUM(pStage1Remission,pStage1Stage2))*F21,pStage2Stage1*I21,pRemissionStage1*O21)*(1-'Life Table - Male'!B66)</f>
        <v>111.09880340454599</v>
      </c>
      <c r="G22" s="19">
        <f t="shared" si="4"/>
        <v>67581.968188946877</v>
      </c>
      <c r="H22" s="20">
        <f t="shared" si="5"/>
        <v>37.170082503920781</v>
      </c>
      <c r="I22" s="27">
        <f>SUM(pHealthyStage2*C21,pStage1Stage2*F21,(1-SUM(pStage2Remission, pStage2Stage1, pStage2Stage3))*I21,pStage3Stage2*L21,pRemissionStage2*O21)*(1-'Life Table - Male'!B66)</f>
        <v>72.664613231637418</v>
      </c>
      <c r="J22" s="19">
        <f t="shared" si="6"/>
        <v>198910.14513453952</v>
      </c>
      <c r="K22" s="20">
        <f t="shared" si="7"/>
        <v>19.614750422989314</v>
      </c>
      <c r="L22" s="27">
        <f>SUM(pHealthyStage3*C21,pStage2Stage3*I21,(1-SUM(pStage3Death, pStage3Stage2))*L21)*(1-'Life Table - Male'!B66)</f>
        <v>25.916433398326365</v>
      </c>
      <c r="M22" s="19">
        <f t="shared" si="8"/>
        <v>228593.92806621606</v>
      </c>
      <c r="N22" s="20">
        <f t="shared" si="9"/>
        <v>3.5471471596481798</v>
      </c>
      <c r="O22" s="27">
        <f>SUM(pStage1Remission*F21,pStage2Remission*I21,(1-SUM(pRemissionStage1, pRemissionStage2))*O21)*(1-'Life Table - Male'!B66)</f>
        <v>259.14009489232836</v>
      </c>
      <c r="P22" s="19">
        <f t="shared" si="10"/>
        <v>49261.325034603724</v>
      </c>
      <c r="Q22" s="23">
        <f t="shared" si="11"/>
        <v>93.59651756574705</v>
      </c>
      <c r="R22" s="27">
        <f>SUM(pStage3Death*L21*(1-'Life Table - Male'!B66),R21)</f>
        <v>218.12888254646438</v>
      </c>
      <c r="S22" s="19">
        <f t="shared" si="12"/>
        <v>0</v>
      </c>
      <c r="T22" s="23">
        <f t="shared" si="13"/>
        <v>0</v>
      </c>
      <c r="U22" s="181">
        <f>SUM(B22*'Life Table - Male'!B66,U21)</f>
        <v>140.9213694497021</v>
      </c>
      <c r="V22" s="49">
        <f t="shared" si="14"/>
        <v>0</v>
      </c>
      <c r="W22" s="54">
        <v>0.66666666666666663</v>
      </c>
      <c r="X22" s="13">
        <f t="shared" si="15"/>
        <v>544347.36642430618</v>
      </c>
      <c r="Y22" s="25">
        <f t="shared" si="15"/>
        <v>219.37064531410454</v>
      </c>
    </row>
    <row r="23" spans="1:25" x14ac:dyDescent="0.2">
      <c r="A23" s="10">
        <v>20</v>
      </c>
      <c r="B23" s="15">
        <f t="shared" si="2"/>
        <v>640.94974800383352</v>
      </c>
      <c r="C23" s="27">
        <f>(1-SUM(pHealthyStage1,pHealthyStage2,pHealthyStage3))*C22*(1-'Life Table - Male'!B67)</f>
        <v>155.54172969157875</v>
      </c>
      <c r="D23" s="19">
        <f t="shared" si="3"/>
        <v>0</v>
      </c>
      <c r="E23" s="20">
        <f t="shared" si="1"/>
        <v>114.82624599257588</v>
      </c>
      <c r="F23" s="27">
        <f>SUM(pHealthyStage1*C22,(1-SUM(pStage1Remission,pStage1Stage2))*F22,pStage2Stage1*I22,pRemissionStage1*O22)*(1-'Life Table - Male'!B67)</f>
        <v>108.4041755384734</v>
      </c>
      <c r="G23" s="19">
        <f t="shared" si="4"/>
        <v>128044.29578285247</v>
      </c>
      <c r="H23" s="20">
        <f t="shared" si="5"/>
        <v>70.424362680568862</v>
      </c>
      <c r="I23" s="27">
        <f>SUM(pHealthyStage2*C22,pStage1Stage2*F22,(1-SUM(pStage2Remission, pStage2Stage1, pStage2Stage3))*I22,pStage3Stage2*L22,pRemissionStage2*O22)*(1-'Life Table - Male'!B67)</f>
        <v>71.115785124556922</v>
      </c>
      <c r="J23" s="19">
        <f t="shared" si="6"/>
        <v>378000.82524856698</v>
      </c>
      <c r="K23" s="20">
        <f t="shared" si="7"/>
        <v>37.275081378678131</v>
      </c>
      <c r="L23" s="27">
        <f>SUM(pHealthyStage3*C22,pStage2Stage3*I22,(1-SUM(pStage3Death, pStage3Stage2))*L22)*(1-'Life Table - Male'!B67)</f>
        <v>25.12407588960447</v>
      </c>
      <c r="M23" s="19">
        <f t="shared" si="8"/>
        <v>430300.96888099471</v>
      </c>
      <c r="N23" s="20">
        <f t="shared" si="9"/>
        <v>6.6770839998775049</v>
      </c>
      <c r="O23" s="27">
        <f>SUM(pStage1Remission*F22,pStage2Remission*I22,(1-SUM(pRemissionStage1, pRemissionStage2))*O22)*(1-'Life Table - Male'!B67)</f>
        <v>257.90467685889644</v>
      </c>
      <c r="P23" s="19">
        <f t="shared" si="10"/>
        <v>95197.044312021651</v>
      </c>
      <c r="Q23" s="23">
        <f t="shared" si="11"/>
        <v>180.87438419284112</v>
      </c>
      <c r="R23" s="27">
        <f>SUM(pStage3Death*L22*(1-'Life Table - Male'!B67),R22)</f>
        <v>229.58376858095585</v>
      </c>
      <c r="S23" s="19">
        <f t="shared" si="12"/>
        <v>0</v>
      </c>
      <c r="T23" s="23">
        <f t="shared" si="13"/>
        <v>0</v>
      </c>
      <c r="U23" s="181">
        <f>SUM(B23*'Life Table - Male'!B67,U22)</f>
        <v>152.32578831593432</v>
      </c>
      <c r="V23" s="49">
        <f t="shared" si="14"/>
        <v>0</v>
      </c>
      <c r="W23" s="54">
        <v>1.3333333333333333</v>
      </c>
      <c r="X23" s="13">
        <f t="shared" si="15"/>
        <v>1031543.1342244358</v>
      </c>
      <c r="Y23" s="25">
        <f t="shared" si="15"/>
        <v>410.07715824454147</v>
      </c>
    </row>
    <row r="24" spans="1:25" x14ac:dyDescent="0.2">
      <c r="A24" s="10">
        <v>21</v>
      </c>
      <c r="B24" s="15">
        <f t="shared" si="2"/>
        <v>618.09044310310992</v>
      </c>
      <c r="C24" s="27">
        <f>(1-SUM(pHealthyStage1,pHealthyStage2,pHealthyStage3))*C23*(1-'Life Table - Male'!B68)</f>
        <v>140.39240073646212</v>
      </c>
      <c r="D24" s="19">
        <f t="shared" si="3"/>
        <v>0</v>
      </c>
      <c r="E24" s="20">
        <f t="shared" si="1"/>
        <v>50.311888906013486</v>
      </c>
      <c r="F24" s="27">
        <f>SUM(pHealthyStage1*C23,(1-SUM(pStage1Remission,pStage1Stage2))*F23,pStage2Stage1*I23,pRemissionStage1*O23)*(1-'Life Table - Male'!B68)</f>
        <v>105.55160517887417</v>
      </c>
      <c r="G24" s="19">
        <f t="shared" si="4"/>
        <v>60521.801530605997</v>
      </c>
      <c r="H24" s="20">
        <f t="shared" si="5"/>
        <v>33.286990841833301</v>
      </c>
      <c r="I24" s="27">
        <f>SUM(pHealthyStage2*C23,pStage1Stage2*F23,(1-SUM(pStage2Remission, pStage2Stage1, pStage2Stage3))*I23,pStage3Stage2*L23,pRemissionStage2*O23)*(1-'Life Table - Male'!B68)</f>
        <v>69.433859297978572</v>
      </c>
      <c r="J24" s="19">
        <f t="shared" si="6"/>
        <v>179155.7797881607</v>
      </c>
      <c r="K24" s="20">
        <f t="shared" si="7"/>
        <v>17.666750506888068</v>
      </c>
      <c r="L24" s="27">
        <f>SUM(pHealthyStage3*C23,pStage2Stage3*I23,(1-SUM(pStage3Death, pStage3Stage2))*L23)*(1-'Life Table - Male'!B68)</f>
        <v>24.316142007274866</v>
      </c>
      <c r="M24" s="19">
        <f t="shared" si="8"/>
        <v>202166.72604718091</v>
      </c>
      <c r="N24" s="20">
        <f t="shared" si="9"/>
        <v>3.1370698869390137</v>
      </c>
      <c r="O24" s="27">
        <f>SUM(pStage1Remission*F23,pStage2Remission*I23,(1-SUM(pRemissionStage1, pRemissionStage2))*O23)*(1-'Life Table - Male'!B68)</f>
        <v>255.61630477690105</v>
      </c>
      <c r="P24" s="19">
        <f t="shared" si="10"/>
        <v>45802.119847791189</v>
      </c>
      <c r="Q24" s="23">
        <f t="shared" si="11"/>
        <v>87.024027710803253</v>
      </c>
      <c r="R24" s="27">
        <f>SUM(pStage3Death*L23*(1-'Life Table - Male'!B68),R23)</f>
        <v>240.67580940749528</v>
      </c>
      <c r="S24" s="19">
        <f t="shared" si="12"/>
        <v>0</v>
      </c>
      <c r="T24" s="23">
        <f t="shared" si="13"/>
        <v>0</v>
      </c>
      <c r="U24" s="181">
        <f>SUM(B24*'Life Table - Male'!B68,U23)</f>
        <v>164.01387859501412</v>
      </c>
      <c r="V24" s="49">
        <f t="shared" si="14"/>
        <v>0</v>
      </c>
      <c r="W24" s="54">
        <v>0.66666666666666663</v>
      </c>
      <c r="X24" s="13">
        <f t="shared" si="15"/>
        <v>487646.42721373885</v>
      </c>
      <c r="Y24" s="25">
        <f t="shared" si="15"/>
        <v>191.42672785247711</v>
      </c>
    </row>
    <row r="25" spans="1:25" x14ac:dyDescent="0.2">
      <c r="A25" s="10">
        <v>22</v>
      </c>
      <c r="B25" s="15">
        <f t="shared" si="2"/>
        <v>595.31031199749077</v>
      </c>
      <c r="C25" s="27">
        <f>(1-SUM(pHealthyStage1,pHealthyStage2,pHealthyStage3))*C24*(1-'Life Table - Male'!B69)</f>
        <v>126.54666070090299</v>
      </c>
      <c r="D25" s="19">
        <f t="shared" si="3"/>
        <v>0</v>
      </c>
      <c r="E25" s="20">
        <f t="shared" si="1"/>
        <v>88.058337642045672</v>
      </c>
      <c r="F25" s="27">
        <f>SUM(pHealthyStage1*C24,(1-SUM(pStage1Remission,pStage1Stage2))*F24,pStage2Stage1*I24,pRemissionStage1*O24)*(1-'Life Table - Male'!B69)</f>
        <v>102.54303369043694</v>
      </c>
      <c r="G25" s="19">
        <f t="shared" si="4"/>
        <v>114168.4059750173</v>
      </c>
      <c r="H25" s="20">
        <f t="shared" si="5"/>
        <v>62.792623286259506</v>
      </c>
      <c r="I25" s="27">
        <f>SUM(pHealthyStage2*C24,pStage1Stage2*F24,(1-SUM(pStage2Remission, pStage2Stage1, pStage2Stage3))*I24,pStage3Stage2*L24,pRemissionStage2*O24)*(1-'Life Table - Male'!B69)</f>
        <v>67.622913714505742</v>
      </c>
      <c r="J25" s="19">
        <f t="shared" si="6"/>
        <v>338802.15893213463</v>
      </c>
      <c r="K25" s="20">
        <f t="shared" si="7"/>
        <v>33.409657339141056</v>
      </c>
      <c r="L25" s="27">
        <f>SUM(pHealthyStage3*C24,pStage2Stage3*I24,(1-SUM(pStage3Death, pStage3Stage2))*L24)*(1-'Life Table - Male'!B69)</f>
        <v>23.491753952773589</v>
      </c>
      <c r="M25" s="19">
        <f t="shared" si="8"/>
        <v>379247.93215510377</v>
      </c>
      <c r="N25" s="20">
        <f t="shared" si="9"/>
        <v>5.884881705855058</v>
      </c>
      <c r="O25" s="27">
        <f>SUM(pStage1Remission*F24,pStage2Remission*I24,(1-SUM(pRemissionStage1, pRemissionStage2))*O24)*(1-'Life Table - Male'!B69)</f>
        <v>252.33549237412279</v>
      </c>
      <c r="P25" s="19">
        <f t="shared" si="10"/>
        <v>87794.667451046349</v>
      </c>
      <c r="Q25" s="23">
        <f t="shared" si="11"/>
        <v>166.80986815698807</v>
      </c>
      <c r="R25" s="27">
        <f>SUM(pStage3Death*L24*(1-'Life Table - Male'!B69),R24)</f>
        <v>251.39659094710279</v>
      </c>
      <c r="S25" s="19">
        <f t="shared" si="12"/>
        <v>0</v>
      </c>
      <c r="T25" s="23">
        <f t="shared" si="13"/>
        <v>0</v>
      </c>
      <c r="U25" s="181">
        <f>SUM(B25*'Life Table - Male'!B69,U24)</f>
        <v>176.06355462015534</v>
      </c>
      <c r="V25" s="49">
        <f t="shared" si="14"/>
        <v>0</v>
      </c>
      <c r="W25" s="54">
        <v>1.3333333333333333</v>
      </c>
      <c r="X25" s="13">
        <f t="shared" si="15"/>
        <v>920013.16451330204</v>
      </c>
      <c r="Y25" s="25">
        <f t="shared" si="15"/>
        <v>356.95536813028934</v>
      </c>
    </row>
    <row r="26" spans="1:25" x14ac:dyDescent="0.2">
      <c r="A26" s="10">
        <v>23</v>
      </c>
      <c r="B26" s="15">
        <f t="shared" si="2"/>
        <v>572.539854432742</v>
      </c>
      <c r="C26" s="27">
        <f>(1-SUM(pHealthyStage1,pHealthyStage2,pHealthyStage3))*C25*(1-'Life Table - Male'!B70)</f>
        <v>113.90621341360905</v>
      </c>
      <c r="D26" s="19">
        <f t="shared" si="3"/>
        <v>0</v>
      </c>
      <c r="E26" s="20">
        <f t="shared" si="1"/>
        <v>38.476892287698334</v>
      </c>
      <c r="F26" s="27">
        <f>SUM(pHealthyStage1*C25,(1-SUM(pStage1Remission,pStage1Stage2))*F25,pStage2Stage1*I25,pRemissionStage1*O25)*(1-'Life Table - Male'!B70)</f>
        <v>99.398820745058671</v>
      </c>
      <c r="G26" s="19">
        <f t="shared" si="4"/>
        <v>53722.199760174488</v>
      </c>
      <c r="H26" s="20">
        <f t="shared" si="5"/>
        <v>29.547209868095969</v>
      </c>
      <c r="I26" s="27">
        <f>SUM(pHealthyStage2*C25,pStage1Stage2*F25,(1-SUM(pStage2Remission, pStage2Stage1, pStage2Stage3))*I25,pStage3Stage2*L25,pRemissionStage2*O25)*(1-'Life Table - Male'!B70)</f>
        <v>65.698758074241653</v>
      </c>
      <c r="J26" s="19">
        <f t="shared" si="6"/>
        <v>159787.28927182572</v>
      </c>
      <c r="K26" s="20">
        <f t="shared" si="7"/>
        <v>15.756802136527256</v>
      </c>
      <c r="L26" s="27">
        <f>SUM(pHealthyStage3*C25,pStage2Stage3*I25,(1-SUM(pStage3Death, pStage3Stage2))*L25)*(1-'Life Table - Male'!B70)</f>
        <v>22.654243747464449</v>
      </c>
      <c r="M26" s="19">
        <f t="shared" si="8"/>
        <v>177537.51084741435</v>
      </c>
      <c r="N26" s="20">
        <f t="shared" si="9"/>
        <v>2.7548924097012573</v>
      </c>
      <c r="O26" s="27">
        <f>SUM(pStage1Remission*F25,pStage2Remission*I25,(1-SUM(pRemissionStage1, pRemissionStage2))*O25)*(1-'Life Table - Male'!B70)</f>
        <v>248.16245470068623</v>
      </c>
      <c r="P26" s="19">
        <f t="shared" si="10"/>
        <v>41913.956022298531</v>
      </c>
      <c r="Q26" s="23">
        <f t="shared" si="11"/>
        <v>79.63651644236721</v>
      </c>
      <c r="R26" s="27">
        <f>SUM(pStage3Death*L25*(1-'Life Table - Male'!B70),R25)</f>
        <v>261.73936066551221</v>
      </c>
      <c r="S26" s="19">
        <f t="shared" si="12"/>
        <v>0</v>
      </c>
      <c r="T26" s="23">
        <f t="shared" si="13"/>
        <v>0</v>
      </c>
      <c r="U26" s="181">
        <f>SUM(B26*'Life Table - Male'!B70,U25)</f>
        <v>188.44014865342794</v>
      </c>
      <c r="V26" s="49">
        <f t="shared" si="14"/>
        <v>0</v>
      </c>
      <c r="W26" s="54">
        <v>0.66666666666666663</v>
      </c>
      <c r="X26" s="13">
        <f t="shared" si="15"/>
        <v>432960.95590171311</v>
      </c>
      <c r="Y26" s="25">
        <f t="shared" si="15"/>
        <v>166.17231314439005</v>
      </c>
    </row>
    <row r="27" spans="1:25" x14ac:dyDescent="0.2">
      <c r="A27" s="10">
        <v>24</v>
      </c>
      <c r="B27" s="15">
        <f t="shared" si="2"/>
        <v>549.82049068106005</v>
      </c>
      <c r="C27" s="27">
        <f>(1-SUM(pHealthyStage1,pHealthyStage2,pHealthyStage3))*C26*(1-'Life Table - Male'!B71)</f>
        <v>102.37067603129482</v>
      </c>
      <c r="D27" s="19">
        <f t="shared" si="3"/>
        <v>0</v>
      </c>
      <c r="E27" s="20">
        <f t="shared" si="1"/>
        <v>67.146118868901766</v>
      </c>
      <c r="F27" s="27">
        <f>SUM(pHealthyStage1*C26,(1-SUM(pStage1Remission,pStage1Stage2))*F26,pStage2Stage1*I26,pRemissionStage1*O26)*(1-'Life Table - Male'!B71)</f>
        <v>96.13039029682956</v>
      </c>
      <c r="G27" s="19">
        <f t="shared" si="4"/>
        <v>100884.86842558866</v>
      </c>
      <c r="H27" s="20">
        <f t="shared" si="5"/>
        <v>55.486677634073772</v>
      </c>
      <c r="I27" s="27">
        <f>SUM(pHealthyStage2*C26,pStage1Stage2*F26,(1-SUM(pStage2Remission, pStage2Stage1, pStage2Stage3))*I26,pStage3Stage2*L26,pRemissionStage2*O26)*(1-'Life Table - Male'!B71)</f>
        <v>63.671048171481388</v>
      </c>
      <c r="J27" s="19">
        <f t="shared" si="6"/>
        <v>300690.59158703737</v>
      </c>
      <c r="K27" s="20">
        <f t="shared" si="7"/>
        <v>29.651433337055074</v>
      </c>
      <c r="L27" s="27">
        <f>SUM(pHealthyStage3*C26,pStage2Stage3*I26,(1-SUM(pStage3Death, pStage3Stage2))*L26)*(1-'Life Table - Male'!B71)</f>
        <v>21.804891609745738</v>
      </c>
      <c r="M27" s="19">
        <f t="shared" si="8"/>
        <v>331808.31168186344</v>
      </c>
      <c r="N27" s="20">
        <f t="shared" si="9"/>
        <v>5.148749664028915</v>
      </c>
      <c r="O27" s="27">
        <f>SUM(pStage1Remission*F26,pStage2Remission*I26,(1-SUM(pRemissionStage1, pRemissionStage2))*O26)*(1-'Life Table - Male'!B71)</f>
        <v>243.17184064059009</v>
      </c>
      <c r="P27" s="19">
        <f t="shared" si="10"/>
        <v>79749.621425920835</v>
      </c>
      <c r="Q27" s="23">
        <f t="shared" si="11"/>
        <v>151.52428070924958</v>
      </c>
      <c r="R27" s="27">
        <f>SUM(pStage3Death*L26*(1-'Life Table - Male'!B71),R26)</f>
        <v>271.69805521110322</v>
      </c>
      <c r="S27" s="19">
        <f t="shared" si="12"/>
        <v>0</v>
      </c>
      <c r="T27" s="23">
        <f t="shared" si="13"/>
        <v>0</v>
      </c>
      <c r="U27" s="181">
        <f>SUM(B27*'Life Table - Male'!B71,U26)</f>
        <v>201.15309803895542</v>
      </c>
      <c r="V27" s="49">
        <f t="shared" si="14"/>
        <v>0</v>
      </c>
      <c r="W27" s="54">
        <v>1.3333333333333333</v>
      </c>
      <c r="X27" s="13">
        <f t="shared" si="15"/>
        <v>813133.39312041039</v>
      </c>
      <c r="Y27" s="25">
        <f t="shared" si="15"/>
        <v>308.9572602133091</v>
      </c>
    </row>
    <row r="28" spans="1:25" x14ac:dyDescent="0.2">
      <c r="A28" s="10">
        <v>25</v>
      </c>
      <c r="B28" s="15">
        <f t="shared" si="2"/>
        <v>527.14884674994153</v>
      </c>
      <c r="C28" s="27">
        <f>(1-SUM(pHealthyStage1,pHealthyStage2,pHealthyStage3))*C27*(1-'Life Table - Male'!B72)</f>
        <v>91.854750706656105</v>
      </c>
      <c r="D28" s="19">
        <f t="shared" si="3"/>
        <v>0</v>
      </c>
      <c r="E28" s="20">
        <f t="shared" si="1"/>
        <v>29.246893667093548</v>
      </c>
      <c r="F28" s="27">
        <f>SUM(pHealthyStage1*C27,(1-SUM(pStage1Remission,pStage1Stage2))*F27,pStage2Stage1*I27,pRemissionStage1*O27)*(1-'Life Table - Male'!B72)</f>
        <v>92.754954575148759</v>
      </c>
      <c r="G28" s="19">
        <f t="shared" si="4"/>
        <v>47253.635073816862</v>
      </c>
      <c r="H28" s="20">
        <f t="shared" si="5"/>
        <v>25.989499290599269</v>
      </c>
      <c r="I28" s="27">
        <f>SUM(pHealthyStage2*C27,pStage1Stage2*F27,(1-SUM(pStage2Remission, pStage2Stage1, pStage2Stage3))*I27,pStage3Stage2*L27,pRemissionStage2*O27)*(1-'Life Table - Male'!B72)</f>
        <v>61.553053689491335</v>
      </c>
      <c r="J28" s="19">
        <f t="shared" si="6"/>
        <v>141110.78998638244</v>
      </c>
      <c r="K28" s="20">
        <f t="shared" si="7"/>
        <v>13.915091790323824</v>
      </c>
      <c r="L28" s="27">
        <f>SUM(pHealthyStage3*C27,pStage2Stage3*I27,(1-SUM(pStage3Death, pStage3Stage2))*L27)*(1-'Life Table - Male'!B72)</f>
        <v>20.946332589072597</v>
      </c>
      <c r="M28" s="19">
        <f t="shared" si="8"/>
        <v>154729.84954895682</v>
      </c>
      <c r="N28" s="20">
        <f t="shared" si="9"/>
        <v>2.400980424035537</v>
      </c>
      <c r="O28" s="27">
        <f>SUM(pStage1Remission*F27,pStage2Remission*I27,(1-SUM(pRemissionStage1, pRemissionStage2))*O27)*(1-'Life Table - Male'!B72)</f>
        <v>237.449338820706</v>
      </c>
      <c r="P28" s="19">
        <f t="shared" si="10"/>
        <v>37802.37554608933</v>
      </c>
      <c r="Q28" s="23">
        <f t="shared" si="11"/>
        <v>71.824513537569729</v>
      </c>
      <c r="R28" s="27">
        <f>SUM(pStage3Death*L27*(1-'Life Table - Male'!B72),R27)</f>
        <v>281.26789506524648</v>
      </c>
      <c r="S28" s="19">
        <f t="shared" si="12"/>
        <v>0</v>
      </c>
      <c r="T28" s="23">
        <f t="shared" si="13"/>
        <v>0</v>
      </c>
      <c r="U28" s="181">
        <f>SUM(B28*'Life Table - Male'!B72,U27)</f>
        <v>214.17367455367898</v>
      </c>
      <c r="V28" s="49">
        <f t="shared" si="14"/>
        <v>0</v>
      </c>
      <c r="W28" s="54">
        <v>0.66666666666666663</v>
      </c>
      <c r="X28" s="13">
        <f t="shared" si="15"/>
        <v>380896.65015524544</v>
      </c>
      <c r="Y28" s="25">
        <f t="shared" si="15"/>
        <v>143.37697870962191</v>
      </c>
    </row>
    <row r="29" spans="1:25" x14ac:dyDescent="0.2">
      <c r="A29" s="10">
        <v>26</v>
      </c>
      <c r="B29" s="15">
        <f t="shared" si="2"/>
        <v>504.5584303810748</v>
      </c>
      <c r="C29" s="27">
        <f>(1-SUM(pHealthyStage1,pHealthyStage2,pHealthyStage3))*C28*(1-'Life Table - Male'!B73)</f>
        <v>82.281571430017806</v>
      </c>
      <c r="D29" s="19">
        <f t="shared" si="3"/>
        <v>0</v>
      </c>
      <c r="E29" s="20">
        <f t="shared" si="1"/>
        <v>50.871374449938585</v>
      </c>
      <c r="F29" s="27">
        <f>SUM(pHealthyStage1*C28,(1-SUM(pStage1Remission,pStage1Stage2))*F28,pStage2Stage1*I28,pRemissionStage1*O28)*(1-'Life Table - Male'!B73)</f>
        <v>89.291699540179579</v>
      </c>
      <c r="G29" s="19">
        <f t="shared" si="4"/>
        <v>88328.725932382731</v>
      </c>
      <c r="H29" s="20">
        <f t="shared" si="5"/>
        <v>48.580799262810501</v>
      </c>
      <c r="I29" s="27">
        <f>SUM(pHealthyStage2*C28,pStage1Stage2*F28,(1-SUM(pStage2Remission, pStage2Stage1, pStage2Stage3))*I28,pStage3Stage2*L28,pRemissionStage2*O28)*(1-'Life Table - Male'!B73)</f>
        <v>59.359201597734447</v>
      </c>
      <c r="J29" s="19">
        <f t="shared" si="6"/>
        <v>264235.6685359556</v>
      </c>
      <c r="K29" s="20">
        <f t="shared" si="7"/>
        <v>26.056572869517844</v>
      </c>
      <c r="L29" s="27">
        <f>SUM(pHealthyStage3*C28,pStage2Stage3*I28,(1-SUM(pStage3Death, pStage3Stage2))*L28)*(1-'Life Table - Male'!B73)</f>
        <v>20.081686119099274</v>
      </c>
      <c r="M29" s="19">
        <f t="shared" si="8"/>
        <v>288044.14631844132</v>
      </c>
      <c r="N29" s="20">
        <f t="shared" si="9"/>
        <v>4.4696505463206408</v>
      </c>
      <c r="O29" s="27">
        <f>SUM(pStage1Remission*F28,pStage2Remission*I28,(1-SUM(pRemissionStage1, pRemissionStage2))*O28)*(1-'Life Table - Male'!B73)</f>
        <v>231.0830665764511</v>
      </c>
      <c r="P29" s="19">
        <f t="shared" si="10"/>
        <v>71434.666381214178</v>
      </c>
      <c r="Q29" s="23">
        <f t="shared" si="11"/>
        <v>135.72586612430692</v>
      </c>
      <c r="R29" s="27">
        <f>SUM(pStage3Death*L28*(1-'Life Table - Male'!B73),R28)</f>
        <v>290.4455903861965</v>
      </c>
      <c r="S29" s="19">
        <f t="shared" si="12"/>
        <v>0</v>
      </c>
      <c r="T29" s="23">
        <f t="shared" si="13"/>
        <v>0</v>
      </c>
      <c r="U29" s="181">
        <f>SUM(B29*'Life Table - Male'!B73,U28)</f>
        <v>227.45718435032154</v>
      </c>
      <c r="V29" s="49">
        <f t="shared" si="14"/>
        <v>0</v>
      </c>
      <c r="W29" s="54">
        <v>1.3333333333333333</v>
      </c>
      <c r="X29" s="13">
        <f t="shared" si="15"/>
        <v>712043.20716799388</v>
      </c>
      <c r="Y29" s="25">
        <f t="shared" si="15"/>
        <v>265.70426325289452</v>
      </c>
    </row>
    <row r="30" spans="1:25" x14ac:dyDescent="0.2">
      <c r="A30" s="10">
        <v>27</v>
      </c>
      <c r="B30" s="15">
        <f t="shared" si="2"/>
        <v>482.09722526348219</v>
      </c>
      <c r="C30" s="27">
        <f>(1-SUM(pHealthyStage1,pHealthyStage2,pHealthyStage3))*C29*(1-'Life Table - Male'!B74)</f>
        <v>73.568496073950357</v>
      </c>
      <c r="D30" s="19">
        <f t="shared" si="3"/>
        <v>0</v>
      </c>
      <c r="E30" s="20">
        <f t="shared" si="1"/>
        <v>22.079821187748284</v>
      </c>
      <c r="F30" s="27">
        <f>SUM(pHealthyStage1*C29,(1-SUM(pStage1Remission,pStage1Stage2))*F29,pStage2Stage1*I29,pRemissionStage1*O29)*(1-'Life Table - Male'!B74)</f>
        <v>85.746718067113818</v>
      </c>
      <c r="G30" s="19">
        <f t="shared" si="4"/>
        <v>41175.716311069649</v>
      </c>
      <c r="H30" s="20">
        <f t="shared" si="5"/>
        <v>22.646643971088309</v>
      </c>
      <c r="I30" s="27">
        <f>SUM(pHealthyStage2*C29,pStage1Stage2*F29,(1-SUM(pStage2Remission, pStage2Stage1, pStage2Stage3))*I29,pStage3Stage2*L29,pRemissionStage2*O29)*(1-'Life Table - Male'!B74)</f>
        <v>57.095081755510954</v>
      </c>
      <c r="J30" s="19">
        <f t="shared" si="6"/>
        <v>123377.18853297451</v>
      </c>
      <c r="K30" s="20">
        <f t="shared" si="7"/>
        <v>12.166361647001652</v>
      </c>
      <c r="L30" s="27">
        <f>SUM(pHealthyStage3*C29,pStage2Stage3*I29,(1-SUM(pStage3Death, pStage3Stage2))*L29)*(1-'Life Table - Male'!B74)</f>
        <v>19.211181627974742</v>
      </c>
      <c r="M30" s="19">
        <f t="shared" si="8"/>
        <v>133765.99882661761</v>
      </c>
      <c r="N30" s="20">
        <f t="shared" si="9"/>
        <v>2.0756792921371696</v>
      </c>
      <c r="O30" s="27">
        <f>SUM(pStage1Remission*F29,pStage2Remission*I29,(1-SUM(pRemissionStage1, pRemissionStage2))*O29)*(1-'Life Table - Male'!B74)</f>
        <v>224.12470215541691</v>
      </c>
      <c r="P30" s="19">
        <f t="shared" si="10"/>
        <v>33632.829345693215</v>
      </c>
      <c r="Q30" s="23">
        <f t="shared" si="11"/>
        <v>63.902375756817115</v>
      </c>
      <c r="R30" s="27">
        <f>SUM(pStage3Death*L29*(1-'Life Table - Male'!B74),R29)</f>
        <v>299.22800956467125</v>
      </c>
      <c r="S30" s="19">
        <f t="shared" si="12"/>
        <v>0</v>
      </c>
      <c r="T30" s="23">
        <f t="shared" si="13"/>
        <v>0</v>
      </c>
      <c r="U30" s="181">
        <f>SUM(B30*'Life Table - Male'!B74,U29)</f>
        <v>241.02581075536224</v>
      </c>
      <c r="V30" s="49">
        <f t="shared" si="14"/>
        <v>0</v>
      </c>
      <c r="W30" s="54">
        <v>0.66666666666666663</v>
      </c>
      <c r="X30" s="13">
        <f t="shared" si="15"/>
        <v>331951.73301635496</v>
      </c>
      <c r="Y30" s="25">
        <f t="shared" si="15"/>
        <v>122.87088185479251</v>
      </c>
    </row>
    <row r="31" spans="1:25" x14ac:dyDescent="0.2">
      <c r="A31" s="10">
        <v>28</v>
      </c>
      <c r="B31" s="15">
        <f t="shared" si="2"/>
        <v>459.74617967996682</v>
      </c>
      <c r="C31" s="27">
        <f>(1-SUM(pHealthyStage1,pHealthyStage2,pHealthyStage3))*C30*(1-'Life Table - Male'!B75)</f>
        <v>65.631002697181913</v>
      </c>
      <c r="D31" s="19">
        <f t="shared" si="3"/>
        <v>0</v>
      </c>
      <c r="E31" s="20">
        <f t="shared" si="1"/>
        <v>38.247714088271621</v>
      </c>
      <c r="F31" s="27">
        <f>SUM(pHealthyStage1*C30,(1-SUM(pStage1Remission,pStage1Stage2))*F30,pStage2Stage1*I30,pRemissionStage1*O30)*(1-'Life Table - Male'!B75)</f>
        <v>82.113656812079086</v>
      </c>
      <c r="G31" s="19">
        <f t="shared" si="4"/>
        <v>76565.270422131463</v>
      </c>
      <c r="H31" s="20">
        <f t="shared" si="5"/>
        <v>42.110898732172309</v>
      </c>
      <c r="I31" s="27">
        <f>SUM(pHealthyStage2*C30,pStage1Stage2*F30,(1-SUM(pStage2Remission, pStage2Stage1, pStage2Stage3))*I30,pStage3Stage2*L30,pRemissionStage2*O30)*(1-'Life Table - Male'!B75)</f>
        <v>54.757830998125876</v>
      </c>
      <c r="J31" s="19">
        <f t="shared" si="6"/>
        <v>229760.39983983108</v>
      </c>
      <c r="K31" s="20">
        <f t="shared" si="7"/>
        <v>22.656928317538902</v>
      </c>
      <c r="L31" s="27">
        <f>SUM(pHealthyStage3*C30,pStage2Stage3*I30,(1-SUM(pStage3Death, pStage3Stage2))*L30)*(1-'Life Table - Male'!B75)</f>
        <v>18.332359935815813</v>
      </c>
      <c r="M31" s="19">
        <f t="shared" si="8"/>
        <v>247857.92256239045</v>
      </c>
      <c r="N31" s="20">
        <f t="shared" si="9"/>
        <v>3.846071212175024</v>
      </c>
      <c r="O31" s="27">
        <f>SUM(pStage1Remission*F30,pStage2Remission*I30,(1-SUM(pRemissionStage1, pRemissionStage2))*O30)*(1-'Life Table - Male'!B75)</f>
        <v>216.58981290070687</v>
      </c>
      <c r="P31" s="19">
        <f t="shared" si="10"/>
        <v>63110.91479495394</v>
      </c>
      <c r="Q31" s="23">
        <f t="shared" si="11"/>
        <v>119.91073811041248</v>
      </c>
      <c r="R31" s="27">
        <f>SUM(pStage3Death*L30*(1-'Life Table - Male'!B75),R30)</f>
        <v>307.61094122519125</v>
      </c>
      <c r="S31" s="19">
        <f t="shared" si="12"/>
        <v>0</v>
      </c>
      <c r="T31" s="23">
        <f t="shared" si="13"/>
        <v>0</v>
      </c>
      <c r="U31" s="181">
        <f>SUM(B31*'Life Table - Male'!B75,U30)</f>
        <v>254.96439543089949</v>
      </c>
      <c r="V31" s="49">
        <f t="shared" si="14"/>
        <v>0</v>
      </c>
      <c r="W31" s="54">
        <v>1.3333333333333333</v>
      </c>
      <c r="X31" s="13">
        <f t="shared" si="15"/>
        <v>617294.50761930691</v>
      </c>
      <c r="Y31" s="25">
        <f t="shared" si="15"/>
        <v>226.77235046057035</v>
      </c>
    </row>
    <row r="32" spans="1:25" x14ac:dyDescent="0.2">
      <c r="A32" s="10">
        <v>29</v>
      </c>
      <c r="B32" s="15">
        <f t="shared" si="2"/>
        <v>437.42466334390957</v>
      </c>
      <c r="C32" s="27">
        <f>(1-SUM(pHealthyStage1,pHealthyStage2,pHealthyStage3))*C31*(1-'Life Table - Male'!B76)</f>
        <v>58.418940447553879</v>
      </c>
      <c r="D32" s="19">
        <f t="shared" si="3"/>
        <v>0</v>
      </c>
      <c r="E32" s="20">
        <f t="shared" si="1"/>
        <v>16.526576578947118</v>
      </c>
      <c r="F32" s="27">
        <f>SUM(pHealthyStage1*C31,(1-SUM(pStage1Remission,pStage1Stage2))*F31,pStage2Stage1*I31,pRemissionStage1*O31)*(1-'Life Table - Male'!B76)</f>
        <v>78.419153835748872</v>
      </c>
      <c r="G32" s="19">
        <f t="shared" si="4"/>
        <v>35495.341509282844</v>
      </c>
      <c r="H32" s="20">
        <f t="shared" si="5"/>
        <v>19.522437830105563</v>
      </c>
      <c r="I32" s="27">
        <f>SUM(pHealthyStage2*C31,pStage1Stage2*F31,(1-SUM(pStage2Remission, pStage2Stage1, pStage2Stage3))*I31,pStage3Stage2*L31,pRemissionStage2*O31)*(1-'Life Table - Male'!B76)</f>
        <v>52.366440826446656</v>
      </c>
      <c r="J32" s="19">
        <f t="shared" si="6"/>
        <v>106663.24162259196</v>
      </c>
      <c r="K32" s="20">
        <f t="shared" si="7"/>
        <v>10.518180771116706</v>
      </c>
      <c r="L32" s="27">
        <f>SUM(pHealthyStage3*C31,pStage2Stage3*I31,(1-SUM(pStage3Death, pStage3Stage2))*L31)*(1-'Life Table - Male'!B76)</f>
        <v>17.450223763789531</v>
      </c>
      <c r="M32" s="19">
        <f t="shared" si="8"/>
        <v>114529.7228212098</v>
      </c>
      <c r="N32" s="20">
        <f t="shared" si="9"/>
        <v>1.7771853541222211</v>
      </c>
      <c r="O32" s="27">
        <f>SUM(pStage1Remission*F31,pStage2Remission*I31,(1-SUM(pRemissionStage1, pRemissionStage2))*O31)*(1-'Life Table - Male'!B76)</f>
        <v>208.57773098095555</v>
      </c>
      <c r="P32" s="19">
        <f t="shared" si="10"/>
        <v>29503.067132948396</v>
      </c>
      <c r="Q32" s="23">
        <f t="shared" si="11"/>
        <v>56.055827552601947</v>
      </c>
      <c r="R32" s="27">
        <f>SUM(pStage3Death*L31*(1-'Life Table - Male'!B76),R31)</f>
        <v>315.59249967655268</v>
      </c>
      <c r="S32" s="19">
        <f t="shared" si="12"/>
        <v>0</v>
      </c>
      <c r="T32" s="23">
        <f t="shared" si="13"/>
        <v>0</v>
      </c>
      <c r="U32" s="181">
        <f>SUM(B32*'Life Table - Male'!B76,U31)</f>
        <v>269.17501046895308</v>
      </c>
      <c r="V32" s="49">
        <f t="shared" si="14"/>
        <v>0</v>
      </c>
      <c r="W32" s="54">
        <v>0.66666666666666663</v>
      </c>
      <c r="X32" s="13">
        <f t="shared" si="15"/>
        <v>286191.37308603298</v>
      </c>
      <c r="Y32" s="25">
        <f t="shared" si="15"/>
        <v>104.40020808689356</v>
      </c>
    </row>
    <row r="33" spans="1:25" ht="16" thickBot="1" x14ac:dyDescent="0.25">
      <c r="A33" s="11">
        <v>30</v>
      </c>
      <c r="B33" s="16">
        <f t="shared" si="2"/>
        <v>415.23248985449447</v>
      </c>
      <c r="C33" s="28">
        <f>(1-SUM(pHealthyStage1,pHealthyStage2,pHealthyStage3))*C32*(1-'Life Table - Male'!B77)</f>
        <v>51.786135735655236</v>
      </c>
      <c r="D33" s="21">
        <f t="shared" si="3"/>
        <v>0</v>
      </c>
      <c r="E33" s="22">
        <f t="shared" si="1"/>
        <v>7.1117340831945013</v>
      </c>
      <c r="F33" s="28">
        <f>SUM(pHealthyStage1*C32,(1-SUM(pStage1Remission,pStage1Stage2))*F32,pStage2Stage1*I32,pRemissionStage1*O32)*(1-'Life Table - Male'!B77)</f>
        <v>74.548987318520659</v>
      </c>
      <c r="G33" s="21">
        <f t="shared" si="4"/>
        <v>16380.371045626538</v>
      </c>
      <c r="H33" s="22">
        <f t="shared" si="5"/>
        <v>9.0092040750945976</v>
      </c>
      <c r="I33" s="28">
        <f>SUM(pHealthyStage2*C32,pStage1Stage2*F32,(1-SUM(pStage2Remission, pStage2Stage1, pStage2Stage3))*I32,pStage3Stage2*L32,pRemissionStage2*O32)*(1-'Life Table - Male'!B77)</f>
        <v>49.845682536134824</v>
      </c>
      <c r="J33" s="21">
        <f t="shared" si="6"/>
        <v>49285.826937409962</v>
      </c>
      <c r="K33" s="22">
        <f t="shared" si="7"/>
        <v>4.8601301563279264</v>
      </c>
      <c r="L33" s="28">
        <f>SUM(pHealthyStage3*C32,pStage2Stage3*I32,(1-SUM(pStage3Death, pStage3Stage2))*L32)*(1-'Life Table - Male'!B77)</f>
        <v>16.538544041893456</v>
      </c>
      <c r="M33" s="21">
        <f t="shared" si="8"/>
        <v>52692.313024264811</v>
      </c>
      <c r="N33" s="22">
        <f t="shared" si="9"/>
        <v>0.81763934003169525</v>
      </c>
      <c r="O33" s="28">
        <f>SUM(pStage1Remission*F32,pStage2Remission*I32,(1-SUM(pRemissionStage1, pRemissionStage2))*O32)*(1-'Life Table - Male'!B77)</f>
        <v>199.80950566922849</v>
      </c>
      <c r="P33" s="21">
        <f t="shared" si="10"/>
        <v>13719.811793523446</v>
      </c>
      <c r="Q33" s="24">
        <f t="shared" si="11"/>
        <v>26.067642407694546</v>
      </c>
      <c r="R33" s="28">
        <f>SUM(pStage3Death*L32*(1-'Life Table - Male'!B77),R32)</f>
        <v>323.15883381196892</v>
      </c>
      <c r="S33" s="21">
        <f t="shared" si="12"/>
        <v>0</v>
      </c>
      <c r="T33" s="24">
        <f t="shared" si="13"/>
        <v>0</v>
      </c>
      <c r="U33" s="184">
        <f>SUM(B33*'Life Table - Male'!B77,U32)</f>
        <v>284.31231088659865</v>
      </c>
      <c r="V33" s="49">
        <f t="shared" si="14"/>
        <v>0</v>
      </c>
      <c r="W33" s="54">
        <v>0.33333333333333331</v>
      </c>
      <c r="X33" s="13">
        <f t="shared" si="15"/>
        <v>132078.32280082474</v>
      </c>
      <c r="Y33" s="25">
        <f t="shared" si="15"/>
        <v>47.866350062343272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83" t="s">
        <v>80</v>
      </c>
      <c r="W34" s="53"/>
      <c r="X34" s="30">
        <f>SUM(X3:X33)</f>
        <v>25180734.434085131</v>
      </c>
      <c r="Y34" s="31">
        <f>SUM(Y3:Y33)</f>
        <v>13865.323171121312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12</v>
      </c>
      <c r="S1" s="210"/>
      <c r="T1" s="211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workbookViewId="0">
      <selection activeCell="X34" sqref="X34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263</v>
      </c>
      <c r="S1" s="210"/>
      <c r="T1" s="211"/>
      <c r="U1" s="165" t="s">
        <v>264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SUM(pHealthyStage1*C3,(1-SUM(pStage1Remission,pStage1Stage2))*F3,pStage2Stage1*I3,pRemissionStage1_trtA*O3)*(1-'Life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pStage2Stage3))*I3,pStage3Stage2*L3,pRemissionStage2_trtA*O3)*(1-'Life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SUM(pStage1Remission*F3,pStage2Remission*I3,(1-SUM(pRemissionStage1_trtA, pRemissionStage2_trtA))*O3)*(1-'Life Table - Male'!B48)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81">
        <f>SUM(B4*'Life Table - Male'!B48,U3)</f>
        <v>4.2310000000000008</v>
      </c>
      <c r="V4" s="49">
        <f>SUM(C4,F4,I4,L4,O4,R4-R3,U4-U3)-B4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>SUM(C4,F4,I4,L4,O4)</f>
        <v>995.76900000000001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SUM(pHealthyStage1*C4,(1-SUM(pStage1Remission,pStage1Stage2))*F4,pStage2Stage1*I4,pRemissionStage1_trtA*O4)*(1-'Life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pStage2Stage3))*I4,pStage3Stage2*L4,pRemissionStage2_trtA*O4)*(1-'Life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SUM(pStage1Remission*F4,pStage2Remission*I4,(1-SUM(pRemissionStage1_trtA, pRemissionStage2_trtA))*O4)*(1-'Life Table - Male'!B49)</f>
        <v>16.356006198922501</v>
      </c>
      <c r="P5" s="19">
        <f t="shared" si="9"/>
        <v>207617.00770932512</v>
      </c>
      <c r="Q5" s="20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81">
        <f>SUM(B5*'Life Table - Male'!B49,U4)</f>
        <v>8.7268970350000004</v>
      </c>
      <c r="V5" s="49">
        <f t="shared" ref="V5:V33" si="13">SUM(C5,F5,I5,L5,O5,R5-R4,U5-U4)-B5</f>
        <v>0</v>
      </c>
      <c r="W5" s="54">
        <v>1.3333333333333333</v>
      </c>
      <c r="X5" s="13">
        <f t="shared" ref="X5:Y33" si="14">SUM(D5,G5,J5,M5,P5,S5)</f>
        <v>1185242.0799545189</v>
      </c>
      <c r="Y5" s="25">
        <f t="shared" si="14"/>
        <v>1200.623055515151</v>
      </c>
    </row>
    <row r="6" spans="1:25" x14ac:dyDescent="0.2">
      <c r="A6" s="10">
        <v>3</v>
      </c>
      <c r="B6" s="15">
        <f t="shared" ref="B6:B33" si="15">SUM(C5,F5,I5,L5,O5)</f>
        <v>986.81237400165742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SUM(pHealthyStage1*C5,(1-SUM(pStage1Remission,pStage1Stage2))*F5,pStage2Stage1*I5,pRemissionStage1_trtA*O5)*(1-'Life Table - Male'!B50)</f>
        <v>94.820867321551844</v>
      </c>
      <c r="G6" s="19">
        <f t="shared" si="3"/>
        <v>92559.494252747449</v>
      </c>
      <c r="H6" s="20">
        <f t="shared" si="4"/>
        <v>50.907721839011103</v>
      </c>
      <c r="I6" s="27">
        <f>SUM(pHealthyStage2*C5,pStage1Stage2*F5,(1-SUM(pStage2Remission, pStage2Stage1, pStage2Stage3))*I5,pStage3Stage2*L5,pRemissionStage2_trtA*O5)*(1-'Life Table - Male'!B50)</f>
        <v>46.801772870748898</v>
      </c>
      <c r="J6" s="19">
        <f t="shared" si="5"/>
        <v>205585.21001091282</v>
      </c>
      <c r="K6" s="20">
        <f t="shared" si="6"/>
        <v>20.27298598718723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SUM(pStage1Remission*F5,pStage2Remission*I5,(1-SUM(pRemissionStage1_trtA, pRemissionStage2_trtA))*O5)*(1-'Life Table - Male'!B50)</f>
        <v>42.478012347753044</v>
      </c>
      <c r="P6" s="19">
        <f t="shared" si="9"/>
        <v>261747.55128670792</v>
      </c>
      <c r="Q6" s="20">
        <f t="shared" si="10"/>
        <v>24.619819180432923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81">
        <f>SUM(B6*'Life Table - Male'!B50,U5)</f>
        <v>13.494187613802008</v>
      </c>
      <c r="V6" s="49">
        <f t="shared" si="13"/>
        <v>0</v>
      </c>
      <c r="W6" s="54">
        <v>0.66666666666666663</v>
      </c>
      <c r="X6" s="13">
        <f t="shared" si="14"/>
        <v>873345.09839222161</v>
      </c>
      <c r="Y6" s="25">
        <f t="shared" si="14"/>
        <v>569.31670451792047</v>
      </c>
    </row>
    <row r="7" spans="1:25" x14ac:dyDescent="0.2">
      <c r="A7" s="10">
        <v>4</v>
      </c>
      <c r="B7" s="15">
        <f t="shared" si="15"/>
        <v>974.40969523029605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SUM(pHealthyStage1*C6,(1-SUM(pStage1Remission,pStage1Stage2))*F6,pStage2Stage1*I6,pRemissionStage1_trtA*O6)*(1-'Life Table - Male'!B51)</f>
        <v>102.69654371505581</v>
      </c>
      <c r="G7" s="19">
        <f t="shared" si="3"/>
        <v>194655.03777394013</v>
      </c>
      <c r="H7" s="20">
        <f t="shared" si="4"/>
        <v>107.06027077566706</v>
      </c>
      <c r="I7" s="27">
        <f>SUM(pHealthyStage2*C6,pStage1Stage2*F6,(1-SUM(pStage2Remission, pStage2Stage1, pStage2Stage3))*I6,pStage3Stage2*L6,pRemissionStage2_trtA*O6)*(1-'Life Table - Male'!B51)</f>
        <v>54.17632960858522</v>
      </c>
      <c r="J7" s="19">
        <f t="shared" si="5"/>
        <v>462095.68474405649</v>
      </c>
      <c r="K7" s="20">
        <f t="shared" si="6"/>
        <v>45.567768912261116</v>
      </c>
      <c r="L7" s="27">
        <f>SUM(pHealthyStage3*C6,pStage2Stage3*I6,(1-SUM(pStage3Death, pStage3Stage2))*L6)*(1-'Life Table - Male'!B51)</f>
        <v>25.641154425999588</v>
      </c>
      <c r="M7" s="19">
        <f t="shared" si="7"/>
        <v>704718.05272756645</v>
      </c>
      <c r="N7" s="20">
        <f t="shared" si="8"/>
        <v>10.935280128531204</v>
      </c>
      <c r="O7" s="27">
        <f>SUM(pStage1Remission*F6,pStage2Remission*I6,(1-SUM(pRemissionStage1_trtA, pRemissionStage2_trtA))*O6)*(1-'Life Table - Male'!B51)</f>
        <v>73.884454431896785</v>
      </c>
      <c r="P7" s="19">
        <f t="shared" si="9"/>
        <v>884024.46150810388</v>
      </c>
      <c r="Q7" s="20">
        <f t="shared" si="10"/>
        <v>83.150815686405792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81">
        <f>SUM(B7*'Life Table - Male'!B51,U6)</f>
        <v>18.542604244790173</v>
      </c>
      <c r="V7" s="49">
        <f t="shared" si="13"/>
        <v>0</v>
      </c>
      <c r="W7" s="54">
        <v>1.3333333333333333</v>
      </c>
      <c r="X7" s="13">
        <f t="shared" si="14"/>
        <v>2245493.2367536668</v>
      </c>
      <c r="Y7" s="25">
        <f t="shared" si="14"/>
        <v>1079.5806081605267</v>
      </c>
    </row>
    <row r="8" spans="1:25" x14ac:dyDescent="0.2">
      <c r="A8" s="10">
        <v>5</v>
      </c>
      <c r="B8" s="15">
        <f t="shared" si="15"/>
        <v>959.44739657890398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SUM(pHealthyStage1*C7,(1-SUM(pStage1Remission,pStage1Stage2))*F7,pStage2Stage1*I7,pRemissionStage1_trtA*O7)*(1-'Life Table - Male'!B52)</f>
        <v>105.50077390852209</v>
      </c>
      <c r="G8" s="19">
        <f t="shared" si="3"/>
        <v>97072.953955006698</v>
      </c>
      <c r="H8" s="20">
        <f t="shared" si="4"/>
        <v>53.390124675253681</v>
      </c>
      <c r="I8" s="27">
        <f>SUM(pHealthyStage2*C7,pStage1Stage2*F7,(1-SUM(pStage2Remission, pStage2Stage1, pStage2Stage3))*I7,pStage3Stage2*L7,pRemissionStage2_trtA*O7)*(1-'Life Table - Male'!B52)</f>
        <v>58.529497347138452</v>
      </c>
      <c r="J8" s="19">
        <f t="shared" si="5"/>
        <v>242342.68107471001</v>
      </c>
      <c r="K8" s="20">
        <f t="shared" si="6"/>
        <v>23.897681050422793</v>
      </c>
      <c r="L8" s="27">
        <f>SUM(pHealthyStage3*C7,pStage2Stage3*I7,(1-SUM(pStage3Death, pStage3Stage2))*L7)*(1-'Life Table - Male'!B52)</f>
        <v>27.82168103526493</v>
      </c>
      <c r="M8" s="19">
        <f t="shared" si="7"/>
        <v>371188.03587373928</v>
      </c>
      <c r="N8" s="20">
        <f t="shared" si="8"/>
        <v>5.7598143497649197</v>
      </c>
      <c r="O8" s="27">
        <f>SUM(pStage1Remission*F7,pStage2Remission*I7,(1-SUM(pRemissionStage1_trtA, pRemissionStage2_trtA))*O7)*(1-'Life Table - Male'!B52)</f>
        <v>107.5747749622636</v>
      </c>
      <c r="P8" s="19">
        <f t="shared" si="9"/>
        <v>624819.30212802801</v>
      </c>
      <c r="Q8" s="20">
        <f t="shared" si="10"/>
        <v>58.770132378378875</v>
      </c>
      <c r="R8" s="27">
        <f>SUM(pStage3Death*L7*(1-'Life Table - Male'!B52),R7)</f>
        <v>33.484249114436842</v>
      </c>
      <c r="S8" s="19">
        <f t="shared" si="11"/>
        <v>0</v>
      </c>
      <c r="T8" s="23">
        <f t="shared" si="12"/>
        <v>0</v>
      </c>
      <c r="U8" s="181">
        <f>SUM(B8*'Life Table - Male'!B52,U7)</f>
        <v>23.886726243734667</v>
      </c>
      <c r="V8" s="49">
        <f t="shared" si="13"/>
        <v>0</v>
      </c>
      <c r="W8" s="54">
        <v>0.66666666666666663</v>
      </c>
      <c r="X8" s="13">
        <f t="shared" si="14"/>
        <v>1335422.9730314841</v>
      </c>
      <c r="Y8" s="25">
        <f t="shared" si="14"/>
        <v>511.70572036283085</v>
      </c>
    </row>
    <row r="9" spans="1:25" x14ac:dyDescent="0.2">
      <c r="A9" s="10">
        <v>6</v>
      </c>
      <c r="B9" s="15">
        <f t="shared" si="15"/>
        <v>942.62902464182855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SUM(pHealthyStage1*C8,(1-SUM(pStage1Remission,pStage1Stage2))*F8,pStage2Stage1*I8,pRemissionStage1_trtA*O8)*(1-'Life Table - Male'!B53)</f>
        <v>105.18029395073822</v>
      </c>
      <c r="G9" s="19">
        <f t="shared" si="3"/>
        <v>187918.59263381816</v>
      </c>
      <c r="H9" s="20">
        <f t="shared" si="4"/>
        <v>103.35522594859998</v>
      </c>
      <c r="I9" s="27">
        <f>SUM(pHealthyStage2*C8,pStage1Stage2*F8,(1-SUM(pStage2Remission, pStage2Stage1, pStage2Stage3))*I8,pStage3Stage2*L8,pRemissionStage2_trtA*O8)*(1-'Life Table - Male'!B53)</f>
        <v>60.633576606807402</v>
      </c>
      <c r="J9" s="19">
        <f t="shared" si="5"/>
        <v>487484.79201238573</v>
      </c>
      <c r="K9" s="20">
        <f t="shared" si="6"/>
        <v>48.071416990110258</v>
      </c>
      <c r="L9" s="27">
        <f>SUM(pHealthyStage3*C8,pStage2Stage3*I8,(1-SUM(pStage3Death, pStage3Stage2))*L8)*(1-'Life Table - Male'!B53)</f>
        <v>28.947991199349492</v>
      </c>
      <c r="M9" s="19">
        <f t="shared" si="7"/>
        <v>749931.86119476601</v>
      </c>
      <c r="N9" s="20">
        <f t="shared" si="8"/>
        <v>11.636873708194644</v>
      </c>
      <c r="O9" s="27">
        <f>SUM(pStage1Remission*F8,pStage2Remission*I8,(1-SUM(pRemissionStage1_trtA, pRemissionStage2_trtA))*O8)*(1-'Life Table - Male'!B53)</f>
        <v>141.57618934136408</v>
      </c>
      <c r="P9" s="19">
        <f t="shared" si="9"/>
        <v>1596713.4398880422</v>
      </c>
      <c r="Q9" s="20">
        <f t="shared" si="10"/>
        <v>150.18591761323171</v>
      </c>
      <c r="R9" s="27">
        <f>SUM(pStage3Death*L8*(1-'Life Table - Male'!B53),R8)</f>
        <v>45.929074837857833</v>
      </c>
      <c r="S9" s="19">
        <f t="shared" si="11"/>
        <v>0</v>
      </c>
      <c r="T9" s="23">
        <f t="shared" si="12"/>
        <v>0</v>
      </c>
      <c r="U9" s="181">
        <f>SUM(B9*'Life Table - Male'!B53,U8)</f>
        <v>29.528360956216012</v>
      </c>
      <c r="V9" s="49">
        <f t="shared" si="13"/>
        <v>0</v>
      </c>
      <c r="W9" s="54">
        <v>1.3333333333333333</v>
      </c>
      <c r="X9" s="13">
        <f t="shared" si="14"/>
        <v>3022048.6857290119</v>
      </c>
      <c r="Y9" s="25">
        <f t="shared" si="14"/>
        <v>970.06546017739697</v>
      </c>
    </row>
    <row r="10" spans="1:25" x14ac:dyDescent="0.2">
      <c r="A10" s="10">
        <v>7</v>
      </c>
      <c r="B10" s="15">
        <f t="shared" si="15"/>
        <v>924.54256420592617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SUM(pHealthyStage1*C9,(1-SUM(pStage1Remission,pStage1Stage2))*F9,pStage2Stage1*I9,pRemissionStage1_trtA*O9)*(1-'Life Table - Male'!B54)</f>
        <v>102.97213734578442</v>
      </c>
      <c r="G10" s="19">
        <f t="shared" si="3"/>
        <v>89307.488832788527</v>
      </c>
      <c r="H10" s="20">
        <f t="shared" si="4"/>
        <v>49.119118858033694</v>
      </c>
      <c r="I10" s="27">
        <f>SUM(pHealthyStage2*C9,pStage1Stage2*F9,(1-SUM(pStage2Remission, pStage2Stage1, pStage2Stage3))*I9,pStage3Stage2*L9,pRemissionStage2_trtA*O9)*(1-'Life Table - Male'!B54)</f>
        <v>61.12858807006095</v>
      </c>
      <c r="J10" s="19">
        <f t="shared" si="5"/>
        <v>238575.05308882153</v>
      </c>
      <c r="K10" s="20">
        <f t="shared" si="6"/>
        <v>23.526151068481013</v>
      </c>
      <c r="L10" s="27">
        <f>SUM(pHealthyStage3*C9,pStage2Stage3*I9,(1-SUM(pStage3Death, pStage3Stage2))*L9)*(1-'Life Table - Male'!B54)</f>
        <v>29.261117773692092</v>
      </c>
      <c r="M10" s="19">
        <f t="shared" si="7"/>
        <v>367982.41480107093</v>
      </c>
      <c r="N10" s="20">
        <f t="shared" si="8"/>
        <v>5.7100719538097211</v>
      </c>
      <c r="O10" s="27">
        <f>SUM(pStage1Remission*F9,pStage2Remission*I9,(1-SUM(pRemissionStage1_trtA, pRemissionStage2_trtA))*O9)*(1-'Life Table - Male'!B54)</f>
        <v>174.61710050373659</v>
      </c>
      <c r="P10" s="19">
        <f t="shared" si="9"/>
        <v>955996.5265101816</v>
      </c>
      <c r="Q10" s="20">
        <f t="shared" si="10"/>
        <v>89.920465364819066</v>
      </c>
      <c r="R10" s="27">
        <f>SUM(pStage3Death*L9*(1-'Life Table - Male'!B54),R9)</f>
        <v>58.871649333108991</v>
      </c>
      <c r="S10" s="19">
        <f t="shared" si="11"/>
        <v>0</v>
      </c>
      <c r="T10" s="23">
        <f t="shared" si="12"/>
        <v>0</v>
      </c>
      <c r="U10" s="181">
        <f>SUM(B10*'Life Table - Male'!B54,U9)</f>
        <v>35.491660495344235</v>
      </c>
      <c r="V10" s="49">
        <f t="shared" si="13"/>
        <v>0</v>
      </c>
      <c r="W10" s="54">
        <v>0.66666666666666663</v>
      </c>
      <c r="X10" s="13">
        <f t="shared" si="14"/>
        <v>1651861.4832328625</v>
      </c>
      <c r="Y10" s="25">
        <f t="shared" si="14"/>
        <v>459.71910702479715</v>
      </c>
    </row>
    <row r="11" spans="1:25" x14ac:dyDescent="0.2">
      <c r="A11" s="10">
        <v>8</v>
      </c>
      <c r="B11" s="15">
        <f t="shared" si="15"/>
        <v>905.63669017154666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SUM(pHealthyStage1*C10,(1-SUM(pStage1Remission,pStage1Stage2))*F10,pStage2Stage1*I10,pRemissionStage1_trtA*O10)*(1-'Life Table - Male'!B55)</f>
        <v>99.660601721973478</v>
      </c>
      <c r="G11" s="19">
        <f t="shared" si="3"/>
        <v>167835.73183276627</v>
      </c>
      <c r="H11" s="20">
        <f t="shared" si="4"/>
        <v>92.309652508021458</v>
      </c>
      <c r="I11" s="27">
        <f>SUM(pHealthyStage2*C10,pStage1Stage2*F10,(1-SUM(pStage2Remission, pStage2Stage1, pStage2Stage3))*I10,pStage3Stage2*L10,pRemissionStage2_trtA*O10)*(1-'Life Table - Male'!B55)</f>
        <v>60.509947414109526</v>
      </c>
      <c r="J11" s="19">
        <f t="shared" si="5"/>
        <v>458564.26806286763</v>
      </c>
      <c r="K11" s="20">
        <f t="shared" si="6"/>
        <v>45.219531989532776</v>
      </c>
      <c r="L11" s="27">
        <f>SUM(pHealthyStage3*C10,pStage2Stage3*I10,(1-SUM(pStage3Death, pStage3Stage2))*L10)*(1-'Life Table - Male'!B55)</f>
        <v>28.972072884504705</v>
      </c>
      <c r="M11" s="19">
        <f t="shared" si="7"/>
        <v>707470.75658142671</v>
      </c>
      <c r="N11" s="20">
        <f t="shared" si="8"/>
        <v>10.977994498677312</v>
      </c>
      <c r="O11" s="27">
        <f>SUM(pStage1Remission*F10,pStage2Remission*I10,(1-SUM(pRemissionStage1_trtA, pRemissionStage2_trtA))*O10)*(1-'Life Table - Male'!B55)</f>
        <v>205.89507867365148</v>
      </c>
      <c r="P11" s="19">
        <f t="shared" si="9"/>
        <v>2188811.0822509667</v>
      </c>
      <c r="Q11" s="20">
        <f t="shared" si="10"/>
        <v>205.87827011271472</v>
      </c>
      <c r="R11" s="27">
        <f>SUM(pStage3Death*L10*(1-'Life Table - Male'!B55),R10)</f>
        <v>71.946927140271313</v>
      </c>
      <c r="S11" s="19">
        <f t="shared" si="11"/>
        <v>0</v>
      </c>
      <c r="T11" s="23">
        <f t="shared" si="12"/>
        <v>0</v>
      </c>
      <c r="U11" s="181">
        <f>SUM(B11*'Life Table - Male'!B55,U10)</f>
        <v>41.83473987330575</v>
      </c>
      <c r="V11" s="49">
        <f t="shared" si="13"/>
        <v>0</v>
      </c>
      <c r="W11" s="54">
        <v>1.3333333333333333</v>
      </c>
      <c r="X11" s="13">
        <f t="shared" si="14"/>
        <v>3522681.8387280274</v>
      </c>
      <c r="Y11" s="25">
        <f t="shared" si="14"/>
        <v>871.37548490575659</v>
      </c>
    </row>
    <row r="12" spans="1:25" x14ac:dyDescent="0.2">
      <c r="A12" s="10">
        <v>9</v>
      </c>
      <c r="B12" s="15">
        <f t="shared" si="15"/>
        <v>886.21833298642298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SUM(pHealthyStage1*C11,(1-SUM(pStage1Remission,pStage1Stage2))*F11,pStage2Stage1*I11,pRemissionStage1_trtA*O11)*(1-'Life Table - Male'!B56)</f>
        <v>95.743060369481483</v>
      </c>
      <c r="G12" s="19">
        <f t="shared" si="3"/>
        <v>78271.022371153711</v>
      </c>
      <c r="H12" s="20">
        <f t="shared" si="4"/>
        <v>43.049062304134537</v>
      </c>
      <c r="I12" s="27">
        <f>SUM(pHealthyStage2*C11,pStage1Stage2*F11,(1-SUM(pStage2Remission, pStage2Stage1, pStage2Stage3))*I11,pStage3Stage2*L11,pRemissionStage2_trtA*O11)*(1-'Life Table - Male'!B56)</f>
        <v>59.146814028012976</v>
      </c>
      <c r="J12" s="19">
        <f t="shared" si="5"/>
        <v>217589.3180922523</v>
      </c>
      <c r="K12" s="20">
        <f t="shared" si="6"/>
        <v>21.456724422985992</v>
      </c>
      <c r="L12" s="27">
        <f>SUM(pHealthyStage3*C11,pStage2Stage3*I11,(1-SUM(pStage3Death, pStage3Stage2))*L11)*(1-'Life Table - Male'!B56)</f>
        <v>28.256306895135204</v>
      </c>
      <c r="M12" s="19">
        <f t="shared" si="7"/>
        <v>334947.77896606841</v>
      </c>
      <c r="N12" s="20">
        <f t="shared" si="8"/>
        <v>5.1974655356803714</v>
      </c>
      <c r="O12" s="27">
        <f>SUM(pStage1Remission*F11,pStage2Remission*I11,(1-SUM(pRemissionStage1_trtA, pRemissionStage2_trtA))*O11)*(1-'Life Table - Male'!B56)</f>
        <v>234.92268352755892</v>
      </c>
      <c r="P12" s="19">
        <f t="shared" si="9"/>
        <v>1212327.748114757</v>
      </c>
      <c r="Q12" s="20">
        <f t="shared" si="10"/>
        <v>114.03082779297219</v>
      </c>
      <c r="R12" s="27">
        <f>SUM(pStage3Death*L11*(1-'Life Table - Male'!B56),R11)</f>
        <v>84.884532315363941</v>
      </c>
      <c r="S12" s="19">
        <f t="shared" si="11"/>
        <v>0</v>
      </c>
      <c r="T12" s="23">
        <f t="shared" si="12"/>
        <v>0</v>
      </c>
      <c r="U12" s="181">
        <f>SUM(B12*'Life Table - Male'!B56,U11)</f>
        <v>48.620513648982794</v>
      </c>
      <c r="V12" s="49">
        <f t="shared" si="13"/>
        <v>0</v>
      </c>
      <c r="W12" s="54">
        <v>0.66666666666666663</v>
      </c>
      <c r="X12" s="13">
        <f t="shared" si="14"/>
        <v>1843135.8675442315</v>
      </c>
      <c r="Y12" s="25">
        <f t="shared" si="14"/>
        <v>412.85491871853856</v>
      </c>
    </row>
    <row r="13" spans="1:25" x14ac:dyDescent="0.2">
      <c r="A13" s="10">
        <v>10</v>
      </c>
      <c r="B13" s="15">
        <f t="shared" si="15"/>
        <v>866.49495403565334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SUM(pHealthyStage1*C12,(1-SUM(pStage1Remission,pStage1Stage2))*F12,pStage2Stage1*I12,pRemissionStage1_trtA*O12)*(1-'Life Table - Male'!B57)</f>
        <v>91.536437224749164</v>
      </c>
      <c r="G13" s="19">
        <f t="shared" si="3"/>
        <v>145304.97265122546</v>
      </c>
      <c r="H13" s="20">
        <f t="shared" si="4"/>
        <v>79.917734958173995</v>
      </c>
      <c r="I13" s="27">
        <f>SUM(pHealthyStage2*C12,pStage1Stage2*F12,(1-SUM(pStage2Remission, pStage2Stage1, pStage2Stage3))*I12,pStage3Stage2*L12,pRemissionStage2_trtA*O12)*(1-'Life Table - Male'!B57)</f>
        <v>57.308595633595502</v>
      </c>
      <c r="J13" s="19">
        <f t="shared" si="5"/>
        <v>409372.58190946025</v>
      </c>
      <c r="K13" s="20">
        <f t="shared" si="6"/>
        <v>40.368685160516222</v>
      </c>
      <c r="L13" s="27">
        <f>SUM(pHealthyStage3*C12,pStage2Stage3*I12,(1-SUM(pStage3Death, pStage3Stage2))*L12)*(1-'Life Table - Male'!B57)</f>
        <v>27.254089382087667</v>
      </c>
      <c r="M13" s="19">
        <f t="shared" si="7"/>
        <v>627315.69055213174</v>
      </c>
      <c r="N13" s="20">
        <f t="shared" si="8"/>
        <v>9.7342089913261827</v>
      </c>
      <c r="O13" s="27">
        <f>SUM(pStage1Remission*F12,pStage2Remission*I12,(1-SUM(pRemissionStage1_trtA, pRemissionStage2_trtA))*O12)*(1-'Life Table - Male'!B57)</f>
        <v>261.43056298246705</v>
      </c>
      <c r="P13" s="19">
        <f t="shared" si="9"/>
        <v>2619655.7332548206</v>
      </c>
      <c r="Q13" s="20">
        <f t="shared" si="10"/>
        <v>246.40326203881978</v>
      </c>
      <c r="R13" s="27">
        <f>SUM(pStage3Death*L12*(1-'Life Table - Male'!B57),R12)</f>
        <v>97.493303169535125</v>
      </c>
      <c r="S13" s="19">
        <f t="shared" si="11"/>
        <v>0</v>
      </c>
      <c r="T13" s="23">
        <f t="shared" si="12"/>
        <v>0</v>
      </c>
      <c r="U13" s="181">
        <f>SUM(B13*'Life Table - Male'!B57,U12)</f>
        <v>55.882607858755605</v>
      </c>
      <c r="V13" s="49">
        <f t="shared" si="13"/>
        <v>0</v>
      </c>
      <c r="W13" s="54">
        <v>1.3333333333333333</v>
      </c>
      <c r="X13" s="13">
        <f t="shared" si="14"/>
        <v>3801648.9783676378</v>
      </c>
      <c r="Y13" s="25">
        <f t="shared" si="14"/>
        <v>782.29676641256094</v>
      </c>
    </row>
    <row r="14" spans="1:25" x14ac:dyDescent="0.2">
      <c r="A14" s="10">
        <v>11</v>
      </c>
      <c r="B14" s="15">
        <f t="shared" si="15"/>
        <v>846.6240889717094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SUM(pHealthyStage1*C13,(1-SUM(pStage1Remission,pStage1Stage2))*F13,pStage2Stage1*I13,pRemissionStage1_trtA*O13)*(1-'Life Table - Male'!B58)</f>
        <v>87.244892959809007</v>
      </c>
      <c r="G14" s="19">
        <f t="shared" si="3"/>
        <v>67229.404745330758</v>
      </c>
      <c r="H14" s="20">
        <f t="shared" si="4"/>
        <v>36.976172609931922</v>
      </c>
      <c r="I14" s="27">
        <f>SUM(pHealthyStage2*C13,pStage1Stage2*F13,(1-SUM(pStage2Remission, pStage2Stage1, pStage2Stage3))*I13,pStage3Stage2*L13,pRemissionStage2_trtA*O13)*(1-'Life Table - Male'!B58)</f>
        <v>55.190014747631842</v>
      </c>
      <c r="J14" s="19">
        <f t="shared" si="5"/>
        <v>191378.11636554584</v>
      </c>
      <c r="K14" s="20">
        <f t="shared" si="6"/>
        <v>18.872008697157991</v>
      </c>
      <c r="L14" s="27">
        <f>SUM(pHealthyStage3*C13,pStage2Stage3*I13,(1-SUM(pStage3Death, pStage3Stage2))*L13)*(1-'Life Table - Male'!B58)</f>
        <v>26.074423428930658</v>
      </c>
      <c r="M14" s="19">
        <f t="shared" si="7"/>
        <v>291341.24242295366</v>
      </c>
      <c r="N14" s="20">
        <f t="shared" si="8"/>
        <v>4.5208123824251425</v>
      </c>
      <c r="O14" s="27">
        <f>SUM(pStage1Remission*F13,pStage2Remission*I13,(1-SUM(pRemissionStage1_trtA, pRemissionStage2_trtA))*O13)*(1-'Life Table - Male'!B58)</f>
        <v>285.30896090559588</v>
      </c>
      <c r="P14" s="19">
        <f t="shared" si="9"/>
        <v>1387829.3093340786</v>
      </c>
      <c r="Q14" s="20">
        <f t="shared" si="10"/>
        <v>130.53840038290838</v>
      </c>
      <c r="R14" s="27">
        <f>SUM(pStage3Death*L13*(1-'Life Table - Male'!B58),R13)</f>
        <v>109.64585393035159</v>
      </c>
      <c r="S14" s="19">
        <f t="shared" si="11"/>
        <v>0</v>
      </c>
      <c r="T14" s="23">
        <f t="shared" si="12"/>
        <v>0</v>
      </c>
      <c r="U14" s="181">
        <f>SUM(B14*'Life Table - Male'!B58,U13)</f>
        <v>63.599586429732739</v>
      </c>
      <c r="V14" s="49">
        <f t="shared" si="13"/>
        <v>0</v>
      </c>
      <c r="W14" s="54">
        <v>0.66666666666666663</v>
      </c>
      <c r="X14" s="13">
        <f t="shared" si="14"/>
        <v>1937778.0728679087</v>
      </c>
      <c r="Y14" s="25">
        <f t="shared" si="14"/>
        <v>370.51879042448172</v>
      </c>
    </row>
    <row r="15" spans="1:25" x14ac:dyDescent="0.2">
      <c r="A15" s="10">
        <v>12</v>
      </c>
      <c r="B15" s="15">
        <f t="shared" si="15"/>
        <v>826.7545596399159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SUM(pHealthyStage1*C14,(1-SUM(pStage1Remission,pStage1Stage2))*F14,pStage2Stage1*I14,pRemissionStage1_trtA*O14)*(1-'Life Table - Male'!B59)</f>
        <v>82.99527587767416</v>
      </c>
      <c r="G15" s="19">
        <f t="shared" si="3"/>
        <v>124183.92885688717</v>
      </c>
      <c r="H15" s="20">
        <f t="shared" si="4"/>
        <v>68.301160871287934</v>
      </c>
      <c r="I15" s="27">
        <f>SUM(pHealthyStage2*C14,pStage1Stage2*F14,(1-SUM(pStage2Remission, pStage2Stage1, pStage2Stage3))*I14,pStage3Stage2*L14,pRemissionStage2_trtA*O14)*(1-'Life Table - Male'!B59)</f>
        <v>52.927030953084312</v>
      </c>
      <c r="J15" s="19">
        <f t="shared" si="5"/>
        <v>356370.76443690294</v>
      </c>
      <c r="K15" s="20">
        <f t="shared" si="6"/>
        <v>35.142117048639037</v>
      </c>
      <c r="L15" s="27">
        <f>SUM(pHealthyStage3*C14,pStage2Stage3*I14,(1-SUM(pStage3Death, pStage3Stage2))*L14)*(1-'Life Table - Male'!B59)</f>
        <v>24.798157192364659</v>
      </c>
      <c r="M15" s="19">
        <f t="shared" si="7"/>
        <v>538021.25557016523</v>
      </c>
      <c r="N15" s="20">
        <f t="shared" si="8"/>
        <v>8.3486056898818752</v>
      </c>
      <c r="O15" s="27">
        <f>SUM(pStage1Remission*F14,pStage2Remission*I14,(1-SUM(pRemissionStage1_trtA, pRemissionStage2_trtA))*O14)*(1-'Life Table - Male'!B59)</f>
        <v>306.54658253270333</v>
      </c>
      <c r="P15" s="19">
        <f t="shared" si="9"/>
        <v>2895408.8184487512</v>
      </c>
      <c r="Q15" s="20">
        <f t="shared" si="10"/>
        <v>272.34043341844693</v>
      </c>
      <c r="R15" s="27">
        <f>SUM(pStage3Death*L14*(1-'Life Table - Male'!B59),R14)</f>
        <v>121.26366399010676</v>
      </c>
      <c r="S15" s="19">
        <f t="shared" si="11"/>
        <v>0</v>
      </c>
      <c r="T15" s="23">
        <f t="shared" si="12"/>
        <v>0</v>
      </c>
      <c r="U15" s="181">
        <f>SUM(B15*'Life Table - Male'!B59,U14)</f>
        <v>71.750559633222665</v>
      </c>
      <c r="V15" s="49">
        <f t="shared" si="13"/>
        <v>0</v>
      </c>
      <c r="W15" s="54">
        <v>1.3333333333333333</v>
      </c>
      <c r="X15" s="13">
        <f t="shared" si="14"/>
        <v>3913984.7673127064</v>
      </c>
      <c r="Y15" s="25">
        <f t="shared" si="14"/>
        <v>701.82815972299272</v>
      </c>
    </row>
    <row r="16" spans="1:25" x14ac:dyDescent="0.2">
      <c r="A16" s="10">
        <v>13</v>
      </c>
      <c r="B16" s="15">
        <f t="shared" si="15"/>
        <v>806.98577637667063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SUM(pHealthyStage1*C15,(1-SUM(pStage1Remission,pStage1Stage2))*F15,pStage2Stage1*I15,pRemissionStage1_trtA*O15)*(1-'Life Table - Male'!B60)</f>
        <v>78.859801140201739</v>
      </c>
      <c r="G16" s="19">
        <f t="shared" si="3"/>
        <v>57279.666408550314</v>
      </c>
      <c r="H16" s="20">
        <f t="shared" si="4"/>
        <v>31.503816524702671</v>
      </c>
      <c r="I16" s="27">
        <f>SUM(pHealthyStage2*C15,pStage1Stage2*F15,(1-SUM(pStage2Remission, pStage2Stage1, pStage2Stage3))*I15,pStage3Stage2*L15,pRemissionStage2_trtA*O15)*(1-'Life Table - Male'!B60)</f>
        <v>50.609767626283769</v>
      </c>
      <c r="J16" s="19">
        <f t="shared" si="5"/>
        <v>165421.38759293419</v>
      </c>
      <c r="K16" s="20">
        <f t="shared" si="6"/>
        <v>16.312386832081007</v>
      </c>
      <c r="L16" s="27">
        <f>SUM(pHealthyStage3*C15,pStage2Stage3*I15,(1-SUM(pStage3Death, pStage3Stage2))*L15)*(1-'Life Table - Male'!B60)</f>
        <v>23.482112137860931</v>
      </c>
      <c r="M16" s="19">
        <f t="shared" si="7"/>
        <v>247314.71789773204</v>
      </c>
      <c r="N16" s="20">
        <f t="shared" si="8"/>
        <v>3.8376421742751523</v>
      </c>
      <c r="O16" s="27">
        <f>SUM(pStage1Remission*F15,pStage2Remission*I15,(1-SUM(pRemissionStage1_trtA, pRemissionStage2_trtA))*O15)*(1-'Life Table - Male'!B60)</f>
        <v>325.17800492856531</v>
      </c>
      <c r="P16" s="19">
        <f t="shared" si="9"/>
        <v>1490964.6811622593</v>
      </c>
      <c r="Q16" s="20">
        <f t="shared" si="10"/>
        <v>140.23925218852935</v>
      </c>
      <c r="R16" s="27">
        <f>SUM(pStage3Death*L15*(1-'Life Table - Male'!B60),R15)</f>
        <v>132.30378869325318</v>
      </c>
      <c r="S16" s="19">
        <f t="shared" si="11"/>
        <v>0</v>
      </c>
      <c r="T16" s="23">
        <f t="shared" si="12"/>
        <v>0</v>
      </c>
      <c r="U16" s="181">
        <f>SUM(B16*'Life Table - Male'!B60,U15)</f>
        <v>80.359483895608989</v>
      </c>
      <c r="V16" s="49">
        <f t="shared" si="13"/>
        <v>0</v>
      </c>
      <c r="W16" s="54">
        <v>0.66666666666666663</v>
      </c>
      <c r="X16" s="13">
        <f t="shared" si="14"/>
        <v>1960980.4530614759</v>
      </c>
      <c r="Y16" s="25">
        <f t="shared" si="14"/>
        <v>332.26306391826779</v>
      </c>
    </row>
    <row r="17" spans="1:25" x14ac:dyDescent="0.2">
      <c r="A17" s="10">
        <v>14</v>
      </c>
      <c r="B17" s="15">
        <f t="shared" si="15"/>
        <v>787.3367274111381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SUM(pHealthyStage1*C16,(1-SUM(pStage1Remission,pStage1Stage2))*F16,pStage2Stage1*I16,pRemissionStage1_trtA*O16)*(1-'Life Table - Male'!B61)</f>
        <v>74.876957457530381</v>
      </c>
      <c r="G17" s="19">
        <f t="shared" si="3"/>
        <v>105605.31161748603</v>
      </c>
      <c r="H17" s="20">
        <f t="shared" si="4"/>
        <v>58.082921389617333</v>
      </c>
      <c r="I17" s="27">
        <f>SUM(pHealthyStage2*C16,pStage1Stage2*F16,(1-SUM(pStage2Remission, pStage2Stage1, pStage2Stage3))*I16,pStage3Stage2*L16,pRemissionStage2_trtA*O16)*(1-'Life Table - Male'!B61)</f>
        <v>48.296633098023946</v>
      </c>
      <c r="J17" s="19">
        <f t="shared" si="5"/>
        <v>306525.73538104794</v>
      </c>
      <c r="K17" s="20">
        <f t="shared" si="6"/>
        <v>30.226843350075555</v>
      </c>
      <c r="L17" s="27">
        <f>SUM(pHealthyStage3*C16,pStage2Stage3*I16,(1-SUM(pStage3Death, pStage3Stage2))*L16)*(1-'Life Table - Male'!B61)</f>
        <v>22.165183952695006</v>
      </c>
      <c r="M17" s="19">
        <f t="shared" si="7"/>
        <v>453290.81133950077</v>
      </c>
      <c r="N17" s="20">
        <f t="shared" si="8"/>
        <v>7.0338229345784598</v>
      </c>
      <c r="O17" s="27">
        <f>SUM(pStage1Remission*F16,pStage2Remission*I16,(1-SUM(pRemissionStage1_trtA, pRemissionStage2_trtA))*O16)*(1-'Life Table - Male'!B61)</f>
        <v>341.26560590155469</v>
      </c>
      <c r="P17" s="19">
        <f t="shared" si="9"/>
        <v>3038305.8168099658</v>
      </c>
      <c r="Q17" s="20">
        <f t="shared" si="10"/>
        <v>285.78124019499683</v>
      </c>
      <c r="R17" s="27">
        <f>SUM(pStage3Death*L16*(1-'Life Table - Male'!B61),R16)</f>
        <v>142.74850067234576</v>
      </c>
      <c r="S17" s="19">
        <f t="shared" si="11"/>
        <v>0</v>
      </c>
      <c r="T17" s="23">
        <f t="shared" si="12"/>
        <v>0</v>
      </c>
      <c r="U17" s="181">
        <f>SUM(B17*'Life Table - Male'!B61,U16)</f>
        <v>89.467395158301031</v>
      </c>
      <c r="V17" s="49">
        <f t="shared" si="13"/>
        <v>0</v>
      </c>
      <c r="W17" s="54">
        <v>1.3333333333333333</v>
      </c>
      <c r="X17" s="13">
        <f t="shared" si="14"/>
        <v>3903727.6751480005</v>
      </c>
      <c r="Y17" s="25">
        <f t="shared" si="14"/>
        <v>628.98205721939985</v>
      </c>
    </row>
    <row r="18" spans="1:25" x14ac:dyDescent="0.2">
      <c r="A18" s="10">
        <v>15</v>
      </c>
      <c r="B18" s="15">
        <f t="shared" si="15"/>
        <v>767.78410416935344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SUM(pHealthyStage1*C17,(1-SUM(pStage1Remission,pStage1Stage2))*F17,pStage2Stage1*I17,pRemissionStage1_trtA*O17)*(1-'Life Table - Male'!B62)</f>
        <v>71.066083385139891</v>
      </c>
      <c r="G18" s="19">
        <f t="shared" si="3"/>
        <v>48655.588987139636</v>
      </c>
      <c r="H18" s="20">
        <f t="shared" si="4"/>
        <v>26.760573942926801</v>
      </c>
      <c r="I18" s="27">
        <f>SUM(pHealthyStage2*C17,pStage1Stage2*F17,(1-SUM(pStage2Remission, pStage2Stage1, pStage2Stage3))*I17,pStage3Stage2*L17,pRemissionStage2_trtA*O17)*(1-'Life Table - Male'!B62)</f>
        <v>46.025320730807437</v>
      </c>
      <c r="J18" s="19">
        <f t="shared" si="5"/>
        <v>141801.12957040599</v>
      </c>
      <c r="K18" s="20">
        <f t="shared" si="6"/>
        <v>13.983166943748367</v>
      </c>
      <c r="L18" s="27">
        <f>SUM(pHealthyStage3*C17,pStage2Stage3*I17,(1-SUM(pStage3Death, pStage3Stage2))*L17)*(1-'Life Table - Male'!B62)</f>
        <v>20.873633459972929</v>
      </c>
      <c r="M18" s="19">
        <f t="shared" si="7"/>
        <v>207222.26113815562</v>
      </c>
      <c r="N18" s="20">
        <f t="shared" si="8"/>
        <v>3.2155178452472426</v>
      </c>
      <c r="O18" s="27">
        <f>SUM(pStage1Remission*F17,pStage2Remission*I17,(1-SUM(pRemissionStage1_trtA, pRemissionStage2_trtA))*O17)*(1-'Life Table - Male'!B62)</f>
        <v>354.89637466436125</v>
      </c>
      <c r="P18" s="19">
        <f t="shared" si="9"/>
        <v>1533816.1529850871</v>
      </c>
      <c r="Q18" s="20">
        <f t="shared" si="10"/>
        <v>144.2698361718646</v>
      </c>
      <c r="R18" s="27">
        <f>SUM(pStage3Death*L17*(1-'Life Table - Male'!B62),R17)</f>
        <v>152.59767552335123</v>
      </c>
      <c r="S18" s="19">
        <f t="shared" si="11"/>
        <v>0</v>
      </c>
      <c r="T18" s="23">
        <f t="shared" si="12"/>
        <v>0</v>
      </c>
      <c r="U18" s="181">
        <f>SUM(B18*'Life Table - Male'!B62,U17)</f>
        <v>99.101550097418084</v>
      </c>
      <c r="V18" s="49">
        <f t="shared" si="13"/>
        <v>0</v>
      </c>
      <c r="W18" s="54">
        <v>0.66666666666666663</v>
      </c>
      <c r="X18" s="13">
        <f t="shared" si="14"/>
        <v>1931495.1326807884</v>
      </c>
      <c r="Y18" s="25">
        <f t="shared" si="14"/>
        <v>297.53363251997462</v>
      </c>
    </row>
    <row r="19" spans="1:25" x14ac:dyDescent="0.2">
      <c r="A19" s="10">
        <v>16</v>
      </c>
      <c r="B19" s="15">
        <f t="shared" si="15"/>
        <v>748.30077437923092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SUM(pHealthyStage1*C18,(1-SUM(pStage1Remission,pStage1Stage2))*F18,pStage2Stage1*I18,pRemissionStage1_trtA*O18)*(1-'Life Table - Male'!B63)</f>
        <v>67.434432225847061</v>
      </c>
      <c r="G19" s="19">
        <f t="shared" si="3"/>
        <v>89648.871953551687</v>
      </c>
      <c r="H19" s="20">
        <f t="shared" si="4"/>
        <v>49.306879574453433</v>
      </c>
      <c r="I19" s="27">
        <f>SUM(pHealthyStage2*C18,pStage1Stage2*F18,(1-SUM(pStage2Remission, pStage2Stage1, pStage2Stage3))*I18,pStage3Stage2*L18,pRemissionStage2_trtA*O18)*(1-'Life Table - Male'!B63)</f>
        <v>43.819121887877024</v>
      </c>
      <c r="J19" s="19">
        <f t="shared" si="5"/>
        <v>262143.62943534183</v>
      </c>
      <c r="K19" s="20">
        <f t="shared" si="6"/>
        <v>25.850274569318433</v>
      </c>
      <c r="L19" s="27">
        <f>SUM(pHealthyStage3*C18,pStage2Stage3*I18,(1-SUM(pStage3Death, pStage3Stage2))*L18)*(1-'Life Table - Male'!B63)</f>
        <v>19.624456240935977</v>
      </c>
      <c r="M19" s="19">
        <f t="shared" si="7"/>
        <v>378293.39472658257</v>
      </c>
      <c r="N19" s="20">
        <f t="shared" si="8"/>
        <v>5.8700699181711089</v>
      </c>
      <c r="O19" s="27">
        <f>SUM(pStage1Remission*F18,pStage2Remission*I18,(1-SUM(pRemissionStage1_trtA, pRemissionStage2_trtA))*O18)*(1-'Life Table - Male'!B63)</f>
        <v>366.17283310747581</v>
      </c>
      <c r="P19" s="19">
        <f t="shared" si="9"/>
        <v>3072915.6222596653</v>
      </c>
      <c r="Q19" s="20">
        <f t="shared" si="10"/>
        <v>289.03661793531501</v>
      </c>
      <c r="R19" s="27">
        <f>SUM(pStage3Death*L18*(1-'Life Table - Male'!B63),R18)</f>
        <v>161.86307333669907</v>
      </c>
      <c r="S19" s="19">
        <f t="shared" si="11"/>
        <v>0</v>
      </c>
      <c r="T19" s="23">
        <f t="shared" si="12"/>
        <v>0</v>
      </c>
      <c r="U19" s="181">
        <f>SUM(B19*'Life Table - Male'!B63,U18)</f>
        <v>109.27769232820124</v>
      </c>
      <c r="V19" s="49">
        <f t="shared" si="13"/>
        <v>0</v>
      </c>
      <c r="W19" s="54">
        <v>1.3333333333333333</v>
      </c>
      <c r="X19" s="13">
        <f t="shared" si="14"/>
        <v>3803001.5183751415</v>
      </c>
      <c r="Y19" s="25">
        <f t="shared" si="14"/>
        <v>562.67094256505129</v>
      </c>
    </row>
    <row r="20" spans="1:25" x14ac:dyDescent="0.2">
      <c r="A20" s="10">
        <v>17</v>
      </c>
      <c r="B20" s="15">
        <f t="shared" si="15"/>
        <v>728.85923433509993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SUM(pHealthyStage1*C19,(1-SUM(pStage1Remission,pStage1Stage2))*F19,pStage2Stage1*I19,pRemissionStage1_trtA*O19)*(1-'Life Table - Male'!B64)</f>
        <v>63.984714203085275</v>
      </c>
      <c r="G20" s="19">
        <f t="shared" si="3"/>
        <v>41292.591333913719</v>
      </c>
      <c r="H20" s="20">
        <f t="shared" si="4"/>
        <v>22.710925233652542</v>
      </c>
      <c r="I20" s="27">
        <f>SUM(pHealthyStage2*C19,pStage1Stage2*F19,(1-SUM(pStage2Remission, pStage2Stage1, pStage2Stage3))*I19,pStage3Stage2*L19,pRemissionStage2_trtA*O19)*(1-'Life Table - Male'!B64)</f>
        <v>41.693373045878253</v>
      </c>
      <c r="J20" s="19">
        <f t="shared" si="5"/>
        <v>121080.84660238773</v>
      </c>
      <c r="K20" s="20">
        <f t="shared" si="6"/>
        <v>11.939916817735456</v>
      </c>
      <c r="L20" s="27">
        <f>SUM(pHealthyStage3*C19,pStage2Stage3*I19,(1-SUM(pStage3Death, pStage3Stage2))*L19)*(1-'Life Table - Male'!B64)</f>
        <v>18.428842063557205</v>
      </c>
      <c r="M20" s="19">
        <f t="shared" si="7"/>
        <v>172449.50574053972</v>
      </c>
      <c r="N20" s="20">
        <f t="shared" si="8"/>
        <v>2.6759406063187194</v>
      </c>
      <c r="O20" s="27">
        <f>SUM(pStage1Remission*F19,pStage2Remission*I19,(1-SUM(pRemissionStage1_trtA, pRemissionStage2_trtA))*O19)*(1-'Life Table - Male'!B64)</f>
        <v>375.22435828680642</v>
      </c>
      <c r="P20" s="19">
        <f t="shared" si="9"/>
        <v>1528580.5114767957</v>
      </c>
      <c r="Q20" s="20">
        <f t="shared" si="10"/>
        <v>143.77737484187679</v>
      </c>
      <c r="R20" s="27">
        <f>SUM(pStage3Death*L19*(1-'Life Table - Male'!B64),R19)</f>
        <v>170.56454545925635</v>
      </c>
      <c r="S20" s="19">
        <f t="shared" si="11"/>
        <v>0</v>
      </c>
      <c r="T20" s="23">
        <f t="shared" si="12"/>
        <v>0</v>
      </c>
      <c r="U20" s="181">
        <f>SUM(B20*'Life Table - Male'!B64,U19)</f>
        <v>119.96859957742849</v>
      </c>
      <c r="V20" s="49">
        <f t="shared" si="13"/>
        <v>0</v>
      </c>
      <c r="W20" s="54">
        <v>0.66666666666666663</v>
      </c>
      <c r="X20" s="13">
        <f t="shared" si="14"/>
        <v>1863403.4551536369</v>
      </c>
      <c r="Y20" s="25">
        <f t="shared" si="14"/>
        <v>265.86114024100664</v>
      </c>
    </row>
    <row r="21" spans="1:25" x14ac:dyDescent="0.2">
      <c r="A21" s="10">
        <v>18</v>
      </c>
      <c r="B21" s="15">
        <f t="shared" si="15"/>
        <v>709.46685496331543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SUM(pHealthyStage1*C20,(1-SUM(pStage1Remission,pStage1Stage2))*F20,pStage2Stage1*I20,pRemissionStage1_trtA*O20)*(1-'Life Table - Male'!B65)</f>
        <v>60.716109465104985</v>
      </c>
      <c r="G21" s="19">
        <f t="shared" si="3"/>
        <v>76083.872629850899</v>
      </c>
      <c r="H21" s="20">
        <f t="shared" si="4"/>
        <v>41.846129946417996</v>
      </c>
      <c r="I21" s="27">
        <f>SUM(pHealthyStage2*C20,pStage1Stage2*F20,(1-SUM(pStage2Remission, pStage2Stage1, pStage2Stage3))*I20,pStage3Stage2*L20,pRemissionStage2_trtA*O20)*(1-'Life Table - Male'!B65)</f>
        <v>39.657398581824474</v>
      </c>
      <c r="J21" s="19">
        <f t="shared" si="5"/>
        <v>223627.60395891179</v>
      </c>
      <c r="K21" s="20">
        <f t="shared" si="6"/>
        <v>22.052166501503798</v>
      </c>
      <c r="L21" s="27">
        <f>SUM(pHealthyStage3*C20,pStage2Stage3*I20,(1-SUM(pStage3Death, pStage3Stage2))*L20)*(1-'Life Table - Male'!B65)</f>
        <v>17.293532969500877</v>
      </c>
      <c r="M21" s="19">
        <f t="shared" si="7"/>
        <v>314224.75986630103</v>
      </c>
      <c r="N21" s="20">
        <f t="shared" si="8"/>
        <v>4.8759014462012233</v>
      </c>
      <c r="O21" s="27">
        <f>SUM(pStage1Remission*F20,pStage2Remission*I20,(1-SUM(pRemissionStage1_trtA, pRemissionStage2_trtA))*O20)*(1-'Life Table - Male'!B65)</f>
        <v>382.19720079413219</v>
      </c>
      <c r="P21" s="19">
        <f t="shared" si="9"/>
        <v>3023274.4072058136</v>
      </c>
      <c r="Q21" s="20">
        <f t="shared" si="10"/>
        <v>284.36739473718046</v>
      </c>
      <c r="R21" s="27">
        <f>SUM(pStage3Death*L20*(1-'Life Table - Male'!B65),R20)</f>
        <v>178.72713388016271</v>
      </c>
      <c r="S21" s="19">
        <f t="shared" si="11"/>
        <v>0</v>
      </c>
      <c r="T21" s="23">
        <f t="shared" si="12"/>
        <v>0</v>
      </c>
      <c r="U21" s="181">
        <f>SUM(B21*'Life Table - Male'!B65,U20)</f>
        <v>131.12354693801672</v>
      </c>
      <c r="V21" s="49">
        <f t="shared" si="13"/>
        <v>0</v>
      </c>
      <c r="W21" s="54">
        <v>1.3333333333333333</v>
      </c>
      <c r="X21" s="13">
        <f t="shared" si="14"/>
        <v>3637210.6436608774</v>
      </c>
      <c r="Y21" s="25">
        <f t="shared" si="14"/>
        <v>502.17149710826925</v>
      </c>
    </row>
    <row r="22" spans="1:25" x14ac:dyDescent="0.2">
      <c r="A22" s="10">
        <v>19</v>
      </c>
      <c r="B22" s="15">
        <f t="shared" si="15"/>
        <v>690.14931918182083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SUM(pHealthyStage1*C21,(1-SUM(pStage1Remission,pStage1Stage2))*F21,pStage2Stage1*I21,pRemissionStage1_trtA*O21)*(1-'Life Table - Male'!B66)</f>
        <v>57.624820831637997</v>
      </c>
      <c r="G22" s="19">
        <f t="shared" si="3"/>
        <v>35053.472125678803</v>
      </c>
      <c r="H22" s="20">
        <f t="shared" si="4"/>
        <v>19.279409669123343</v>
      </c>
      <c r="I22" s="27">
        <f>SUM(pHealthyStage2*C21,pStage1Stage2*F21,(1-SUM(pStage2Remission, pStage2Stage1, pStage2Stage3))*I21,pStage3Stage2*L21,pRemissionStage2_trtA*O21)*(1-'Life Table - Male'!B66)</f>
        <v>37.715858736030683</v>
      </c>
      <c r="J22" s="19">
        <f t="shared" si="5"/>
        <v>103242.37068657968</v>
      </c>
      <c r="K22" s="20">
        <f t="shared" si="6"/>
        <v>10.18084488714883</v>
      </c>
      <c r="L22" s="27">
        <f>SUM(pHealthyStage3*C21,pStage2Stage3*I21,(1-SUM(pStage3Death, pStage3Stage2))*L21)*(1-'Life Table - Male'!B66)</f>
        <v>16.221865244493557</v>
      </c>
      <c r="M22" s="19">
        <f t="shared" si="7"/>
        <v>143083.72760269861</v>
      </c>
      <c r="N22" s="20">
        <f t="shared" si="8"/>
        <v>2.2202647386625647</v>
      </c>
      <c r="O22" s="27">
        <f>SUM(pStage1Remission*F21,pStage2Remission*I21,(1-SUM(pRemissionStage1_trtA, pRemissionStage2_trtA))*O21)*(1-'Life Table - Male'!B66)</f>
        <v>387.24454799762066</v>
      </c>
      <c r="P22" s="19">
        <f t="shared" si="9"/>
        <v>1486990.3748597619</v>
      </c>
      <c r="Q22" s="20">
        <f t="shared" si="10"/>
        <v>139.86543129869045</v>
      </c>
      <c r="R22" s="27">
        <f>SUM(pStage3Death*L21*(1-'Life Table - Male'!B66),R21)</f>
        <v>186.37886592959066</v>
      </c>
      <c r="S22" s="19">
        <f t="shared" si="11"/>
        <v>0</v>
      </c>
      <c r="T22" s="23">
        <f t="shared" si="12"/>
        <v>0</v>
      </c>
      <c r="U22" s="181">
        <f>SUM(B22*'Life Table - Male'!B66,U21)</f>
        <v>142.68423818363141</v>
      </c>
      <c r="V22" s="49">
        <f t="shared" si="13"/>
        <v>0</v>
      </c>
      <c r="W22" s="54">
        <v>0.66666666666666663</v>
      </c>
      <c r="X22" s="13">
        <f t="shared" si="14"/>
        <v>1768369.945274719</v>
      </c>
      <c r="Y22" s="25">
        <f t="shared" si="14"/>
        <v>236.98809825542438</v>
      </c>
    </row>
    <row r="23" spans="1:25" x14ac:dyDescent="0.2">
      <c r="A23" s="10">
        <v>20</v>
      </c>
      <c r="B23" s="15">
        <f t="shared" si="15"/>
        <v>670.9368958867783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SUM(pHealthyStage1*C22,(1-SUM(pStage1Remission,pStage1Stage2))*F22,pStage2Stage1*I22,pRemissionStage1_trtA*O22)*(1-'Life Table - Male'!B67)</f>
        <v>54.702356569198763</v>
      </c>
      <c r="G23" s="19">
        <f t="shared" si="3"/>
        <v>64613.052862338001</v>
      </c>
      <c r="H23" s="20">
        <f t="shared" si="4"/>
        <v>35.537179074285902</v>
      </c>
      <c r="I23" s="27">
        <f>SUM(pHealthyStage2*C22,pStage1Stage2*F22,(1-SUM(pStage2Remission, pStage2Stage1, pStage2Stage3))*I22,pStage3Stage2*L22,pRemissionStage2_trtA*O22)*(1-'Life Table - Male'!B67)</f>
        <v>35.8683650035602</v>
      </c>
      <c r="J23" s="19">
        <f t="shared" si="5"/>
        <v>190650.6628298586</v>
      </c>
      <c r="K23" s="20">
        <f t="shared" si="6"/>
        <v>18.800273695722165</v>
      </c>
      <c r="L23" s="27">
        <f>SUM(pHealthyStage3*C22,pStage2Stage3*I22,(1-SUM(pStage3Death, pStage3Stage2))*L22)*(1-'Life Table - Male'!B67)</f>
        <v>15.214002842238679</v>
      </c>
      <c r="M23" s="19">
        <f t="shared" si="7"/>
        <v>260570.78446743122</v>
      </c>
      <c r="N23" s="20">
        <f t="shared" si="8"/>
        <v>4.043339758977381</v>
      </c>
      <c r="O23" s="27">
        <f>SUM(pStage1Remission*F22,pStage2Remission*I22,(1-SUM(pRemissionStage1_trtA, pRemissionStage2_trtA))*O22)*(1-'Life Table - Male'!B67)</f>
        <v>390.50250827339926</v>
      </c>
      <c r="P23" s="19">
        <f t="shared" si="9"/>
        <v>2911651.8465030552</v>
      </c>
      <c r="Q23" s="20">
        <f t="shared" si="10"/>
        <v>273.86824298791112</v>
      </c>
      <c r="R23" s="27">
        <f>SUM(pStage3Death*L22*(1-'Life Table - Male'!B67),R22)</f>
        <v>193.54881924787989</v>
      </c>
      <c r="S23" s="19">
        <f t="shared" si="11"/>
        <v>0</v>
      </c>
      <c r="T23" s="23">
        <f t="shared" si="12"/>
        <v>0</v>
      </c>
      <c r="U23" s="181">
        <f>SUM(B23*'Life Table - Male'!B67,U22)</f>
        <v>154.62221837214486</v>
      </c>
      <c r="V23" s="49">
        <f t="shared" si="13"/>
        <v>0</v>
      </c>
      <c r="W23" s="54">
        <v>1.3333333333333333</v>
      </c>
      <c r="X23" s="13">
        <f t="shared" si="14"/>
        <v>3427486.3466626829</v>
      </c>
      <c r="Y23" s="25">
        <f t="shared" si="14"/>
        <v>447.07528150947246</v>
      </c>
    </row>
    <row r="24" spans="1:25" x14ac:dyDescent="0.2">
      <c r="A24" s="10">
        <v>21</v>
      </c>
      <c r="B24" s="15">
        <f t="shared" si="15"/>
        <v>651.82896237997568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SUM(pHealthyStage1*C23,(1-SUM(pStage1Remission,pStage1Stage2))*F23,pStage2Stage1*I23,pRemissionStage1_trtA*O23)*(1-'Life Table - Male'!B68)</f>
        <v>51.936046361270563</v>
      </c>
      <c r="G24" s="19">
        <f t="shared" si="3"/>
        <v>29779.396389419224</v>
      </c>
      <c r="H24" s="20">
        <f t="shared" si="4"/>
        <v>16.378668014180576</v>
      </c>
      <c r="I24" s="27">
        <f>SUM(pHealthyStage2*C23,pStage1Stage2*F23,(1-SUM(pStage2Remission, pStage2Stage1, pStage2Stage3))*I23,pStage3Stage2*L23,pRemissionStage2_trtA*O23)*(1-'Life Table - Male'!B68)</f>
        <v>34.110355105959556</v>
      </c>
      <c r="J24" s="19">
        <f t="shared" si="5"/>
        <v>88012.784103405938</v>
      </c>
      <c r="K24" s="20">
        <f t="shared" si="6"/>
        <v>8.6790384324191976</v>
      </c>
      <c r="L24" s="27">
        <f>SUM(pHealthyStage3*C23,pStage2Stage3*I23,(1-SUM(pStage3Death, pStage3Stage2))*L23)*(1-'Life Table - Male'!B68)</f>
        <v>14.267671513278513</v>
      </c>
      <c r="M24" s="19">
        <f t="shared" si="7"/>
        <v>118622.78305880839</v>
      </c>
      <c r="N24" s="20">
        <f t="shared" si="8"/>
        <v>1.8406983578090954</v>
      </c>
      <c r="O24" s="27">
        <f>SUM(pStage1Remission*F23,pStage2Remission*I23,(1-SUM(pRemissionStage1_trtA, pRemissionStage2_trtA))*O23)*(1-'Life Table - Male'!B68)</f>
        <v>392.07956526257823</v>
      </c>
      <c r="P24" s="19">
        <f t="shared" si="9"/>
        <v>1419131.3817979705</v>
      </c>
      <c r="Q24" s="20">
        <f t="shared" si="10"/>
        <v>133.4826547235715</v>
      </c>
      <c r="R24" s="27">
        <f>SUM(pStage3Death*L23*(1-'Life Table - Male'!B68),R23)</f>
        <v>200.26565696970127</v>
      </c>
      <c r="S24" s="19">
        <f t="shared" si="11"/>
        <v>0</v>
      </c>
      <c r="T24" s="23">
        <f t="shared" si="12"/>
        <v>0</v>
      </c>
      <c r="U24" s="181">
        <f>SUM(B24*'Life Table - Male'!B68,U23)</f>
        <v>166.94830405075021</v>
      </c>
      <c r="V24" s="49">
        <f t="shared" si="13"/>
        <v>0</v>
      </c>
      <c r="W24" s="54">
        <v>0.66666666666666663</v>
      </c>
      <c r="X24" s="13">
        <f t="shared" si="14"/>
        <v>1655546.345349604</v>
      </c>
      <c r="Y24" s="25">
        <f t="shared" si="14"/>
        <v>210.69294843399385</v>
      </c>
    </row>
    <row r="25" spans="1:25" x14ac:dyDescent="0.2">
      <c r="A25" s="10">
        <v>22</v>
      </c>
      <c r="B25" s="15">
        <f t="shared" si="15"/>
        <v>632.78603897954895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SUM(pHealthyStage1*C24,(1-SUM(pStage1Remission,pStage1Stage2))*F24,pStage2Stage1*I24,pRemissionStage1_trtA*O24)*(1-'Life Table - Male'!B69)</f>
        <v>49.306527684179578</v>
      </c>
      <c r="G25" s="19">
        <f t="shared" si="3"/>
        <v>54896.441691590226</v>
      </c>
      <c r="H25" s="20">
        <f t="shared" si="4"/>
        <v>30.193042930374624</v>
      </c>
      <c r="I25" s="27">
        <f>SUM(pHealthyStage2*C24,pStage1Stage2*F24,(1-SUM(pStage2Remission, pStage2Stage1, pStage2Stage3))*I24,pStage3Stage2*L24,pRemissionStage2_trtA*O24)*(1-'Life Table - Male'!B69)</f>
        <v>32.431830499236113</v>
      </c>
      <c r="J25" s="19">
        <f t="shared" si="5"/>
        <v>162488.91962348588</v>
      </c>
      <c r="K25" s="20">
        <f t="shared" si="6"/>
        <v>16.023212907315969</v>
      </c>
      <c r="L25" s="27">
        <f>SUM(pHealthyStage3*C24,pStage2Stage3*I24,(1-SUM(pStage3Death, pStage3Stage2))*L24)*(1-'Life Table - Male'!B69)</f>
        <v>13.37793607985965</v>
      </c>
      <c r="M25" s="19">
        <f t="shared" si="7"/>
        <v>215971.72373716737</v>
      </c>
      <c r="N25" s="20">
        <f t="shared" si="8"/>
        <v>3.3512853683353558</v>
      </c>
      <c r="O25" s="27">
        <f>SUM(pStage1Remission*F24,pStage2Remission*I24,(1-SUM(pRemissionStage1_trtA, pRemissionStage2_trtA))*O24)*(1-'Life Table - Male'!B69)</f>
        <v>392.02436599200541</v>
      </c>
      <c r="P25" s="19">
        <f t="shared" si="9"/>
        <v>2755206.9672296327</v>
      </c>
      <c r="Q25" s="20">
        <f t="shared" si="10"/>
        <v>259.15313058100509</v>
      </c>
      <c r="R25" s="27">
        <f>SUM(pStage3Death*L24*(1-'Life Table - Male'!B69),R24)</f>
        <v>206.55615277808147</v>
      </c>
      <c r="S25" s="19">
        <f t="shared" si="11"/>
        <v>0</v>
      </c>
      <c r="T25" s="23">
        <f t="shared" si="12"/>
        <v>0</v>
      </c>
      <c r="U25" s="181">
        <f>SUM(B25*'Life Table - Male'!B69,U24)</f>
        <v>179.75652626573526</v>
      </c>
      <c r="V25" s="49">
        <f t="shared" si="13"/>
        <v>0</v>
      </c>
      <c r="W25" s="54">
        <v>1.3333333333333333</v>
      </c>
      <c r="X25" s="13">
        <f t="shared" si="14"/>
        <v>3188564.0522818761</v>
      </c>
      <c r="Y25" s="25">
        <f t="shared" si="14"/>
        <v>396.77900942907672</v>
      </c>
    </row>
    <row r="26" spans="1:25" x14ac:dyDescent="0.2">
      <c r="A26" s="10">
        <v>23</v>
      </c>
      <c r="B26" s="15">
        <f t="shared" si="15"/>
        <v>613.68732095618373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SUM(pHealthyStage1*C25,(1-SUM(pStage1Remission,pStage1Stage2))*F25,pStage2Stage1*I25,pRemissionStage1_trtA*O25)*(1-'Life Table - Male'!B70)</f>
        <v>46.804526672140348</v>
      </c>
      <c r="G26" s="19">
        <f t="shared" si="3"/>
        <v>25296.498617526475</v>
      </c>
      <c r="H26" s="20">
        <f t="shared" si="4"/>
        <v>13.91307423963956</v>
      </c>
      <c r="I26" s="27">
        <f>SUM(pHealthyStage2*C25,pStage1Stage2*F25,(1-SUM(pStage2Remission, pStage2Stage1, pStage2Stage3))*I25,pStage3Stage2*L25,pRemissionStage2_trtA*O25)*(1-'Life Table - Male'!B70)</f>
        <v>30.828676864358801</v>
      </c>
      <c r="J26" s="19">
        <f t="shared" si="5"/>
        <v>74979.053674444978</v>
      </c>
      <c r="K26" s="20">
        <f t="shared" si="6"/>
        <v>7.3937677928966563</v>
      </c>
      <c r="L26" s="27">
        <f>SUM(pHealthyStage3*C25,pStage2Stage3*I25,(1-SUM(pStage3Death, pStage3Stage2))*L25)*(1-'Life Table - Male'!B70)</f>
        <v>12.542096376076097</v>
      </c>
      <c r="M26" s="19">
        <f t="shared" si="7"/>
        <v>98290.306939340953</v>
      </c>
      <c r="N26" s="20">
        <f t="shared" si="8"/>
        <v>1.525194418024256</v>
      </c>
      <c r="O26" s="27">
        <f>SUM(pStage1Remission*F25,pStage2Remission*I25,(1-SUM(pRemissionStage1_trtA, pRemissionStage2_trtA))*O25)*(1-'Life Table - Male'!B70)</f>
        <v>390.44979345685999</v>
      </c>
      <c r="P26" s="19">
        <f t="shared" si="9"/>
        <v>1332107.1027058414</v>
      </c>
      <c r="Q26" s="20">
        <f t="shared" si="10"/>
        <v>125.29720272975737</v>
      </c>
      <c r="R26" s="27">
        <f>SUM(pStage3Death*L25*(1-'Life Table - Male'!B70),R25)</f>
        <v>212.44608813411105</v>
      </c>
      <c r="S26" s="19">
        <f t="shared" si="11"/>
        <v>0</v>
      </c>
      <c r="T26" s="23">
        <f t="shared" si="12"/>
        <v>0</v>
      </c>
      <c r="U26" s="181">
        <f>SUM(B26*'Life Table - Male'!B70,U25)</f>
        <v>193.02260508284508</v>
      </c>
      <c r="V26" s="49">
        <f t="shared" si="13"/>
        <v>0</v>
      </c>
      <c r="W26" s="54">
        <v>0.66666666666666663</v>
      </c>
      <c r="X26" s="13">
        <f t="shared" si="14"/>
        <v>1530672.9619371537</v>
      </c>
      <c r="Y26" s="25">
        <f t="shared" si="14"/>
        <v>186.60613146801617</v>
      </c>
    </row>
    <row r="27" spans="1:25" x14ac:dyDescent="0.2">
      <c r="A27" s="10">
        <v>24</v>
      </c>
      <c r="B27" s="15">
        <f t="shared" si="15"/>
        <v>594.53130678304433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SUM(pHealthyStage1*C26,(1-SUM(pStage1Remission,pStage1Stage2))*F26,pStage2Stage1*I26,pRemissionStage1_trtA*O26)*(1-'Life Table - Male'!B71)</f>
        <v>44.417355838076674</v>
      </c>
      <c r="G27" s="19">
        <f t="shared" si="3"/>
        <v>46614.177740259373</v>
      </c>
      <c r="H27" s="20">
        <f t="shared" si="4"/>
        <v>25.637797757142653</v>
      </c>
      <c r="I27" s="27">
        <f>SUM(pHealthyStage2*C26,pStage1Stage2*F26,(1-SUM(pStage2Remission, pStage2Stage1, pStage2Stage3))*I26,pStage3Stage2*L26,pRemissionStage2_trtA*O26)*(1-'Life Table - Male'!B71)</f>
        <v>29.294017472833488</v>
      </c>
      <c r="J27" s="19">
        <f t="shared" si="5"/>
        <v>138342.86849093618</v>
      </c>
      <c r="K27" s="20">
        <f t="shared" si="6"/>
        <v>13.642143976189537</v>
      </c>
      <c r="L27" s="27">
        <f>SUM(pHealthyStage3*C26,pStage2Stage3*I26,(1-SUM(pStage3Death, pStage3Stage2))*L26)*(1-'Life Table - Male'!B71)</f>
        <v>11.756152180989995</v>
      </c>
      <c r="M27" s="19">
        <f t="shared" si="7"/>
        <v>178895.13403065401</v>
      </c>
      <c r="N27" s="20">
        <f t="shared" si="8"/>
        <v>2.7759589763377344</v>
      </c>
      <c r="O27" s="27">
        <f>SUM(pStage1Remission*F26,pStage2Remission*I26,(1-SUM(pRemissionStage1_trtA, pRemissionStage2_trtA))*O26)*(1-'Life Table - Male'!B71)</f>
        <v>387.43290827376097</v>
      </c>
      <c r="P27" s="19">
        <f t="shared" si="9"/>
        <v>2566629.7510596481</v>
      </c>
      <c r="Q27" s="20">
        <f t="shared" si="10"/>
        <v>241.41566965412531</v>
      </c>
      <c r="R27" s="27">
        <f>SUM(pStage3Death*L26*(1-'Life Table - Male'!B71),R26)</f>
        <v>217.95953224476187</v>
      </c>
      <c r="S27" s="19">
        <f t="shared" si="11"/>
        <v>0</v>
      </c>
      <c r="T27" s="23">
        <f t="shared" si="12"/>
        <v>0</v>
      </c>
      <c r="U27" s="181">
        <f>SUM(B27*'Life Table - Male'!B71,U26)</f>
        <v>206.76935795828263</v>
      </c>
      <c r="V27" s="49">
        <f t="shared" si="13"/>
        <v>0</v>
      </c>
      <c r="W27" s="54">
        <v>1.3333333333333333</v>
      </c>
      <c r="X27" s="13">
        <f t="shared" si="14"/>
        <v>2930481.9313214975</v>
      </c>
      <c r="Y27" s="25">
        <f t="shared" si="14"/>
        <v>350.61768923269699</v>
      </c>
    </row>
    <row r="28" spans="1:25" x14ac:dyDescent="0.2">
      <c r="A28" s="10">
        <v>25</v>
      </c>
      <c r="B28" s="15">
        <f t="shared" si="15"/>
        <v>575.2711097969559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SUM(pHealthyStage1*C27,(1-SUM(pStage1Remission,pStage1Stage2))*F27,pStage2Stage1*I27,pRemissionStage1_trtA*O27)*(1-'Life Table - Male'!B72)</f>
        <v>42.136055734286323</v>
      </c>
      <c r="G28" s="19">
        <f t="shared" si="3"/>
        <v>21466.042544442491</v>
      </c>
      <c r="H28" s="20">
        <f t="shared" si="4"/>
        <v>11.806323399443372</v>
      </c>
      <c r="I28" s="27">
        <f>SUM(pHealthyStage2*C27,pStage1Stage2*F27,(1-SUM(pStage2Remission, pStage2Stage1, pStage2Stage3))*I27,pStage3Stage2*L27,pRemissionStage2_trtA*O27)*(1-'Life Table - Male'!B72)</f>
        <v>27.823062181806719</v>
      </c>
      <c r="J28" s="19">
        <f t="shared" si="5"/>
        <v>63784.557369332899</v>
      </c>
      <c r="K28" s="20">
        <f t="shared" si="6"/>
        <v>6.2898660739203267</v>
      </c>
      <c r="L28" s="27">
        <f>SUM(pHealthyStage3*C27,pStage2Stage3*I27,(1-SUM(pStage3Death, pStage3Stage2))*L27)*(1-'Life Table - Male'!B72)</f>
        <v>11.016877100581166</v>
      </c>
      <c r="M28" s="19">
        <f t="shared" si="7"/>
        <v>81381.2980875496</v>
      </c>
      <c r="N28" s="20">
        <f t="shared" si="8"/>
        <v>1.2628132461861143</v>
      </c>
      <c r="O28" s="27">
        <f>SUM(pStage1Remission*F27,pStage2Remission*I27,(1-SUM(pRemissionStage1_trtA, pRemissionStage2_trtA))*O27)*(1-'Life Table - Male'!B72)</f>
        <v>383.07156881168709</v>
      </c>
      <c r="P28" s="19">
        <f t="shared" si="9"/>
        <v>1231911.2389144364</v>
      </c>
      <c r="Q28" s="20">
        <f t="shared" si="10"/>
        <v>115.87283930383312</v>
      </c>
      <c r="R28" s="27">
        <f>SUM(pStage3Death*L27*(1-'Life Table - Male'!B72),R27)</f>
        <v>223.11913109471567</v>
      </c>
      <c r="S28" s="19">
        <f t="shared" si="11"/>
        <v>0</v>
      </c>
      <c r="T28" s="23">
        <f t="shared" si="12"/>
        <v>0</v>
      </c>
      <c r="U28" s="181">
        <f>SUM(B28*'Life Table - Male'!B72,U27)</f>
        <v>220.97855437026743</v>
      </c>
      <c r="V28" s="49">
        <f t="shared" si="13"/>
        <v>0</v>
      </c>
      <c r="W28" s="54">
        <v>0.66666666666666663</v>
      </c>
      <c r="X28" s="13">
        <f t="shared" si="14"/>
        <v>1398543.1369157615</v>
      </c>
      <c r="Y28" s="25">
        <f t="shared" si="14"/>
        <v>164.47873569047647</v>
      </c>
    </row>
    <row r="29" spans="1:25" x14ac:dyDescent="0.2">
      <c r="A29" s="10">
        <v>26</v>
      </c>
      <c r="B29" s="15">
        <f t="shared" si="15"/>
        <v>555.90231453501747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SUM(pHealthyStage1*C28,(1-SUM(pStage1Remission,pStage1Stage2))*F28,pStage2Stage1*I28,pRemissionStage1_trtA*O28)*(1-'Life Table - Male'!B73)</f>
        <v>39.953462494549399</v>
      </c>
      <c r="G29" s="19">
        <f t="shared" si="3"/>
        <v>39522.581123487129</v>
      </c>
      <c r="H29" s="20">
        <f t="shared" si="4"/>
        <v>21.737419617917922</v>
      </c>
      <c r="I29" s="27">
        <f>SUM(pHealthyStage2*C28,pStage1Stage2*F28,(1-SUM(pStage2Remission, pStage2Stage1, pStage2Stage3))*I28,pStage3Stage2*L28,pRemissionStage2_trtA*O28)*(1-'Life Table - Male'!B73)</f>
        <v>26.411948672494322</v>
      </c>
      <c r="J29" s="19">
        <f t="shared" si="5"/>
        <v>117571.98087179543</v>
      </c>
      <c r="K29" s="20">
        <f t="shared" si="6"/>
        <v>11.593903669302048</v>
      </c>
      <c r="L29" s="27">
        <f>SUM(pHealthyStage3*C28,pStage2Stage3*I28,(1-SUM(pStage3Death, pStage3Stage2))*L28)*(1-'Life Table - Male'!B73)</f>
        <v>10.321367458987046</v>
      </c>
      <c r="M29" s="19">
        <f t="shared" si="7"/>
        <v>148045.80954660458</v>
      </c>
      <c r="N29" s="20">
        <f t="shared" si="8"/>
        <v>2.2972625619300704</v>
      </c>
      <c r="O29" s="27">
        <f>SUM(pStage1Remission*F28,pStage2Remission*I28,(1-SUM(pRemissionStage1_trtA, pRemissionStage2_trtA))*O28)*(1-'Life Table - Male'!B73)</f>
        <v>377.47164814448604</v>
      </c>
      <c r="P29" s="19">
        <f t="shared" si="9"/>
        <v>2357092.3884285558</v>
      </c>
      <c r="Q29" s="20">
        <f t="shared" si="10"/>
        <v>221.70670980268596</v>
      </c>
      <c r="R29" s="27">
        <f>SUM(pStage3Death*L28*(1-'Life Table - Male'!B73),R28)</f>
        <v>227.94620719443503</v>
      </c>
      <c r="S29" s="19">
        <f t="shared" si="11"/>
        <v>0</v>
      </c>
      <c r="T29" s="23">
        <f t="shared" si="12"/>
        <v>0</v>
      </c>
      <c r="U29" s="181">
        <f>SUM(B29*'Life Table - Male'!B73,U28)</f>
        <v>235.61379460503085</v>
      </c>
      <c r="V29" s="49">
        <f t="shared" si="13"/>
        <v>0</v>
      </c>
      <c r="W29" s="54">
        <v>1.3333333333333333</v>
      </c>
      <c r="X29" s="13">
        <f t="shared" si="14"/>
        <v>2662232.7599704429</v>
      </c>
      <c r="Y29" s="25">
        <f t="shared" si="14"/>
        <v>308.20667010177459</v>
      </c>
    </row>
    <row r="30" spans="1:25" x14ac:dyDescent="0.2">
      <c r="A30" s="10">
        <v>27</v>
      </c>
      <c r="B30" s="15">
        <f t="shared" si="15"/>
        <v>536.43999820053466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SUM(pHealthyStage1*C29,(1-SUM(pStage1Remission,pStage1Stage2))*F29,pStage2Stage1*I29,pRemissionStage1_trtA*O29)*(1-'Life Table - Male'!B74)</f>
        <v>37.857503211326737</v>
      </c>
      <c r="G30" s="19">
        <f t="shared" si="3"/>
        <v>18179.235865971223</v>
      </c>
      <c r="H30" s="20">
        <f t="shared" si="4"/>
        <v>9.99857972628417</v>
      </c>
      <c r="I30" s="27">
        <f>SUM(pHealthyStage2*C29,pStage1Stage2*F29,(1-SUM(pStage2Remission, pStage2Stage1, pStage2Stage3))*I29,pStage3Stage2*L29,pRemissionStage2_trtA*O29)*(1-'Life Table - Male'!B74)</f>
        <v>25.053383702237898</v>
      </c>
      <c r="J30" s="19">
        <f t="shared" si="5"/>
        <v>54138.043932682594</v>
      </c>
      <c r="K30" s="20">
        <f t="shared" si="6"/>
        <v>5.3386126655839776</v>
      </c>
      <c r="L30" s="27">
        <f>SUM(pHealthyStage3*C29,pStage2Stage3*I29,(1-SUM(pStage3Death, pStage3Stage2))*L29)*(1-'Life Table - Male'!B74)</f>
        <v>9.6653815085141712</v>
      </c>
      <c r="M30" s="19">
        <f t="shared" si="7"/>
        <v>67299.317478943456</v>
      </c>
      <c r="N30" s="20">
        <f t="shared" si="8"/>
        <v>1.0442997539836054</v>
      </c>
      <c r="O30" s="27">
        <f>SUM(pStage1Remission*F29,pStage2Remission*I29,(1-SUM(pRemissionStage1_trtA, pRemissionStage2_trtA))*O29)*(1-'Life Table - Male'!B74)</f>
        <v>370.68323729781719</v>
      </c>
      <c r="P30" s="19">
        <f t="shared" si="9"/>
        <v>1123642.0796872631</v>
      </c>
      <c r="Q30" s="20">
        <f t="shared" si="10"/>
        <v>105.68910650523763</v>
      </c>
      <c r="R30" s="27">
        <f>SUM(pStage3Death*L29*(1-'Life Table - Male'!B74),R29)</f>
        <v>232.46009985176926</v>
      </c>
      <c r="S30" s="19">
        <f t="shared" si="11"/>
        <v>0</v>
      </c>
      <c r="T30" s="23">
        <f t="shared" si="12"/>
        <v>0</v>
      </c>
      <c r="U30" s="181">
        <f>SUM(B30*'Life Table - Male'!B74,U29)</f>
        <v>250.71189835438489</v>
      </c>
      <c r="V30" s="49">
        <f t="shared" si="13"/>
        <v>0</v>
      </c>
      <c r="W30" s="54">
        <v>0.66666666666666663</v>
      </c>
      <c r="X30" s="13">
        <f t="shared" si="14"/>
        <v>1263258.6769648604</v>
      </c>
      <c r="Y30" s="25">
        <f t="shared" si="14"/>
        <v>144.15041983883768</v>
      </c>
    </row>
    <row r="31" spans="1:25" x14ac:dyDescent="0.2">
      <c r="A31" s="10">
        <v>28</v>
      </c>
      <c r="B31" s="15">
        <f t="shared" si="15"/>
        <v>516.8280017938464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SUM(pHealthyStage1*C30,(1-SUM(pStage1Remission,pStage1Stage2))*F30,pStage2Stage1*I30,pRemissionStage1_trtA*O30)*(1-'Life Table - Male'!B75)</f>
        <v>35.831820968272858</v>
      </c>
      <c r="G31" s="19">
        <f t="shared" si="3"/>
        <v>33410.679400526242</v>
      </c>
      <c r="H31" s="20">
        <f t="shared" si="4"/>
        <v>18.375873670289433</v>
      </c>
      <c r="I31" s="27">
        <f>SUM(pHealthyStage2*C30,pStage1Stage2*F30,(1-SUM(pStage2Remission, pStage2Stage1, pStage2Stage3))*I30,pStage3Stage2*L30,pRemissionStage2_trtA*O30)*(1-'Life Table - Male'!B75)</f>
        <v>23.737089952879426</v>
      </c>
      <c r="J31" s="19">
        <f t="shared" si="5"/>
        <v>99599.329980661147</v>
      </c>
      <c r="K31" s="20">
        <f t="shared" si="6"/>
        <v>9.8216005953151964</v>
      </c>
      <c r="L31" s="27">
        <f>SUM(pHealthyStage3*C30,pStage2Stage3*I30,(1-SUM(pStage3Death, pStage3Stage2))*L30)*(1-'Life Table - Male'!B75)</f>
        <v>9.0436259823423395</v>
      </c>
      <c r="M31" s="19">
        <f t="shared" si="7"/>
        <v>122272.00187332994</v>
      </c>
      <c r="N31" s="20">
        <f t="shared" si="8"/>
        <v>1.8973241669999472</v>
      </c>
      <c r="O31" s="27">
        <f>SUM(pStage1Remission*F30,pStage2Remission*I30,(1-SUM(pRemissionStage1_trtA, pRemissionStage2_trtA))*O30)*(1-'Life Table - Male'!B75)</f>
        <v>362.69771492241148</v>
      </c>
      <c r="P31" s="19">
        <f t="shared" si="9"/>
        <v>2134826.7602243521</v>
      </c>
      <c r="Q31" s="20">
        <f t="shared" si="10"/>
        <v>200.80053685278563</v>
      </c>
      <c r="R31" s="27">
        <f>SUM(pStage3Death*L30*(1-'Life Table - Male'!B75),R30)</f>
        <v>236.67765576414183</v>
      </c>
      <c r="S31" s="19">
        <f t="shared" si="11"/>
        <v>0</v>
      </c>
      <c r="T31" s="23">
        <f t="shared" si="12"/>
        <v>0</v>
      </c>
      <c r="U31" s="181">
        <f>SUM(B31*'Life Table - Male'!B75,U30)</f>
        <v>266.38108971277074</v>
      </c>
      <c r="V31" s="49">
        <f t="shared" si="13"/>
        <v>0</v>
      </c>
      <c r="W31" s="54">
        <v>1.3333333333333333</v>
      </c>
      <c r="X31" s="13">
        <f t="shared" si="14"/>
        <v>2390108.7714788695</v>
      </c>
      <c r="Y31" s="25">
        <f t="shared" si="14"/>
        <v>269.14304937366182</v>
      </c>
    </row>
    <row r="32" spans="1:25" x14ac:dyDescent="0.2">
      <c r="A32" s="10">
        <v>29</v>
      </c>
      <c r="B32" s="15">
        <f t="shared" si="15"/>
        <v>496.94125452308799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SUM(pHealthyStage1*C31,(1-SUM(pStage1Remission,pStage1Stage2))*F31,pStage2Stage1*I31,pRemissionStage1_trtA*O31)*(1-'Life Table - Male'!B76)</f>
        <v>33.875573846671259</v>
      </c>
      <c r="G32" s="19">
        <f t="shared" si="3"/>
        <v>15333.308301553978</v>
      </c>
      <c r="H32" s="20">
        <f t="shared" si="4"/>
        <v>8.4333195658546867</v>
      </c>
      <c r="I32" s="27">
        <f>SUM(pHealthyStage2*C31,pStage1Stage2*F31,(1-SUM(pStage2Remission, pStage2Stage1, pStage2Stage3))*I31,pStage3Stage2*L31,pRemissionStage2_trtA*O31)*(1-'Life Table - Male'!B76)</f>
        <v>22.462956921076938</v>
      </c>
      <c r="J32" s="19">
        <f t="shared" si="5"/>
        <v>45753.955468760149</v>
      </c>
      <c r="K32" s="20">
        <f t="shared" si="6"/>
        <v>4.5118483865027361</v>
      </c>
      <c r="L32" s="27">
        <f>SUM(pHealthyStage3*C31,pStage2Stage3*I31,(1-SUM(pStage3Death, pStage3Stage2))*L31)*(1-'Life Table - Male'!B76)</f>
        <v>8.4547928023896119</v>
      </c>
      <c r="M32" s="19">
        <f t="shared" si="7"/>
        <v>55490.69681145213</v>
      </c>
      <c r="N32" s="20">
        <f t="shared" si="8"/>
        <v>0.86106253672942945</v>
      </c>
      <c r="O32" s="27">
        <f>SUM(pStage1Remission*F31,pStage2Remission*I31,(1-SUM(pRemissionStage1_trtA, pRemissionStage2_trtA))*O31)*(1-'Life Table - Male'!B76)</f>
        <v>353.64743840243045</v>
      </c>
      <c r="P32" s="19">
        <f t="shared" si="9"/>
        <v>1010464.6270900459</v>
      </c>
      <c r="Q32" s="20">
        <f t="shared" si="10"/>
        <v>95.043702548073639</v>
      </c>
      <c r="R32" s="27">
        <f>SUM(pStage3Death*L31*(1-'Life Table - Male'!B76),R31)</f>
        <v>240.61507733141613</v>
      </c>
      <c r="S32" s="19">
        <f t="shared" si="11"/>
        <v>0</v>
      </c>
      <c r="T32" s="23">
        <f t="shared" si="12"/>
        <v>0</v>
      </c>
      <c r="U32" s="181">
        <f>SUM(B32*'Life Table - Male'!B76,U31)</f>
        <v>282.52522024846229</v>
      </c>
      <c r="V32" s="49">
        <f t="shared" si="13"/>
        <v>0</v>
      </c>
      <c r="W32" s="54">
        <v>0.66666666666666663</v>
      </c>
      <c r="X32" s="13">
        <f t="shared" si="14"/>
        <v>1127042.5876718122</v>
      </c>
      <c r="Y32" s="25">
        <f t="shared" si="14"/>
        <v>125.37650961610761</v>
      </c>
    </row>
    <row r="33" spans="1:25" ht="16" thickBot="1" x14ac:dyDescent="0.25">
      <c r="A33" s="11">
        <v>30</v>
      </c>
      <c r="B33" s="16">
        <f t="shared" si="15"/>
        <v>476.85970242012218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SUM(pHealthyStage1*C32,(1-SUM(pStage1Remission,pStage1Stage2))*F32,pStage2Stage1*I32,pRemissionStage1_trtA*O32)*(1-'Life Table - Male'!B77)</f>
        <v>31.928187682071325</v>
      </c>
      <c r="G33" s="21">
        <f t="shared" si="3"/>
        <v>7015.4616428545387</v>
      </c>
      <c r="H33" s="22">
        <f t="shared" si="4"/>
        <v>3.858503903569996</v>
      </c>
      <c r="I33" s="28">
        <f>SUM(pHealthyStage2*C32,pStage1Stage2*F32,(1-SUM(pStage2Remission, pStage2Stage1, pStage2Stage3))*I32,pStage3Stage2*L32,pRemissionStage2_trtA*O32)*(1-'Life Table - Male'!B77)</f>
        <v>21.19117231248492</v>
      </c>
      <c r="J33" s="21">
        <f t="shared" si="5"/>
        <v>20953.157787273285</v>
      </c>
      <c r="K33" s="22">
        <f t="shared" si="6"/>
        <v>2.0662141706894488</v>
      </c>
      <c r="L33" s="28">
        <f>SUM(pHealthyStage3*C32,pStage2Stage3*I32,(1-SUM(pStage3Death, pStage3Stage2))*L32)*(1-'Life Table - Male'!B77)</f>
        <v>7.8827899191024926</v>
      </c>
      <c r="M33" s="21">
        <f t="shared" si="7"/>
        <v>25114.812577801367</v>
      </c>
      <c r="N33" s="22">
        <f t="shared" si="8"/>
        <v>0.38971260896588328</v>
      </c>
      <c r="O33" s="28">
        <f>SUM(pStage1Remission*F32,pStage2Remission*I32,(1-SUM(pRemissionStage1_trtA, pRemissionStage2_trtA))*O32)*(1-'Life Table - Male'!B77)</f>
        <v>343.02153832023231</v>
      </c>
      <c r="P33" s="21">
        <f t="shared" si="9"/>
        <v>475778.45112293708</v>
      </c>
      <c r="Q33" s="22">
        <f t="shared" si="10"/>
        <v>44.751438471959432</v>
      </c>
      <c r="R33" s="28">
        <f>SUM(pStage3Death*L32*(1-'Life Table - Male'!B77),R32)</f>
        <v>244.28103533026646</v>
      </c>
      <c r="S33" s="21">
        <f t="shared" si="11"/>
        <v>0</v>
      </c>
      <c r="T33" s="24">
        <f t="shared" si="12"/>
        <v>0</v>
      </c>
      <c r="U33" s="184">
        <f>SUM(B33*'Life Table - Male'!B77,U32)</f>
        <v>299.90914070018783</v>
      </c>
      <c r="V33" s="49">
        <f t="shared" si="13"/>
        <v>0</v>
      </c>
      <c r="W33" s="54">
        <v>0.33333333333333331</v>
      </c>
      <c r="X33" s="13">
        <f t="shared" si="14"/>
        <v>528861.88313086634</v>
      </c>
      <c r="Y33" s="25">
        <f t="shared" si="14"/>
        <v>58.177603238379263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66597528.228857249</v>
      </c>
      <c r="Y34" s="31">
        <f>SUM(Y3:Y33)</f>
        <v>14383.773174278893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12</v>
      </c>
      <c r="S1" s="210"/>
      <c r="T1" s="211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263</v>
      </c>
      <c r="S1" s="210"/>
      <c r="T1" s="211"/>
      <c r="U1" s="165" t="s">
        <v>264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SUM(pHealthyStage1*C3,(1-SUM(pStage1Remission,pStage1Stage2))*F3,pStage2Stage1*I3,pRemissionStage1_trtB*O3)*(1-'Life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pStage2Stage3))*I3,pStage3Stage2*L3,pRemissionStage2_trtB*O3)*(1-'Life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SUM(pStage1Remission*F3,pStage2Remission*I3,(1-SUM(pRemissionStage1_trtB, pRemissionStage2_trtB))*O3)*(1-'Life Table - Male'!B48)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">
        <f>SUM(B4*'Life Table - Male'!B48,U3)</f>
        <v>4.2310000000000008</v>
      </c>
      <c r="V4" s="49">
        <f>SUM(C4,F4,I4,L4,O4,R4-R3,U4-U3)-B4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>SUM(C4,F4,I4,L4,O4)</f>
        <v>995.76900000000001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SUM(pHealthyStage1*C4,(1-SUM(pStage1Remission,pStage1Stage2))*F4,pStage2Stage1*I4,pRemissionStage1_trtB*O4)*(1-'Life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pStage2Stage3))*I4,pStage3Stage2*L4,pRemissionStage2_trtB*O4)*(1-'Life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SUM(pStage1Remission*F4,pStage2Remission*I4,(1-SUM(pRemissionStage1_trtB, pRemissionStage2_trtB))*O4)*(1-'Life Table - Male'!B49)</f>
        <v>16.356006198922501</v>
      </c>
      <c r="P5" s="19">
        <f t="shared" si="9"/>
        <v>156226.65926642285</v>
      </c>
      <c r="Q5" s="20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9">
        <f>SUM(B5*'Life Table - Male'!B49,U4)</f>
        <v>8.7268970350000004</v>
      </c>
      <c r="V5" s="49">
        <f t="shared" ref="V5:V33" si="13">SUM(C5,F5,I5,L5,O5,R5-R4,U5-U4)-B5</f>
        <v>0</v>
      </c>
      <c r="W5" s="54">
        <v>1.3333333333333333</v>
      </c>
      <c r="X5" s="13">
        <f t="shared" ref="X5:Y33" si="14">SUM(D5,G5,J5,M5,P5,S5)</f>
        <v>1133851.7315116166</v>
      </c>
      <c r="Y5" s="25">
        <f t="shared" si="14"/>
        <v>1200.623055515151</v>
      </c>
    </row>
    <row r="6" spans="1:25" x14ac:dyDescent="0.2">
      <c r="A6" s="10">
        <v>3</v>
      </c>
      <c r="B6" s="15">
        <f t="shared" ref="B6:B33" si="15">SUM(C5,F5,I5,L5,O5)</f>
        <v>986.81237400165742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SUM(pHealthyStage1*C5,(1-SUM(pStage1Remission,pStage1Stage2))*F5,pStage2Stage1*I5,pRemissionStage1_trtB*O5)*(1-'Life Table - Male'!B50)</f>
        <v>95.797486741530378</v>
      </c>
      <c r="G6" s="19">
        <f t="shared" si="3"/>
        <v>93512.822377073491</v>
      </c>
      <c r="H6" s="20">
        <f t="shared" si="4"/>
        <v>51.432052307390428</v>
      </c>
      <c r="I6" s="27">
        <f>SUM(pHealthyStage2*C5,pStage1Stage2*F5,(1-SUM(pStage2Remission, pStage2Stage1, pStage2Stage3))*I5,pStage3Stage2*L5,pRemissionStage2_trtB*O5)*(1-'Life Table - Male'!B50)</f>
        <v>47.127312677408405</v>
      </c>
      <c r="J6" s="19">
        <f t="shared" si="5"/>
        <v>207015.20219740187</v>
      </c>
      <c r="K6" s="20">
        <f t="shared" si="6"/>
        <v>20.413999105577123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SUM(pStage1Remission*F5,pStage2Remission*I5,(1-SUM(pRemissionStage1_trtB, pRemissionStage2_trtB))*O5)*(1-'Life Table - Male'!B50)</f>
        <v>41.175853121115004</v>
      </c>
      <c r="P6" s="19">
        <f t="shared" si="9"/>
        <v>190920.80865606508</v>
      </c>
      <c r="Q6" s="20">
        <f t="shared" si="10"/>
        <v>23.865101082008135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9">
        <f>SUM(B6*'Life Table - Male'!B50,U5)</f>
        <v>13.494187613802008</v>
      </c>
      <c r="V6" s="49">
        <f t="shared" si="13"/>
        <v>0</v>
      </c>
      <c r="W6" s="54">
        <v>0.66666666666666663</v>
      </c>
      <c r="X6" s="13">
        <f t="shared" si="14"/>
        <v>804901.67607239378</v>
      </c>
      <c r="Y6" s="25">
        <f t="shared" si="14"/>
        <v>569.22733000626476</v>
      </c>
    </row>
    <row r="7" spans="1:25" x14ac:dyDescent="0.2">
      <c r="A7" s="10">
        <v>4</v>
      </c>
      <c r="B7" s="15">
        <f t="shared" si="15"/>
        <v>974.40969523029605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SUM(pHealthyStage1*C6,(1-SUM(pStage1Remission,pStage1Stage2))*F6,pStage2Stage1*I6,pRemissionStage1_trtB*O6)*(1-'Life Table - Male'!B51)</f>
        <v>105.77609309167021</v>
      </c>
      <c r="G7" s="19">
        <f t="shared" si="3"/>
        <v>200492.13587428941</v>
      </c>
      <c r="H7" s="20">
        <f t="shared" si="4"/>
        <v>110.27067473085916</v>
      </c>
      <c r="I7" s="27">
        <f>SUM(pHealthyStage2*C6,pStage1Stage2*F6,(1-SUM(pStage2Remission, pStage2Stage1, pStage2Stage3))*I6,pStage3Stage2*L6,pRemissionStage2_trtB*O6)*(1-'Life Table - Male'!B51)</f>
        <v>55.274093768139345</v>
      </c>
      <c r="J7" s="19">
        <f t="shared" si="5"/>
        <v>471459.03742338339</v>
      </c>
      <c r="K7" s="20">
        <f t="shared" si="6"/>
        <v>46.49109952369475</v>
      </c>
      <c r="L7" s="27">
        <f>SUM(pHealthyStage3*C6,pStage2Stage3*I6,(1-SUM(pStage3Death, pStage3Stage2))*L6)*(1-'Life Table - Male'!B51)</f>
        <v>25.689732403737764</v>
      </c>
      <c r="M7" s="19">
        <f t="shared" si="7"/>
        <v>706053.16335902782</v>
      </c>
      <c r="N7" s="20">
        <f t="shared" si="8"/>
        <v>10.955997362467672</v>
      </c>
      <c r="O7" s="27">
        <f>SUM(pStage1Remission*F6,pStage2Remission*I6,(1-SUM(pRemissionStage1_trtB, pRemissionStage2_trtB))*O6)*(1-'Life Table - Male'!B51)</f>
        <v>69.658562917990082</v>
      </c>
      <c r="P7" s="19">
        <f t="shared" si="9"/>
        <v>627159.40674775001</v>
      </c>
      <c r="Q7" s="20">
        <f t="shared" si="10"/>
        <v>78.394925843468755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9">
        <f>SUM(B7*'Life Table - Male'!B51,U6)</f>
        <v>18.542604244790173</v>
      </c>
      <c r="V7" s="49">
        <f t="shared" si="13"/>
        <v>0</v>
      </c>
      <c r="W7" s="54">
        <v>1.3333333333333333</v>
      </c>
      <c r="X7" s="13">
        <f t="shared" si="14"/>
        <v>2005163.7434044506</v>
      </c>
      <c r="Y7" s="25">
        <f t="shared" si="14"/>
        <v>1078.9791701181518</v>
      </c>
    </row>
    <row r="8" spans="1:25" x14ac:dyDescent="0.2">
      <c r="A8" s="10">
        <v>5</v>
      </c>
      <c r="B8" s="15">
        <f t="shared" si="15"/>
        <v>959.44739657890409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SUM(pHealthyStage1*C7,(1-SUM(pStage1Remission,pStage1Stage2))*F7,pStage2Stage1*I7,pRemissionStage1_trtB*O7)*(1-'Life Table - Male'!B52)</f>
        <v>111.61810079285139</v>
      </c>
      <c r="G8" s="19">
        <f t="shared" si="3"/>
        <v>102701.60452287002</v>
      </c>
      <c r="H8" s="20">
        <f t="shared" si="4"/>
        <v>56.485882487578507</v>
      </c>
      <c r="I8" s="27">
        <f>SUM(pHealthyStage2*C7,pStage1Stage2*F7,(1-SUM(pStage2Remission, pStage2Stage1, pStage2Stage3))*I7,pStage3Stage2*L7,pRemissionStage2_trtB*O7)*(1-'Life Table - Male'!B52)</f>
        <v>60.836529875097462</v>
      </c>
      <c r="J8" s="19">
        <f t="shared" si="5"/>
        <v>251895.00039220173</v>
      </c>
      <c r="K8" s="20">
        <f t="shared" si="6"/>
        <v>24.839645872008788</v>
      </c>
      <c r="L8" s="27">
        <f>SUM(pHealthyStage3*C7,pStage2Stage3*I7,(1-SUM(pStage3Death, pStage3Stage2))*L7)*(1-'Life Table - Male'!B52)</f>
        <v>28.009582176443828</v>
      </c>
      <c r="M8" s="19">
        <f t="shared" si="7"/>
        <v>373694.95324671268</v>
      </c>
      <c r="N8" s="20">
        <f t="shared" si="8"/>
        <v>5.798714791759334</v>
      </c>
      <c r="O8" s="27">
        <f>SUM(pStage1Remission*F7,pStage2Remission*I7,(1-SUM(pRemissionStage1_trtB, pRemissionStage2_trtB))*O7)*(1-'Life Table - Male'!B52)</f>
        <v>98.940776079515388</v>
      </c>
      <c r="P8" s="19">
        <f t="shared" si="9"/>
        <v>432425.7250718812</v>
      </c>
      <c r="Q8" s="20">
        <f t="shared" si="10"/>
        <v>54.053215633985147</v>
      </c>
      <c r="R8" s="27">
        <f>SUM(pStage3Death*L7*(1-'Life Table - Male'!B52),R7)</f>
        <v>33.505987443717821</v>
      </c>
      <c r="S8" s="19">
        <f t="shared" si="11"/>
        <v>0</v>
      </c>
      <c r="T8" s="23">
        <f t="shared" si="12"/>
        <v>0</v>
      </c>
      <c r="U8" s="19">
        <f>SUM(B8*'Life Table - Male'!B52,U7)</f>
        <v>23.886726243734671</v>
      </c>
      <c r="V8" s="49">
        <f t="shared" si="13"/>
        <v>0</v>
      </c>
      <c r="W8" s="54">
        <v>0.66666666666666663</v>
      </c>
      <c r="X8" s="13">
        <f t="shared" si="14"/>
        <v>1160717.2832336656</v>
      </c>
      <c r="Y8" s="25">
        <f t="shared" si="14"/>
        <v>511.06542669434231</v>
      </c>
    </row>
    <row r="9" spans="1:25" x14ac:dyDescent="0.2">
      <c r="A9" s="10">
        <v>6</v>
      </c>
      <c r="B9" s="15">
        <f t="shared" si="15"/>
        <v>942.60728631254733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SUM(pHealthyStage1*C8,(1-SUM(pStage1Remission,pStage1Stage2))*F8,pStage2Stage1*I8,pRemissionStage1_trtB*O8)*(1-'Life Table - Male'!B53)</f>
        <v>114.97669018564656</v>
      </c>
      <c r="G9" s="19">
        <f t="shared" si="3"/>
        <v>205421.15822095581</v>
      </c>
      <c r="H9" s="20">
        <f t="shared" si="4"/>
        <v>112.9816370215257</v>
      </c>
      <c r="I9" s="27">
        <f>SUM(pHealthyStage2*C8,pStage1Stage2*F8,(1-SUM(pStage2Remission, pStage2Stage1, pStage2Stage3))*I8,pStage3Stage2*L8,pRemissionStage2_trtB*O8)*(1-'Life Table - Male'!B53)</f>
        <v>64.508070932409254</v>
      </c>
      <c r="J9" s="19">
        <f t="shared" si="5"/>
        <v>518635.14081528201</v>
      </c>
      <c r="K9" s="20">
        <f t="shared" si="6"/>
        <v>51.143187497062534</v>
      </c>
      <c r="L9" s="27">
        <f>SUM(pHealthyStage3*C8,pStage2Stage3*I8,(1-SUM(pStage3Death, pStage3Stage2))*L8)*(1-'Life Table - Male'!B53)</f>
        <v>29.385363216515842</v>
      </c>
      <c r="M9" s="19">
        <f t="shared" si="7"/>
        <v>761262.49925560108</v>
      </c>
      <c r="N9" s="20">
        <f t="shared" si="8"/>
        <v>11.812693953966225</v>
      </c>
      <c r="O9" s="27">
        <f>SUM(pStage1Remission*F8,pStage2Remission*I8,(1-SUM(pRemissionStage1_trtB, pRemissionStage2_trtB))*O8)*(1-'Life Table - Male'!B53)</f>
        <v>127.3622690895253</v>
      </c>
      <c r="P9" s="19">
        <f t="shared" si="9"/>
        <v>1080860.8052809113</v>
      </c>
      <c r="Q9" s="20">
        <f t="shared" si="10"/>
        <v>135.10760066011389</v>
      </c>
      <c r="R9" s="27">
        <f>SUM(pStage3Death*L8*(1-'Life Table - Male'!B53),R8)</f>
        <v>46.034862615920837</v>
      </c>
      <c r="S9" s="19">
        <f t="shared" si="11"/>
        <v>0</v>
      </c>
      <c r="T9" s="23">
        <f t="shared" si="12"/>
        <v>0</v>
      </c>
      <c r="U9" s="19">
        <f>SUM(B9*'Life Table - Male'!B53,U8)</f>
        <v>29.528230852315268</v>
      </c>
      <c r="V9" s="49">
        <f t="shared" si="13"/>
        <v>0</v>
      </c>
      <c r="W9" s="54">
        <v>1.3333333333333333</v>
      </c>
      <c r="X9" s="13">
        <f t="shared" si="14"/>
        <v>2566179.6035727505</v>
      </c>
      <c r="Y9" s="25">
        <f t="shared" si="14"/>
        <v>967.86114504992861</v>
      </c>
    </row>
    <row r="10" spans="1:25" x14ac:dyDescent="0.2">
      <c r="A10" s="10">
        <v>7</v>
      </c>
      <c r="B10" s="15">
        <f t="shared" si="15"/>
        <v>924.43690653176395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SUM(pHealthyStage1*C9,(1-SUM(pStage1Remission,pStage1Stage2))*F9,pStage2Stage1*I9,pRemissionStage1_trtB*O9)*(1-'Life Table - Male'!B54)</f>
        <v>116.80120083702967</v>
      </c>
      <c r="G10" s="19">
        <f t="shared" si="3"/>
        <v>101301.40257631899</v>
      </c>
      <c r="H10" s="20">
        <f t="shared" si="4"/>
        <v>55.715771416975443</v>
      </c>
      <c r="I10" s="27">
        <f>SUM(pHealthyStage2*C9,pStage1Stage2*F9,(1-SUM(pStage2Remission, pStage2Stage1, pStage2Stage3))*I9,pStage3Stage2*L9,pRemissionStage2_trtB*O9)*(1-'Life Table - Male'!B54)</f>
        <v>66.822932113099895</v>
      </c>
      <c r="J10" s="19">
        <f t="shared" si="5"/>
        <v>260799.16254832663</v>
      </c>
      <c r="K10" s="20">
        <f t="shared" si="6"/>
        <v>25.717695195737765</v>
      </c>
      <c r="L10" s="27">
        <f>SUM(pHealthyStage3*C9,pStage2Stage3*I9,(1-SUM(pStage3Death, pStage3Stage2))*L9)*(1-'Life Table - Male'!B54)</f>
        <v>30.055818833100165</v>
      </c>
      <c r="M10" s="19">
        <f t="shared" si="7"/>
        <v>377976.42860285653</v>
      </c>
      <c r="N10" s="20">
        <f t="shared" si="8"/>
        <v>5.865151478320187</v>
      </c>
      <c r="O10" s="27">
        <f>SUM(pStage1Remission*F9,pStage2Remission*I9,(1-SUM(pRemissionStage1_trtB, pRemissionStage2_trtB))*O9)*(1-'Life Table - Male'!B54)</f>
        <v>153.99846779243543</v>
      </c>
      <c r="P10" s="19">
        <f t="shared" si="9"/>
        <v>634421.89107102132</v>
      </c>
      <c r="Q10" s="20">
        <f t="shared" si="10"/>
        <v>79.302736383877672</v>
      </c>
      <c r="R10" s="27">
        <f>SUM(pStage3Death*L9*(1-'Life Table - Male'!B54),R9)</f>
        <v>59.172985046617029</v>
      </c>
      <c r="S10" s="19">
        <f t="shared" si="11"/>
        <v>0</v>
      </c>
      <c r="T10" s="23">
        <f t="shared" si="12"/>
        <v>0</v>
      </c>
      <c r="U10" s="19">
        <f>SUM(B10*'Life Table - Male'!B54,U9)</f>
        <v>35.490848899445147</v>
      </c>
      <c r="V10" s="49">
        <f t="shared" si="13"/>
        <v>0</v>
      </c>
      <c r="W10" s="54">
        <v>0.66666666666666663</v>
      </c>
      <c r="X10" s="13">
        <f t="shared" si="14"/>
        <v>1374498.8847985235</v>
      </c>
      <c r="Y10" s="25">
        <f t="shared" si="14"/>
        <v>458.0446542545647</v>
      </c>
    </row>
    <row r="11" spans="1:25" x14ac:dyDescent="0.2">
      <c r="A11" s="10">
        <v>8</v>
      </c>
      <c r="B11" s="15">
        <f t="shared" si="15"/>
        <v>905.33616605393797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SUM(pHealthyStage1*C10,(1-SUM(pStage1Remission,pStage1Stage2))*F10,pStage2Stage1*I10,pRemissionStage1_trtB*O10)*(1-'Life Table - Male'!B55)</f>
        <v>117.63496519498595</v>
      </c>
      <c r="G11" s="19">
        <f t="shared" si="3"/>
        <v>198105.8726466567</v>
      </c>
      <c r="H11" s="20">
        <f t="shared" si="4"/>
        <v>108.9582299556612</v>
      </c>
      <c r="I11" s="27">
        <f>SUM(pHealthyStage2*C10,pStage1Stage2*F10,(1-SUM(pStage2Remission, pStage2Stage1, pStage2Stage3))*I10,pStage3Stage2*L10,pRemissionStage2_trtB*O10)*(1-'Life Table - Male'!B55)</f>
        <v>68.1689562026435</v>
      </c>
      <c r="J11" s="19">
        <f t="shared" si="5"/>
        <v>516606.75379112666</v>
      </c>
      <c r="K11" s="20">
        <f t="shared" si="6"/>
        <v>50.943165998847206</v>
      </c>
      <c r="L11" s="27">
        <f>SUM(pHealthyStage3*C10,pStage2Stage3*I10,(1-SUM(pStage3Death, pStage3Stage2))*L10)*(1-'Life Table - Male'!B55)</f>
        <v>30.214809499702916</v>
      </c>
      <c r="M11" s="19">
        <f t="shared" si="7"/>
        <v>737817.21528635244</v>
      </c>
      <c r="N11" s="20">
        <f t="shared" si="8"/>
        <v>11.448887823408917</v>
      </c>
      <c r="O11" s="27">
        <f>SUM(pStage1Remission*F10,pStage2Remission*I10,(1-SUM(pRemissionStage1_trtB, pRemissionStage2_trtB))*O10)*(1-'Life Table - Male'!B55)</f>
        <v>178.36543981228306</v>
      </c>
      <c r="P11" s="19">
        <f t="shared" si="9"/>
        <v>1426807.0294055319</v>
      </c>
      <c r="Q11" s="20">
        <f t="shared" si="10"/>
        <v>178.35087867569149</v>
      </c>
      <c r="R11" s="27">
        <f>SUM(pStage3Death*L10*(1-'Life Table - Male'!B55),R10)</f>
        <v>72.603373591713932</v>
      </c>
      <c r="S11" s="19">
        <f t="shared" si="11"/>
        <v>0</v>
      </c>
      <c r="T11" s="23">
        <f t="shared" si="12"/>
        <v>0</v>
      </c>
      <c r="U11" s="19">
        <f>SUM(B11*'Life Table - Male'!B55,U10)</f>
        <v>41.831823406486926</v>
      </c>
      <c r="V11" s="49">
        <f t="shared" si="13"/>
        <v>0</v>
      </c>
      <c r="W11" s="54">
        <v>1.3333333333333333</v>
      </c>
      <c r="X11" s="13">
        <f t="shared" si="14"/>
        <v>2879336.8711296679</v>
      </c>
      <c r="Y11" s="25">
        <f t="shared" si="14"/>
        <v>866.69119825041912</v>
      </c>
    </row>
    <row r="12" spans="1:25" x14ac:dyDescent="0.2">
      <c r="A12" s="10">
        <v>9</v>
      </c>
      <c r="B12" s="15">
        <f t="shared" si="15"/>
        <v>885.56480300179919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SUM(pHealthyStage1*C11,(1-SUM(pStage1Remission,pStage1Stage2))*F11,pStage2Stage1*I11,pRemissionStage1_trtB*O11)*(1-'Life Table - Male'!B56)</f>
        <v>117.79056035917452</v>
      </c>
      <c r="G12" s="19">
        <f t="shared" si="3"/>
        <v>96295.100129496845</v>
      </c>
      <c r="H12" s="20">
        <f t="shared" si="4"/>
        <v>52.962305071223263</v>
      </c>
      <c r="I12" s="27">
        <f>SUM(pHealthyStage2*C11,pStage1Stage2*F11,(1-SUM(pStage2Remission, pStage2Stage1, pStage2Stage3))*I11,pStage3Stage2*L11,pRemissionStage2_trtB*O11)*(1-'Life Table - Male'!B56)</f>
        <v>68.819172177820562</v>
      </c>
      <c r="J12" s="19">
        <f t="shared" si="5"/>
        <v>253171.99230296965</v>
      </c>
      <c r="K12" s="20">
        <f t="shared" si="6"/>
        <v>24.965571463209507</v>
      </c>
      <c r="L12" s="27">
        <f>SUM(pHealthyStage3*C11,pStage2Stage3*I11,(1-SUM(pStage3Death, pStage3Stage2))*L11)*(1-'Life Table - Male'!B56)</f>
        <v>30.012971949339047</v>
      </c>
      <c r="M12" s="19">
        <f t="shared" si="7"/>
        <v>355771.13215502276</v>
      </c>
      <c r="N12" s="20">
        <f t="shared" si="8"/>
        <v>5.5205865334400075</v>
      </c>
      <c r="O12" s="27">
        <f>SUM(pStage1Remission*F11,pStage2Remission*I11,(1-SUM(pRemissionStage1_trtB, pRemissionStage2_trtB))*O11)*(1-'Life Table - Male'!B56)</f>
        <v>200.24268498690191</v>
      </c>
      <c r="P12" s="19">
        <f t="shared" si="9"/>
        <v>777578.01113710296</v>
      </c>
      <c r="Q12" s="20">
        <f t="shared" si="10"/>
        <v>97.197251392137872</v>
      </c>
      <c r="R12" s="27">
        <f>SUM(pStage3Death*L11*(1-'Life Table - Male'!B56),R11)</f>
        <v>86.095928208227591</v>
      </c>
      <c r="S12" s="19">
        <f t="shared" si="11"/>
        <v>0</v>
      </c>
      <c r="T12" s="23">
        <f t="shared" si="12"/>
        <v>0</v>
      </c>
      <c r="U12" s="19">
        <f>SUM(B12*'Life Table - Male'!B56,U11)</f>
        <v>48.612593103071703</v>
      </c>
      <c r="V12" s="49">
        <f t="shared" si="13"/>
        <v>0</v>
      </c>
      <c r="W12" s="54">
        <v>0.66666666666666663</v>
      </c>
      <c r="X12" s="13">
        <f t="shared" si="14"/>
        <v>1482816.2357245921</v>
      </c>
      <c r="Y12" s="25">
        <f t="shared" si="14"/>
        <v>409.76655312277614</v>
      </c>
    </row>
    <row r="13" spans="1:25" x14ac:dyDescent="0.2">
      <c r="A13" s="10">
        <v>10</v>
      </c>
      <c r="B13" s="15">
        <f t="shared" si="15"/>
        <v>865.29147868870086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SUM(pHealthyStage1*C12,(1-SUM(pStage1Remission,pStage1Stage2))*F12,pStage2Stage1*I12,pRemissionStage1_trtB*O12)*(1-'Life Table - Male'!B57)</f>
        <v>117.45285001372233</v>
      </c>
      <c r="G13" s="19">
        <f t="shared" si="3"/>
        <v>186444.69542930883</v>
      </c>
      <c r="H13" s="20">
        <f t="shared" si="4"/>
        <v>102.54458248611988</v>
      </c>
      <c r="I13" s="27">
        <f>SUM(pHealthyStage2*C12,pStage1Stage2*F12,(1-SUM(pStage2Remission, pStage2Stage1, pStage2Stage3))*I12,pStage3Stage2*L12,pRemissionStage2_trtB*O12)*(1-'Life Table - Male'!B57)</f>
        <v>68.964136780886761</v>
      </c>
      <c r="J13" s="19">
        <f t="shared" si="5"/>
        <v>492631.62743772741</v>
      </c>
      <c r="K13" s="20">
        <f t="shared" si="6"/>
        <v>48.578952150109217</v>
      </c>
      <c r="L13" s="27">
        <f>SUM(pHealthyStage3*C12,pStage2Stage3*I12,(1-SUM(pStage3Death, pStage3Stage2))*L12)*(1-'Life Table - Male'!B57)</f>
        <v>29.563754721703056</v>
      </c>
      <c r="M13" s="19">
        <f t="shared" si="7"/>
        <v>680477.96235481452</v>
      </c>
      <c r="N13" s="20">
        <f t="shared" si="8"/>
        <v>10.559140795160914</v>
      </c>
      <c r="O13" s="27">
        <f>SUM(pStage1Remission*F12,pStage2Remission*I12,(1-SUM(pRemissionStage1_trtB, pRemissionStage2_trtB))*O12)*(1-'Life Table - Male'!B57)</f>
        <v>219.57168058654449</v>
      </c>
      <c r="P13" s="19">
        <f t="shared" si="9"/>
        <v>1655603.7742686975</v>
      </c>
      <c r="Q13" s="20">
        <f t="shared" si="10"/>
        <v>206.95047178358718</v>
      </c>
      <c r="R13" s="27">
        <f>SUM(pStage3Death*L12*(1-'Life Table - Male'!B57),R12)</f>
        <v>99.488573162371821</v>
      </c>
      <c r="S13" s="19">
        <f t="shared" si="11"/>
        <v>0</v>
      </c>
      <c r="T13" s="23">
        <f t="shared" si="12"/>
        <v>0</v>
      </c>
      <c r="U13" s="19">
        <f>SUM(B13*'Life Table - Male'!B57,U12)</f>
        <v>55.864600985961701</v>
      </c>
      <c r="V13" s="49">
        <f t="shared" si="13"/>
        <v>0</v>
      </c>
      <c r="W13" s="54">
        <v>1.3333333333333333</v>
      </c>
      <c r="X13" s="13">
        <f t="shared" si="14"/>
        <v>3015158.0594905484</v>
      </c>
      <c r="Y13" s="25">
        <f t="shared" si="14"/>
        <v>774.50602247870199</v>
      </c>
    </row>
    <row r="14" spans="1:25" x14ac:dyDescent="0.2">
      <c r="A14" s="10">
        <v>11</v>
      </c>
      <c r="B14" s="15">
        <f t="shared" si="15"/>
        <v>844.64682585166668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SUM(pHealthyStage1*C13,(1-SUM(pStage1Remission,pStage1Stage2))*F13,pStage2Stage1*I13,pRemissionStage1_trtB*O13)*(1-'Life Table - Male'!B58)</f>
        <v>116.73914835987898</v>
      </c>
      <c r="G14" s="19">
        <f t="shared" si="3"/>
        <v>89957.167559675814</v>
      </c>
      <c r="H14" s="20">
        <f t="shared" si="4"/>
        <v>49.476442157821701</v>
      </c>
      <c r="I14" s="27">
        <f>SUM(pHealthyStage2*C13,pStage1Stage2*F13,(1-SUM(pStage2Remission, pStage2Stage1, pStage2Stage3))*I13,pStage3Stage2*L13,pRemissionStage2_trtB*O13)*(1-'Life Table - Male'!B58)</f>
        <v>68.738676694645591</v>
      </c>
      <c r="J14" s="19">
        <f t="shared" si="5"/>
        <v>238359.75633338618</v>
      </c>
      <c r="K14" s="20">
        <f t="shared" si="6"/>
        <v>23.504920416208915</v>
      </c>
      <c r="L14" s="27">
        <f>SUM(pHealthyStage3*C13,pStage2Stage3*I13,(1-SUM(pStage3Death, pStage3Stage2))*L13)*(1-'Life Table - Male'!B58)</f>
        <v>28.951124932413109</v>
      </c>
      <c r="M14" s="19">
        <f t="shared" si="7"/>
        <v>323483.92018489592</v>
      </c>
      <c r="N14" s="20">
        <f t="shared" si="8"/>
        <v>5.0195780718345917</v>
      </c>
      <c r="O14" s="27">
        <f>SUM(pStage1Remission*F13,pStage2Remission*I13,(1-SUM(pRemissionStage1_trtB, pRemissionStage2_trtB))*O13)*(1-'Life Table - Male'!B58)</f>
        <v>236.40022595530596</v>
      </c>
      <c r="P14" s="19">
        <f t="shared" si="9"/>
        <v>865288.13531586435</v>
      </c>
      <c r="Q14" s="20">
        <f t="shared" si="10"/>
        <v>108.16101691448306</v>
      </c>
      <c r="R14" s="27">
        <f>SUM(pStage3Death*L13*(1-'Life Table - Male'!B58),R13)</f>
        <v>112.67099965620845</v>
      </c>
      <c r="S14" s="19">
        <f t="shared" si="11"/>
        <v>0</v>
      </c>
      <c r="T14" s="23">
        <f t="shared" si="12"/>
        <v>0</v>
      </c>
      <c r="U14" s="19">
        <f>SUM(B14*'Life Table - Male'!B58,U13)</f>
        <v>63.563556803599646</v>
      </c>
      <c r="V14" s="49">
        <f t="shared" si="13"/>
        <v>0</v>
      </c>
      <c r="W14" s="54">
        <v>0.66666666666666663</v>
      </c>
      <c r="X14" s="13">
        <f t="shared" si="14"/>
        <v>1517088.9793938221</v>
      </c>
      <c r="Y14" s="25">
        <f t="shared" si="14"/>
        <v>365.77335391240661</v>
      </c>
    </row>
    <row r="15" spans="1:25" x14ac:dyDescent="0.2">
      <c r="A15" s="10">
        <v>12</v>
      </c>
      <c r="B15" s="15">
        <f t="shared" si="15"/>
        <v>823.765443540192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SUM(pHealthyStage1*C14,(1-SUM(pStage1Remission,pStage1Stage2))*F14,pStage2Stage1*I14,pRemissionStage1_trtB*O14)*(1-'Life Table - Male'!B59)</f>
        <v>115.72392915357898</v>
      </c>
      <c r="G15" s="19">
        <f t="shared" si="3"/>
        <v>173155.06253908764</v>
      </c>
      <c r="H15" s="20">
        <f t="shared" si="4"/>
        <v>95.235284396498216</v>
      </c>
      <c r="I15" s="27">
        <f>SUM(pHealthyStage2*C14,pStage1Stage2*F14,(1-SUM(pStage2Remission, pStage2Stage1, pStage2Stage3))*I14,pStage3Stage2*L14,pRemissionStage2_trtB*O14)*(1-'Life Table - Male'!B59)</f>
        <v>68.235972210415355</v>
      </c>
      <c r="J15" s="19">
        <f t="shared" si="5"/>
        <v>459449.6449324048</v>
      </c>
      <c r="K15" s="20">
        <f t="shared" si="6"/>
        <v>45.306839986389917</v>
      </c>
      <c r="L15" s="27">
        <f>SUM(pHealthyStage3*C14,pStage2Stage3*I14,(1-SUM(pStage3Death, pStage3Stage2))*L14)*(1-'Life Table - Male'!B59)</f>
        <v>28.234590097376188</v>
      </c>
      <c r="M15" s="19">
        <f t="shared" si="7"/>
        <v>612578.16445233824</v>
      </c>
      <c r="N15" s="20">
        <f t="shared" si="8"/>
        <v>9.5055232415018001</v>
      </c>
      <c r="O15" s="27">
        <f>SUM(pStage1Remission*F14,pStage2Remission*I14,(1-SUM(pRemissionStage1_trtB, pRemissionStage2_trtB))*O14)*(1-'Life Table - Male'!B59)</f>
        <v>250.83115564384758</v>
      </c>
      <c r="P15" s="19">
        <f t="shared" si="9"/>
        <v>1782736.3157273545</v>
      </c>
      <c r="Q15" s="20">
        <f t="shared" si="10"/>
        <v>222.8420394659193</v>
      </c>
      <c r="R15" s="27">
        <f>SUM(pStage3Death*L14*(1-'Life Table - Male'!B59),R14)</f>
        <v>125.57056276247545</v>
      </c>
      <c r="S15" s="19">
        <f t="shared" si="11"/>
        <v>0</v>
      </c>
      <c r="T15" s="23">
        <f t="shared" si="12"/>
        <v>0</v>
      </c>
      <c r="U15" s="19">
        <f>SUM(B15*'Life Table - Male'!B59,U14)</f>
        <v>71.685060311462394</v>
      </c>
      <c r="V15" s="49">
        <f t="shared" si="13"/>
        <v>0</v>
      </c>
      <c r="W15" s="54">
        <v>1.3333333333333333</v>
      </c>
      <c r="X15" s="13">
        <f t="shared" si="14"/>
        <v>3027919.1876511853</v>
      </c>
      <c r="Y15" s="25">
        <f t="shared" si="14"/>
        <v>690.58552978504622</v>
      </c>
    </row>
    <row r="16" spans="1:25" x14ac:dyDescent="0.2">
      <c r="A16" s="10">
        <v>13</v>
      </c>
      <c r="B16" s="15">
        <f t="shared" si="15"/>
        <v>802.74437692606239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SUM(pHealthyStage1*C15,(1-SUM(pStage1Remission,pStage1Stage2))*F15,pStage2Stage1*I15,pRemissionStage1_trtB*O15)*(1-'Life Table - Male'!B60)</f>
        <v>114.45065625382422</v>
      </c>
      <c r="G16" s="19">
        <f t="shared" si="3"/>
        <v>83131.016255082868</v>
      </c>
      <c r="H16" s="20">
        <f t="shared" si="4"/>
        <v>45.722058940295575</v>
      </c>
      <c r="I16" s="27">
        <f>SUM(pHealthyStage2*C15,pStage1Stage2*F15,(1-SUM(pStage2Remission, pStage2Stage1, pStage2Stage3))*I15,pStage3Stage2*L15,pRemissionStage2_trtB*O15)*(1-'Life Table - Male'!B60)</f>
        <v>67.516977192057993</v>
      </c>
      <c r="J16" s="19">
        <f t="shared" si="5"/>
        <v>220683.72523785944</v>
      </c>
      <c r="K16" s="20">
        <f t="shared" si="6"/>
        <v>21.761867349844472</v>
      </c>
      <c r="L16" s="27">
        <f>SUM(pHealthyStage3*C15,pStage2Stage3*I15,(1-SUM(pStage3Death, pStage3Stage2))*L15)*(1-'Life Table - Male'!B60)</f>
        <v>27.453842478051037</v>
      </c>
      <c r="M16" s="19">
        <f t="shared" si="7"/>
        <v>289145.17006843945</v>
      </c>
      <c r="N16" s="20">
        <f t="shared" si="8"/>
        <v>4.4867353976137148</v>
      </c>
      <c r="O16" s="27">
        <f>SUM(pStage1Remission*F15,pStage2Remission*I15,(1-SUM(pRemissionStage1_trtB, pRemissionStage2_trtB))*O15)*(1-'Life Table - Male'!B60)</f>
        <v>262.98215984025779</v>
      </c>
      <c r="P16" s="19">
        <f t="shared" si="9"/>
        <v>907328.80763011973</v>
      </c>
      <c r="Q16" s="20">
        <f t="shared" si="10"/>
        <v>113.41610095376495</v>
      </c>
      <c r="R16" s="27">
        <f>SUM(pStage3Death*L15*(1-'Life Table - Male'!B60),R15)</f>
        <v>138.14058533307326</v>
      </c>
      <c r="S16" s="19">
        <f t="shared" si="11"/>
        <v>0</v>
      </c>
      <c r="T16" s="23">
        <f t="shared" si="12"/>
        <v>0</v>
      </c>
      <c r="U16" s="19">
        <f>SUM(B16*'Life Table - Male'!B60,U15)</f>
        <v>80.248737324509634</v>
      </c>
      <c r="V16" s="49">
        <f t="shared" si="13"/>
        <v>0</v>
      </c>
      <c r="W16" s="54">
        <v>0.66666666666666663</v>
      </c>
      <c r="X16" s="13">
        <f t="shared" si="14"/>
        <v>1500288.7191915014</v>
      </c>
      <c r="Y16" s="25">
        <f t="shared" si="14"/>
        <v>325.75672884019832</v>
      </c>
    </row>
    <row r="17" spans="1:25" x14ac:dyDescent="0.2">
      <c r="A17" s="10">
        <v>14</v>
      </c>
      <c r="B17" s="15">
        <f t="shared" si="15"/>
        <v>781.61067734241738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SUM(pHealthyStage1*C16,(1-SUM(pStage1Remission,pStage1Stage2))*F16,pStage2Stage1*I16,pRemissionStage1_trtB*O16)*(1-'Life Table - Male'!B61)</f>
        <v>112.94585153375751</v>
      </c>
      <c r="G17" s="19">
        <f t="shared" si="3"/>
        <v>159297.09555693503</v>
      </c>
      <c r="H17" s="20">
        <f t="shared" si="4"/>
        <v>87.613402556314256</v>
      </c>
      <c r="I17" s="27">
        <f>SUM(pHealthyStage2*C16,pStage1Stage2*F16,(1-SUM(pStage2Remission, pStage2Stage1, pStage2Stage3))*I16,pStage3Stage2*L16,pRemissionStage2_trtB*O16)*(1-'Life Table - Male'!B61)</f>
        <v>66.621848564463164</v>
      </c>
      <c r="J17" s="19">
        <f t="shared" si="5"/>
        <v>422830.94728817488</v>
      </c>
      <c r="K17" s="20">
        <f t="shared" si="6"/>
        <v>41.69582952425057</v>
      </c>
      <c r="L17" s="27">
        <f>SUM(pHealthyStage3*C16,pStage2Stage3*I16,(1-SUM(pStage3Death, pStage3Stage2))*L16)*(1-'Life Table - Male'!B61)</f>
        <v>26.634820679330005</v>
      </c>
      <c r="M17" s="19">
        <f t="shared" si="7"/>
        <v>544697.46343556279</v>
      </c>
      <c r="N17" s="20">
        <f t="shared" si="8"/>
        <v>8.4522020188276965</v>
      </c>
      <c r="O17" s="27">
        <f>SUM(pStage1Remission*F16,pStage2Remission*I16,(1-SUM(pRemissionStage1_trtB, pRemissionStage2_trtB))*O16)*(1-'Life Table - Male'!B61)</f>
        <v>272.97544509710093</v>
      </c>
      <c r="P17" s="19">
        <f t="shared" si="9"/>
        <v>1828751.7966902242</v>
      </c>
      <c r="Q17" s="20">
        <f t="shared" si="10"/>
        <v>228.59397458627802</v>
      </c>
      <c r="R17" s="27">
        <f>SUM(pStage3Death*L16*(1-'Life Table - Male'!B61),R16)</f>
        <v>150.35190072579249</v>
      </c>
      <c r="S17" s="19">
        <f t="shared" si="11"/>
        <v>0</v>
      </c>
      <c r="T17" s="23">
        <f t="shared" si="12"/>
        <v>0</v>
      </c>
      <c r="U17" s="19">
        <f>SUM(B17*'Life Table - Male'!B61,U16)</f>
        <v>89.290409640006715</v>
      </c>
      <c r="V17" s="49">
        <f t="shared" si="13"/>
        <v>0</v>
      </c>
      <c r="W17" s="54">
        <v>1.3333333333333333</v>
      </c>
      <c r="X17" s="13">
        <f t="shared" si="14"/>
        <v>2955577.3029708969</v>
      </c>
      <c r="Y17" s="25">
        <f t="shared" si="14"/>
        <v>614.21263803580223</v>
      </c>
    </row>
    <row r="18" spans="1:25" x14ac:dyDescent="0.2">
      <c r="A18" s="10">
        <v>15</v>
      </c>
      <c r="B18" s="15">
        <f t="shared" si="15"/>
        <v>760.35768963420105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SUM(pHealthyStage1*C17,(1-SUM(pStage1Remission,pStage1Stage2))*F17,pStage2Stage1*I17,pRemissionStage1_trtB*O17)*(1-'Life Table - Male'!B62)</f>
        <v>111.22947438934909</v>
      </c>
      <c r="G18" s="19">
        <f t="shared" si="3"/>
        <v>76153.56484209167</v>
      </c>
      <c r="H18" s="20">
        <f t="shared" si="4"/>
        <v>41.884460663150413</v>
      </c>
      <c r="I18" s="27">
        <f>SUM(pHealthyStage2*C17,pStage1Stage2*F17,(1-SUM(pStage2Remission, pStage2Stage1, pStage2Stage3))*I17,pStage3Stage2*L17,pRemissionStage2_trtB*O17)*(1-'Life Table - Male'!B62)</f>
        <v>65.578951699626217</v>
      </c>
      <c r="J18" s="19">
        <f t="shared" si="5"/>
        <v>202044.64150155539</v>
      </c>
      <c r="K18" s="20">
        <f t="shared" si="6"/>
        <v>19.92384659251449</v>
      </c>
      <c r="L18" s="27">
        <f>SUM(pHealthyStage3*C17,pStage2Stage3*I17,(1-SUM(pStage3Death, pStage3Stage2))*L17)*(1-'Life Table - Male'!B62)</f>
        <v>25.794699921882472</v>
      </c>
      <c r="M18" s="19">
        <f t="shared" si="7"/>
        <v>256075.97515030924</v>
      </c>
      <c r="N18" s="20">
        <f t="shared" si="8"/>
        <v>3.9735927178496269</v>
      </c>
      <c r="O18" s="27">
        <f>SUM(pStage1Remission*F17,pStage2Remission*I17,(1-SUM(pRemissionStage1_trtB, pRemissionStage2_trtB))*O17)*(1-'Life Table - Male'!B62)</f>
        <v>280.93896006761332</v>
      </c>
      <c r="P18" s="19">
        <f t="shared" si="9"/>
        <v>913641.74191027542</v>
      </c>
      <c r="Q18" s="20">
        <f t="shared" si="10"/>
        <v>114.20521773878441</v>
      </c>
      <c r="R18" s="27">
        <f>SUM(pStage3Death*L17*(1-'Life Table - Male'!B62),R17)</f>
        <v>162.18717385304308</v>
      </c>
      <c r="S18" s="19">
        <f t="shared" si="11"/>
        <v>0</v>
      </c>
      <c r="T18" s="23">
        <f t="shared" si="12"/>
        <v>0</v>
      </c>
      <c r="U18" s="19">
        <f>SUM(B18*'Life Table - Male'!B62,U17)</f>
        <v>98.831377929536671</v>
      </c>
      <c r="V18" s="49">
        <f t="shared" si="13"/>
        <v>0</v>
      </c>
      <c r="W18" s="54">
        <v>0.66666666666666663</v>
      </c>
      <c r="X18" s="13">
        <f t="shared" si="14"/>
        <v>1447915.9234042317</v>
      </c>
      <c r="Y18" s="25">
        <f t="shared" si="14"/>
        <v>289.29165532848663</v>
      </c>
    </row>
    <row r="19" spans="1:25" x14ac:dyDescent="0.2">
      <c r="A19" s="10">
        <v>16</v>
      </c>
      <c r="B19" s="15">
        <f t="shared" si="15"/>
        <v>738.98144821742051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SUM(pHealthyStage1*C18,(1-SUM(pStage1Remission,pStage1Stage2))*F18,pStage2Stage1*I18,pRemissionStage1_trtB*O18)*(1-'Life Table - Male'!B63)</f>
        <v>109.31807908003998</v>
      </c>
      <c r="G19" s="19">
        <f t="shared" si="3"/>
        <v>145329.94718235929</v>
      </c>
      <c r="H19" s="20">
        <f t="shared" si="4"/>
        <v>79.931470950297623</v>
      </c>
      <c r="I19" s="27">
        <f>SUM(pHealthyStage2*C18,pStage1Stage2*F18,(1-SUM(pStage2Remission, pStage2Stage1, pStage2Stage3))*I18,pStage3Stage2*L18,pRemissionStage2_trtB*O18)*(1-'Life Table - Male'!B63)</f>
        <v>64.409035467426918</v>
      </c>
      <c r="J19" s="19">
        <f t="shared" si="5"/>
        <v>385320.78230741969</v>
      </c>
      <c r="K19" s="20">
        <f t="shared" si="6"/>
        <v>37.99691047753722</v>
      </c>
      <c r="L19" s="27">
        <f>SUM(pHealthyStage3*C18,pStage2Stage3*I18,(1-SUM(pStage3Death, pStage3Stage2))*L18)*(1-'Life Table - Male'!B63)</f>
        <v>24.944686851674064</v>
      </c>
      <c r="M19" s="19">
        <f t="shared" si="7"/>
        <v>480849.51519967656</v>
      </c>
      <c r="N19" s="20">
        <f t="shared" si="8"/>
        <v>7.4614579944777386</v>
      </c>
      <c r="O19" s="27">
        <f>SUM(pStage1Remission*F18,pStage2Remission*I18,(1-SUM(pRemissionStage1_trtB, pRemissionStage2_trtB))*O18)*(1-'Life Table - Male'!B63)</f>
        <v>287.00208422206663</v>
      </c>
      <c r="P19" s="19">
        <f t="shared" si="9"/>
        <v>1812348.7984611816</v>
      </c>
      <c r="Q19" s="20">
        <f t="shared" si="10"/>
        <v>226.54359980764767</v>
      </c>
      <c r="R19" s="27">
        <f>SUM(pStage3Death*L18*(1-'Life Table - Male'!B63),R18)</f>
        <v>173.63693686198323</v>
      </c>
      <c r="S19" s="19">
        <f t="shared" si="11"/>
        <v>0</v>
      </c>
      <c r="T19" s="23">
        <f t="shared" si="12"/>
        <v>0</v>
      </c>
      <c r="U19" s="19">
        <f>SUM(B19*'Life Table - Male'!B63,U18)</f>
        <v>108.88078664384537</v>
      </c>
      <c r="V19" s="49">
        <f t="shared" si="13"/>
        <v>0</v>
      </c>
      <c r="W19" s="54">
        <v>1.3333333333333333</v>
      </c>
      <c r="X19" s="13">
        <f t="shared" si="14"/>
        <v>2823849.0431506373</v>
      </c>
      <c r="Y19" s="25">
        <f t="shared" si="14"/>
        <v>544.54053979775347</v>
      </c>
    </row>
    <row r="20" spans="1:25" x14ac:dyDescent="0.2">
      <c r="A20" s="10">
        <v>17</v>
      </c>
      <c r="B20" s="15">
        <f t="shared" si="15"/>
        <v>717.48227649417163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SUM(pHealthyStage1*C19,(1-SUM(pStage1Remission,pStage1Stage2))*F19,pStage2Stage1*I19,pRemissionStage1_trtB*O19)*(1-'Life Table - Male'!B64)</f>
        <v>107.23150344105839</v>
      </c>
      <c r="G20" s="19">
        <f t="shared" si="3"/>
        <v>69201.944634133877</v>
      </c>
      <c r="H20" s="20">
        <f t="shared" si="4"/>
        <v>38.061069548773631</v>
      </c>
      <c r="I20" s="27">
        <f>SUM(pHealthyStage2*C19,pStage1Stage2*F19,(1-SUM(pStage2Remission, pStage2Stage1, pStage2Stage3))*I19,pStage3Stage2*L19,pRemissionStage2_trtB*O19)*(1-'Life Table - Male'!B64)</f>
        <v>63.13090493740421</v>
      </c>
      <c r="J20" s="19">
        <f t="shared" si="5"/>
        <v>183337.13149532359</v>
      </c>
      <c r="K20" s="20">
        <f t="shared" si="6"/>
        <v>18.079078244677742</v>
      </c>
      <c r="L20" s="27">
        <f>SUM(pHealthyStage3*C19,pStage2Stage3*I19,(1-SUM(pStage3Death, pStage3Stage2))*L19)*(1-'Life Table - Male'!B64)</f>
        <v>24.093123906701852</v>
      </c>
      <c r="M20" s="19">
        <f t="shared" si="7"/>
        <v>225453.51982111088</v>
      </c>
      <c r="N20" s="20">
        <f t="shared" si="8"/>
        <v>3.4984166868793061</v>
      </c>
      <c r="O20" s="27">
        <f>SUM(pStage1Remission*F19,pStage2Remission*I19,(1-SUM(pRemissionStage1_trtB, pRemissionStage2_trtB))*O19)*(1-'Life Table - Male'!B64)</f>
        <v>291.3066876301823</v>
      </c>
      <c r="P20" s="19">
        <f t="shared" si="9"/>
        <v>892976.37312418444</v>
      </c>
      <c r="Q20" s="20">
        <f t="shared" si="10"/>
        <v>111.62204664052305</v>
      </c>
      <c r="R20" s="27">
        <f>SUM(pStage3Death*L19*(1-'Life Table - Male'!B64),R19)</f>
        <v>184.69739604520339</v>
      </c>
      <c r="S20" s="19">
        <f t="shared" si="11"/>
        <v>0</v>
      </c>
      <c r="T20" s="23">
        <f t="shared" si="12"/>
        <v>0</v>
      </c>
      <c r="U20" s="19">
        <f>SUM(B20*'Life Table - Male'!B64,U19)</f>
        <v>119.40481667546187</v>
      </c>
      <c r="V20" s="49">
        <f t="shared" si="13"/>
        <v>0</v>
      </c>
      <c r="W20" s="54">
        <v>0.66666666666666663</v>
      </c>
      <c r="X20" s="13">
        <f t="shared" si="14"/>
        <v>1370968.9690747526</v>
      </c>
      <c r="Y20" s="25">
        <f t="shared" si="14"/>
        <v>256.01759386227684</v>
      </c>
    </row>
    <row r="21" spans="1:25" x14ac:dyDescent="0.2">
      <c r="A21" s="10">
        <v>18</v>
      </c>
      <c r="B21" s="15">
        <f t="shared" si="15"/>
        <v>695.89778727933503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SUM(pHealthyStage1*C20,(1-SUM(pStage1Remission,pStage1Stage2))*F20,pStage2Stage1*I20,pRemissionStage1_trtB*O20)*(1-'Life Table - Male'!B65)</f>
        <v>104.99118961741124</v>
      </c>
      <c r="G21" s="19">
        <f t="shared" si="3"/>
        <v>131565.35174077016</v>
      </c>
      <c r="H21" s="20">
        <f t="shared" si="4"/>
        <v>72.360943457423588</v>
      </c>
      <c r="I21" s="27">
        <f>SUM(pHealthyStage2*C20,pStage1Stage2*F20,(1-SUM(pStage2Remission, pStage2Stage1, pStage2Stage3))*I20,pStage3Stage2*L20,pRemissionStage2_trtB*O20)*(1-'Life Table - Male'!B65)</f>
        <v>61.761670562849005</v>
      </c>
      <c r="J21" s="19">
        <f t="shared" si="5"/>
        <v>348273.33356151183</v>
      </c>
      <c r="K21" s="20">
        <f t="shared" si="6"/>
        <v>34.343620392871301</v>
      </c>
      <c r="L21" s="27">
        <f>SUM(pHealthyStage3*C20,pStage2Stage3*I20,(1-SUM(pStage3Death, pStage3Stage2))*L20)*(1-'Life Table - Male'!B65)</f>
        <v>23.24621457600264</v>
      </c>
      <c r="M21" s="19">
        <f t="shared" si="7"/>
        <v>422385.4203665221</v>
      </c>
      <c r="N21" s="20">
        <f t="shared" si="8"/>
        <v>6.5542565229287906</v>
      </c>
      <c r="O21" s="27">
        <f>SUM(pStage1Remission*F20,pStage2Remission*I20,(1-SUM(pRemissionStage1_trtB, pRemissionStage2_trtB))*O20)*(1-'Life Table - Male'!B65)</f>
        <v>294.00059576863822</v>
      </c>
      <c r="P21" s="19">
        <f t="shared" si="9"/>
        <v>1749969.5611834554</v>
      </c>
      <c r="Q21" s="20">
        <f t="shared" si="10"/>
        <v>218.74619514793193</v>
      </c>
      <c r="R21" s="27">
        <f>SUM(pStage3Death*L20*(1-'Life Table - Male'!B65),R20)</f>
        <v>195.36883451898595</v>
      </c>
      <c r="S21" s="19">
        <f t="shared" si="11"/>
        <v>0</v>
      </c>
      <c r="T21" s="23">
        <f t="shared" si="12"/>
        <v>0</v>
      </c>
      <c r="U21" s="19">
        <f>SUM(B21*'Life Table - Male'!B65,U20)</f>
        <v>130.34641758485486</v>
      </c>
      <c r="V21" s="49">
        <f t="shared" si="13"/>
        <v>0</v>
      </c>
      <c r="W21" s="54">
        <v>1.3333333333333333</v>
      </c>
      <c r="X21" s="13">
        <f t="shared" si="14"/>
        <v>2652193.6668522595</v>
      </c>
      <c r="Y21" s="25">
        <f t="shared" si="14"/>
        <v>481.03491999812132</v>
      </c>
    </row>
    <row r="22" spans="1:25" x14ac:dyDescent="0.2">
      <c r="A22" s="10">
        <v>19</v>
      </c>
      <c r="B22" s="15">
        <f t="shared" si="15"/>
        <v>674.28474789615939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SUM(pHealthyStage1*C21,(1-SUM(pStage1Remission,pStage1Stage2))*F21,pStage2Stage1*I21,pRemissionStage1_trtB*O21)*(1-'Life Table - Male'!B66)</f>
        <v>102.61841241617108</v>
      </c>
      <c r="G22" s="19">
        <f t="shared" si="3"/>
        <v>62423.303140870099</v>
      </c>
      <c r="H22" s="20">
        <f t="shared" si="4"/>
        <v>34.332816727478559</v>
      </c>
      <c r="I22" s="27">
        <f>SUM(pHealthyStage2*C21,pStage1Stage2*F21,(1-SUM(pStage2Remission, pStage2Stage1, pStage2Stage3))*I21,pStage3Stage2*L21,pRemissionStage2_trtB*O21)*(1-'Life Table - Male'!B66)</f>
        <v>60.316575567817203</v>
      </c>
      <c r="J22" s="19">
        <f t="shared" si="5"/>
        <v>165108.96111106416</v>
      </c>
      <c r="K22" s="20">
        <f t="shared" si="6"/>
        <v>16.28157810956327</v>
      </c>
      <c r="L22" s="27">
        <f>SUM(pHealthyStage3*C21,pStage2Stage3*I21,(1-SUM(pStage3Death, pStage3Stage2))*L21)*(1-'Life Table - Male'!B66)</f>
        <v>22.408449861109741</v>
      </c>
      <c r="M22" s="19">
        <f t="shared" si="7"/>
        <v>197652.02629914062</v>
      </c>
      <c r="N22" s="20">
        <f t="shared" si="8"/>
        <v>3.0670142011935613</v>
      </c>
      <c r="O22" s="27">
        <f>SUM(pStage1Remission*F21,pStage2Remission*I21,(1-SUM(pRemissionStage1_trtB, pRemissionStage2_trtB))*O21)*(1-'Life Table - Male'!B66)</f>
        <v>295.23099540601947</v>
      </c>
      <c r="P22" s="19">
        <f t="shared" si="9"/>
        <v>853054.96423326456</v>
      </c>
      <c r="Q22" s="20">
        <f t="shared" si="10"/>
        <v>106.63187052915806</v>
      </c>
      <c r="R22" s="27">
        <f>SUM(pStage3Death*L21*(1-'Life Table - Male'!B66),R21)</f>
        <v>205.65440227502395</v>
      </c>
      <c r="S22" s="19">
        <f t="shared" si="11"/>
        <v>0</v>
      </c>
      <c r="T22" s="23">
        <f t="shared" si="12"/>
        <v>0</v>
      </c>
      <c r="U22" s="19">
        <f>SUM(B22*'Life Table - Male'!B66,U21)</f>
        <v>141.64136139686343</v>
      </c>
      <c r="V22" s="49">
        <f t="shared" si="13"/>
        <v>0</v>
      </c>
      <c r="W22" s="54">
        <v>0.66666666666666663</v>
      </c>
      <c r="X22" s="13">
        <f t="shared" si="14"/>
        <v>1278239.2547843396</v>
      </c>
      <c r="Y22" s="25">
        <f t="shared" si="14"/>
        <v>225.75542722919266</v>
      </c>
    </row>
    <row r="23" spans="1:25" x14ac:dyDescent="0.2">
      <c r="A23" s="10">
        <v>20</v>
      </c>
      <c r="B23" s="15">
        <f t="shared" si="15"/>
        <v>652.70423632811298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SUM(pHealthyStage1*C22,(1-SUM(pStage1Remission,pStage1Stage2))*F22,pStage2Stage1*I22,pRemissionStage1_trtB*O22)*(1-'Life Table - Male'!B67)</f>
        <v>100.12889898849269</v>
      </c>
      <c r="G23" s="19">
        <f t="shared" si="3"/>
        <v>118269.74648170889</v>
      </c>
      <c r="H23" s="20">
        <f t="shared" si="4"/>
        <v>65.048360564939884</v>
      </c>
      <c r="I23" s="27">
        <f>SUM(pHealthyStage2*C22,pStage1Stage2*F22,(1-SUM(pStage2Remission, pStage2Stage1, pStage2Stage3))*I22,pStage3Stage2*L22,pRemissionStage2_trtB*O22)*(1-'Life Table - Male'!B67)</f>
        <v>58.806437218244717</v>
      </c>
      <c r="J23" s="19">
        <f t="shared" si="5"/>
        <v>312573.10538710078</v>
      </c>
      <c r="K23" s="20">
        <f t="shared" si="6"/>
        <v>30.823181225672435</v>
      </c>
      <c r="L23" s="27">
        <f>SUM(pHealthyStage3*C22,pStage2Stage3*I22,(1-SUM(pStage3Death, pStage3Stage2))*L22)*(1-'Life Table - Male'!B67)</f>
        <v>21.582043542084829</v>
      </c>
      <c r="M23" s="19">
        <f t="shared" si="7"/>
        <v>369636.4510040938</v>
      </c>
      <c r="N23" s="20">
        <f t="shared" si="8"/>
        <v>5.7357380328221454</v>
      </c>
      <c r="O23" s="27">
        <f>SUM(pStage1Remission*F22,pStage2Remission*I22,(1-SUM(pRemissionStage1_trtB, pRemissionStage2_trtB))*O22)*(1-'Life Table - Male'!B67)</f>
        <v>295.12717906999694</v>
      </c>
      <c r="P23" s="19">
        <f t="shared" si="9"/>
        <v>1655834.936318323</v>
      </c>
      <c r="Q23" s="20">
        <f t="shared" si="10"/>
        <v>206.97936703979036</v>
      </c>
      <c r="R23" s="27">
        <f>SUM(pStage3Death*L22*(1-'Life Table - Male'!B67),R22)</f>
        <v>215.5587836157529</v>
      </c>
      <c r="S23" s="19">
        <f t="shared" si="11"/>
        <v>0</v>
      </c>
      <c r="T23" s="23">
        <f t="shared" si="12"/>
        <v>0</v>
      </c>
      <c r="U23" s="19">
        <f>SUM(B23*'Life Table - Male'!B67,U22)</f>
        <v>153.25492787384954</v>
      </c>
      <c r="V23" s="49">
        <f t="shared" si="13"/>
        <v>0</v>
      </c>
      <c r="W23" s="54">
        <v>1.3333333333333333</v>
      </c>
      <c r="X23" s="13">
        <f t="shared" si="14"/>
        <v>2456314.2391912267</v>
      </c>
      <c r="Y23" s="25">
        <f t="shared" si="14"/>
        <v>423.41289285580069</v>
      </c>
    </row>
    <row r="24" spans="1:25" x14ac:dyDescent="0.2">
      <c r="A24" s="10">
        <v>21</v>
      </c>
      <c r="B24" s="15">
        <f t="shared" si="15"/>
        <v>631.18628851039784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SUM(pHealthyStage1*C23,(1-SUM(pStage1Remission,pStage1Stage2))*F23,pStage2Stage1*I23,pRemissionStage1_trtB*O23)*(1-'Life Table - Male'!B68)</f>
        <v>97.531498063383779</v>
      </c>
      <c r="G24" s="19">
        <f t="shared" si="3"/>
        <v>55923.185239784696</v>
      </c>
      <c r="H24" s="20">
        <f t="shared" si="4"/>
        <v>30.757751881881578</v>
      </c>
      <c r="I24" s="27">
        <f>SUM(pHealthyStage2*C23,pStage1Stage2*F23,(1-SUM(pStage2Remission, pStage2Stage1, pStage2Stage3))*I23,pStage3Stage2*L23,pRemissionStage2_trtB*O23)*(1-'Life Table - Male'!B68)</f>
        <v>57.237285435141573</v>
      </c>
      <c r="J24" s="19">
        <f t="shared" si="5"/>
        <v>147685.73443517144</v>
      </c>
      <c r="K24" s="20">
        <f t="shared" si="6"/>
        <v>14.563454367912739</v>
      </c>
      <c r="L24" s="27">
        <f>SUM(pHealthyStage3*C23,pStage2Stage3*I23,(1-SUM(pStage3Death, pStage3Stage2))*L23)*(1-'Life Table - Male'!B68)</f>
        <v>20.767129028750272</v>
      </c>
      <c r="M24" s="19">
        <f t="shared" si="7"/>
        <v>172659.8933287088</v>
      </c>
      <c r="N24" s="20">
        <f t="shared" si="8"/>
        <v>2.6792052413075504</v>
      </c>
      <c r="O24" s="27">
        <f>SUM(pStage1Remission*F23,pStage2Remission*I23,(1-SUM(pRemissionStage1_trtB, pRemissionStage2_trtB))*O23)*(1-'Life Table - Male'!B68)</f>
        <v>293.79397533651172</v>
      </c>
      <c r="P24" s="19">
        <f t="shared" si="9"/>
        <v>800172.27612350753</v>
      </c>
      <c r="Q24" s="20">
        <f t="shared" si="10"/>
        <v>100.02153451543845</v>
      </c>
      <c r="R24" s="27">
        <f>SUM(pStage3Death*L23*(1-'Life Table - Male'!B68),R23)</f>
        <v>225.0870508101697</v>
      </c>
      <c r="S24" s="19">
        <f t="shared" si="11"/>
        <v>0</v>
      </c>
      <c r="T24" s="23">
        <f t="shared" si="12"/>
        <v>0</v>
      </c>
      <c r="U24" s="19">
        <f>SUM(B24*'Life Table - Male'!B68,U23)</f>
        <v>165.19066058958117</v>
      </c>
      <c r="V24" s="49">
        <f t="shared" si="13"/>
        <v>0</v>
      </c>
      <c r="W24" s="54">
        <v>0.66666666666666663</v>
      </c>
      <c r="X24" s="13">
        <f t="shared" si="14"/>
        <v>1176441.0891271725</v>
      </c>
      <c r="Y24" s="25">
        <f t="shared" si="14"/>
        <v>198.33383491255381</v>
      </c>
    </row>
    <row r="25" spans="1:25" x14ac:dyDescent="0.2">
      <c r="A25" s="10">
        <v>22</v>
      </c>
      <c r="B25" s="15">
        <f t="shared" si="15"/>
        <v>609.7222886002495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SUM(pHealthyStage1*C24,(1-SUM(pStage1Remission,pStage1Stage2))*F24,pStage2Stage1*I24,pRemissionStage1_trtB*O24)*(1-'Life Table - Male'!B69)</f>
        <v>94.821542460432099</v>
      </c>
      <c r="G25" s="19">
        <f t="shared" si="3"/>
        <v>105571.52412206758</v>
      </c>
      <c r="H25" s="20">
        <f t="shared" si="4"/>
        <v>58.064338267137167</v>
      </c>
      <c r="I25" s="27">
        <f>SUM(pHealthyStage2*C24,pStage1Stage2*F24,(1-SUM(pStage2Remission, pStage2Stage1, pStage2Stage3))*I24,pStage3Stage2*L24,pRemissionStage2_trtB*O24)*(1-'Life Table - Male'!B69)</f>
        <v>55.606755811516443</v>
      </c>
      <c r="J25" s="19">
        <f t="shared" si="5"/>
        <v>278599.1890218198</v>
      </c>
      <c r="K25" s="20">
        <f t="shared" si="6"/>
        <v>27.472975584096115</v>
      </c>
      <c r="L25" s="27">
        <f>SUM(pHealthyStage3*C24,pStage2Stage3*I24,(1-SUM(pStage3Death, pStage3Stage2))*L24)*(1-'Life Table - Male'!B69)</f>
        <v>19.960709797668557</v>
      </c>
      <c r="M25" s="19">
        <f t="shared" si="7"/>
        <v>322243.1977762201</v>
      </c>
      <c r="N25" s="20">
        <f t="shared" si="8"/>
        <v>5.0003254827344499</v>
      </c>
      <c r="O25" s="27">
        <f>SUM(pStage1Remission*F24,pStage2Remission*I24,(1-SUM(pRemissionStage1_trtB, pRemissionStage2_trtB))*O24)*(1-'Life Table - Male'!B69)</f>
        <v>291.28917927963607</v>
      </c>
      <c r="P25" s="19">
        <f t="shared" si="9"/>
        <v>1540485.9343100889</v>
      </c>
      <c r="Q25" s="20">
        <f t="shared" si="10"/>
        <v>192.56074178876111</v>
      </c>
      <c r="R25" s="27">
        <f>SUM(pStage3Death*L24*(1-'Life Table - Male'!B69),R24)</f>
        <v>234.24310251670539</v>
      </c>
      <c r="S25" s="19">
        <f t="shared" si="11"/>
        <v>0</v>
      </c>
      <c r="T25" s="23">
        <f t="shared" si="12"/>
        <v>0</v>
      </c>
      <c r="U25" s="19">
        <f>SUM(B25*'Life Table - Male'!B69,U24)</f>
        <v>177.53204943313881</v>
      </c>
      <c r="V25" s="49">
        <f t="shared" si="13"/>
        <v>0</v>
      </c>
      <c r="W25" s="54">
        <v>1.3333333333333333</v>
      </c>
      <c r="X25" s="13">
        <f t="shared" si="14"/>
        <v>2246899.8452301966</v>
      </c>
      <c r="Y25" s="25">
        <f t="shared" si="14"/>
        <v>371.1567187647745</v>
      </c>
    </row>
    <row r="26" spans="1:25" x14ac:dyDescent="0.2">
      <c r="A26" s="10">
        <v>23</v>
      </c>
      <c r="B26" s="15">
        <f t="shared" si="15"/>
        <v>588.2248480501562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SUM(pHealthyStage1*C25,(1-SUM(pStage1Remission,pStage1Stage2))*F25,pStage2Stage1*I25,pRemissionStage1_trtB*O25)*(1-'Life Table - Male'!B70)</f>
        <v>92.011841157767591</v>
      </c>
      <c r="G26" s="19">
        <f t="shared" si="3"/>
        <v>49729.750050628907</v>
      </c>
      <c r="H26" s="20">
        <f t="shared" si="4"/>
        <v>27.3513625278459</v>
      </c>
      <c r="I26" s="27">
        <f>SUM(pHealthyStage2*C25,pStage1Stage2*F25,(1-SUM(pStage2Remission, pStage2Stage1, pStage2Stage3))*I25,pStage3Stage2*L25,pRemissionStage2_trtB*O25)*(1-'Life Table - Male'!B70)</f>
        <v>53.922455680553526</v>
      </c>
      <c r="J26" s="19">
        <f t="shared" si="5"/>
        <v>131145.90407233144</v>
      </c>
      <c r="K26" s="20">
        <f t="shared" si="6"/>
        <v>12.932443318243795</v>
      </c>
      <c r="L26" s="27">
        <f>SUM(pHealthyStage3*C25,pStage2Stage3*I25,(1-SUM(pStage3Death, pStage3Stage2))*L25)*(1-'Life Table - Male'!B70)</f>
        <v>19.163426268022327</v>
      </c>
      <c r="M26" s="19">
        <f t="shared" si="7"/>
        <v>150180.55940681885</v>
      </c>
      <c r="N26" s="20">
        <f t="shared" si="8"/>
        <v>2.3303879907954648</v>
      </c>
      <c r="O26" s="27">
        <f>SUM(pStage1Remission*F25,pStage2Remission*I25,(1-SUM(pRemissionStage1_trtB, pRemissionStage2_trtB))*O25)*(1-'Life Table - Male'!B70)</f>
        <v>287.71710637961593</v>
      </c>
      <c r="P26" s="19">
        <f t="shared" si="9"/>
        <v>738638.34400207491</v>
      </c>
      <c r="Q26" s="20">
        <f t="shared" si="10"/>
        <v>92.329793000259357</v>
      </c>
      <c r="R26" s="27">
        <f>SUM(pStage3Death*L25*(1-'Life Table - Male'!B70),R25)</f>
        <v>243.03125112699294</v>
      </c>
      <c r="S26" s="19">
        <f t="shared" si="11"/>
        <v>0</v>
      </c>
      <c r="T26" s="23">
        <f t="shared" si="12"/>
        <v>0</v>
      </c>
      <c r="U26" s="19">
        <f>SUM(B26*'Life Table - Male'!B70,U25)</f>
        <v>190.24770597343903</v>
      </c>
      <c r="V26" s="49">
        <f t="shared" si="13"/>
        <v>0</v>
      </c>
      <c r="W26" s="54">
        <v>0.66666666666666663</v>
      </c>
      <c r="X26" s="13">
        <f t="shared" si="14"/>
        <v>1069694.5575318541</v>
      </c>
      <c r="Y26" s="25">
        <f t="shared" si="14"/>
        <v>173.42087912484283</v>
      </c>
    </row>
    <row r="27" spans="1:25" x14ac:dyDescent="0.2">
      <c r="A27" s="10">
        <v>24</v>
      </c>
      <c r="B27" s="15">
        <f t="shared" si="15"/>
        <v>566.72104289956837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SUM(pHealthyStage1*C26,(1-SUM(pStage1Remission,pStage1Stage2))*F26,pStage2Stage1*I26,pRemissionStage1_trtB*O26)*(1-'Life Table - Male'!B71)</f>
        <v>89.107390834277382</v>
      </c>
      <c r="G27" s="19">
        <f t="shared" si="3"/>
        <v>93514.520978284854</v>
      </c>
      <c r="H27" s="20">
        <f t="shared" si="4"/>
        <v>51.432986538056674</v>
      </c>
      <c r="I27" s="27">
        <f>SUM(pHealthyStage2*C26,pStage1Stage2*F26,(1-SUM(pStage2Remission, pStage2Stage1, pStage2Stage3))*I26,pStage3Stage2*L26,pRemissionStage2_trtB*O26)*(1-'Life Table - Male'!B71)</f>
        <v>52.187232031447472</v>
      </c>
      <c r="J27" s="19">
        <f t="shared" si="5"/>
        <v>246457.53640749006</v>
      </c>
      <c r="K27" s="20">
        <f t="shared" si="6"/>
        <v>24.303451506849711</v>
      </c>
      <c r="L27" s="27">
        <f>SUM(pHealthyStage3*C26,pStage2Stage3*I26,(1-SUM(pStage3Death, pStage3Stage2))*L26)*(1-'Life Table - Male'!B71)</f>
        <v>18.374238601443317</v>
      </c>
      <c r="M27" s="19">
        <f t="shared" si="7"/>
        <v>279603.54941914446</v>
      </c>
      <c r="N27" s="20">
        <f t="shared" si="8"/>
        <v>4.3386757668487936</v>
      </c>
      <c r="O27" s="27">
        <f>SUM(pStage1Remission*F26,pStage2Remission*I26,(1-SUM(pRemissionStage1_trtB, pRemissionStage2_trtB))*O26)*(1-'Life Table - Male'!B71)</f>
        <v>283.15363316054771</v>
      </c>
      <c r="P27" s="19">
        <f t="shared" si="9"/>
        <v>1411500.6238169202</v>
      </c>
      <c r="Q27" s="20">
        <f t="shared" si="10"/>
        <v>176.43757797711507</v>
      </c>
      <c r="R27" s="27">
        <f>SUM(pStage3Death*L26*(1-'Life Table - Male'!B71),R26)</f>
        <v>251.45539941362685</v>
      </c>
      <c r="S27" s="19">
        <f t="shared" si="11"/>
        <v>0</v>
      </c>
      <c r="T27" s="23">
        <f t="shared" si="12"/>
        <v>0</v>
      </c>
      <c r="U27" s="19">
        <f>SUM(B27*'Life Table - Male'!B71,U26)</f>
        <v>203.35142992736286</v>
      </c>
      <c r="V27" s="49">
        <f t="shared" si="13"/>
        <v>0</v>
      </c>
      <c r="W27" s="54">
        <v>1.3333333333333333</v>
      </c>
      <c r="X27" s="13">
        <f t="shared" si="14"/>
        <v>2031076.2306218396</v>
      </c>
      <c r="Y27" s="25">
        <f t="shared" si="14"/>
        <v>323.65881065777199</v>
      </c>
    </row>
    <row r="28" spans="1:25" x14ac:dyDescent="0.2">
      <c r="A28" s="10">
        <v>25</v>
      </c>
      <c r="B28" s="15">
        <f t="shared" si="15"/>
        <v>545.19317065901078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SUM(pHealthyStage1*C27,(1-SUM(pStage1Remission,pStage1Stage2))*F27,pStage2Stage1*I27,pRemissionStage1_trtB*O27)*(1-'Life Table - Male'!B72)</f>
        <v>86.118980342834192</v>
      </c>
      <c r="G28" s="19">
        <f t="shared" si="3"/>
        <v>43872.964939597863</v>
      </c>
      <c r="H28" s="20">
        <f t="shared" si="4"/>
        <v>24.130130716778826</v>
      </c>
      <c r="I28" s="27">
        <f>SUM(pHealthyStage2*C27,pStage1Stage2*F27,(1-SUM(pStage2Remission, pStage2Stage1, pStage2Stage3))*I27,pStage3Stage2*L27,pRemissionStage2_trtB*O27)*(1-'Life Table - Male'!B72)</f>
        <v>50.407222572939794</v>
      </c>
      <c r="J28" s="19">
        <f t="shared" si="5"/>
        <v>115558.89711287084</v>
      </c>
      <c r="K28" s="20">
        <f t="shared" si="6"/>
        <v>11.395391243074762</v>
      </c>
      <c r="L28" s="27">
        <f>SUM(pHealthyStage3*C27,pStage2Stage3*I27,(1-SUM(pStage3Death, pStage3Stage2))*L27)*(1-'Life Table - Male'!B72)</f>
        <v>17.593349767367659</v>
      </c>
      <c r="M28" s="19">
        <f t="shared" si="7"/>
        <v>129961.47898401624</v>
      </c>
      <c r="N28" s="20">
        <f t="shared" si="8"/>
        <v>2.0166436394071483</v>
      </c>
      <c r="O28" s="27">
        <f>SUM(pStage1Remission*F27,pStage2Remission*I27,(1-SUM(pRemissionStage1_trtB, pRemissionStage2_trtB))*O27)*(1-'Life Table - Male'!B72)</f>
        <v>277.68841824534098</v>
      </c>
      <c r="P28" s="19">
        <f t="shared" si="9"/>
        <v>671969.37770540861</v>
      </c>
      <c r="Q28" s="20">
        <f t="shared" si="10"/>
        <v>83.996172213176081</v>
      </c>
      <c r="R28" s="27">
        <f>SUM(pStage3Death*L27*(1-'Life Table - Male'!B72),R27)</f>
        <v>259.51957712222128</v>
      </c>
      <c r="S28" s="19">
        <f t="shared" si="11"/>
        <v>0</v>
      </c>
      <c r="T28" s="23">
        <f t="shared" si="12"/>
        <v>0</v>
      </c>
      <c r="U28" s="19">
        <f>SUM(B28*'Life Table - Male'!B72,U27)</f>
        <v>216.81770124264042</v>
      </c>
      <c r="V28" s="49">
        <f t="shared" si="13"/>
        <v>0</v>
      </c>
      <c r="W28" s="54">
        <v>0.66666666666666663</v>
      </c>
      <c r="X28" s="13">
        <f t="shared" si="14"/>
        <v>961362.71874189354</v>
      </c>
      <c r="Y28" s="25">
        <f t="shared" si="14"/>
        <v>150.78523147953035</v>
      </c>
    </row>
    <row r="29" spans="1:25" x14ac:dyDescent="0.2">
      <c r="A29" s="10">
        <v>26</v>
      </c>
      <c r="B29" s="15">
        <f t="shared" si="15"/>
        <v>523.66272163513872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SUM(pHealthyStage1*C28,(1-SUM(pStage1Remission,pStage1Stage2))*F28,pStage2Stage1*I28,pRemissionStage1_trtB*O28)*(1-'Life Table - Male'!B73)</f>
        <v>83.059671201885322</v>
      </c>
      <c r="G29" s="19">
        <f t="shared" si="3"/>
        <v>82163.907411392021</v>
      </c>
      <c r="H29" s="20">
        <f t="shared" si="4"/>
        <v>45.190149076265612</v>
      </c>
      <c r="I29" s="27">
        <f>SUM(pHealthyStage2*C28,pStage1Stage2*F28,(1-SUM(pStage2Remission, pStage2Stage1, pStage2Stage3))*I28,pStage3Stage2*L28,pRemissionStage2_trtB*O28)*(1-'Life Table - Male'!B73)</f>
        <v>48.58983332313607</v>
      </c>
      <c r="J29" s="19">
        <f t="shared" si="5"/>
        <v>216296.15538291784</v>
      </c>
      <c r="K29" s="20">
        <f t="shared" si="6"/>
        <v>21.32920421137106</v>
      </c>
      <c r="L29" s="27">
        <f>SUM(pHealthyStage3*C28,pStage2Stage3*I28,(1-SUM(pStage3Death, pStage3Stage2))*L28)*(1-'Life Table - Male'!B73)</f>
        <v>16.821472474508404</v>
      </c>
      <c r="M29" s="19">
        <f t="shared" si="7"/>
        <v>241280.86904668043</v>
      </c>
      <c r="N29" s="20">
        <f t="shared" si="8"/>
        <v>3.7440134852071099</v>
      </c>
      <c r="O29" s="27">
        <f>SUM(pStage1Remission*F28,pStage2Remission*I28,(1-SUM(pRemissionStage1_trtB, pRemissionStage2_trtB))*O28)*(1-'Life Table - Male'!B73)</f>
        <v>271.41512839148385</v>
      </c>
      <c r="P29" s="19">
        <f t="shared" si="9"/>
        <v>1275318.1416860481</v>
      </c>
      <c r="Q29" s="20">
        <f t="shared" si="10"/>
        <v>159.414767710756</v>
      </c>
      <c r="R29" s="27">
        <f>SUM(pStage3Death*L28*(1-'Life Table - Male'!B73),R28)</f>
        <v>267.22815346384027</v>
      </c>
      <c r="S29" s="19">
        <f t="shared" si="11"/>
        <v>0</v>
      </c>
      <c r="T29" s="23">
        <f t="shared" si="12"/>
        <v>0</v>
      </c>
      <c r="U29" s="19">
        <f>SUM(B29*'Life Table - Male'!B73,U28)</f>
        <v>230.60416971512873</v>
      </c>
      <c r="V29" s="49">
        <f t="shared" si="13"/>
        <v>0</v>
      </c>
      <c r="W29" s="54">
        <v>1.3333333333333333</v>
      </c>
      <c r="X29" s="13">
        <f t="shared" si="14"/>
        <v>1815059.0735270386</v>
      </c>
      <c r="Y29" s="25">
        <f t="shared" si="14"/>
        <v>280.54950893353839</v>
      </c>
    </row>
    <row r="30" spans="1:25" x14ac:dyDescent="0.2">
      <c r="A30" s="10">
        <v>27</v>
      </c>
      <c r="B30" s="15">
        <f t="shared" si="15"/>
        <v>502.16767682103148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SUM(pHealthyStage1*C29,(1-SUM(pStage1Remission,pStage1Stage2))*F29,pStage2Stage1*I29,pRemissionStage1_trtB*O29)*(1-'Life Table - Male'!B74)</f>
        <v>79.930765312891637</v>
      </c>
      <c r="G30" s="19">
        <f t="shared" si="3"/>
        <v>38382.886147016026</v>
      </c>
      <c r="H30" s="20">
        <f t="shared" si="4"/>
        <v>21.110587380858821</v>
      </c>
      <c r="I30" s="27">
        <f>SUM(pHealthyStage2*C29,pStage1Stage2*F29,(1-SUM(pStage2Remission, pStage2Stage1, pStage2Stage3))*I29,pStage3Stage2*L29,pRemissionStage2_trtB*O29)*(1-'Life Table - Male'!B74)</f>
        <v>46.735560380859901</v>
      </c>
      <c r="J30" s="19">
        <f t="shared" si="5"/>
        <v>100991.22143295659</v>
      </c>
      <c r="K30" s="20">
        <f t="shared" si="6"/>
        <v>9.9588565579721067</v>
      </c>
      <c r="L30" s="27">
        <f>SUM(pHealthyStage3*C29,pStage2Stage3*I29,(1-SUM(pStage3Death, pStage3Stage2))*L29)*(1-'Life Table - Male'!B74)</f>
        <v>16.057014501516342</v>
      </c>
      <c r="M30" s="19">
        <f t="shared" si="7"/>
        <v>111803.77264463187</v>
      </c>
      <c r="N30" s="20">
        <f t="shared" si="8"/>
        <v>1.7348861272442875</v>
      </c>
      <c r="O30" s="27">
        <f>SUM(pStage1Remission*F29,pStage2Remission*I29,(1-SUM(pRemissionStage1_trtB, pRemissionStage2_trtB))*O29)*(1-'Life Table - Male'!B74)</f>
        <v>264.38571682841427</v>
      </c>
      <c r="P30" s="19">
        <f t="shared" si="9"/>
        <v>603052.68483218609</v>
      </c>
      <c r="Q30" s="20">
        <f t="shared" si="10"/>
        <v>75.381585604023243</v>
      </c>
      <c r="R30" s="27">
        <f>SUM(pStage3Death*L29*(1-'Life Table - Male'!B74),R29)</f>
        <v>274.58476792311126</v>
      </c>
      <c r="S30" s="19">
        <f t="shared" si="11"/>
        <v>0</v>
      </c>
      <c r="T30" s="23">
        <f t="shared" si="12"/>
        <v>0</v>
      </c>
      <c r="U30" s="19">
        <f>SUM(B30*'Life Table - Male'!B74,U29)</f>
        <v>244.73767897925666</v>
      </c>
      <c r="V30" s="49">
        <f t="shared" si="13"/>
        <v>0</v>
      </c>
      <c r="W30" s="54">
        <v>0.66666666666666663</v>
      </c>
      <c r="X30" s="13">
        <f t="shared" si="14"/>
        <v>854230.5650567906</v>
      </c>
      <c r="Y30" s="25">
        <f t="shared" si="14"/>
        <v>130.26573685784675</v>
      </c>
    </row>
    <row r="31" spans="1:25" x14ac:dyDescent="0.2">
      <c r="A31" s="10">
        <v>28</v>
      </c>
      <c r="B31" s="15">
        <f t="shared" si="15"/>
        <v>480.67755309763254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SUM(pHealthyStage1*C30,(1-SUM(pStage1Remission,pStage1Stage2))*F30,pStage2Stage1*I30,pRemissionStage1_trtB*O30)*(1-'Life Table - Male'!B75)</f>
        <v>76.722265397397507</v>
      </c>
      <c r="G31" s="19">
        <f t="shared" si="3"/>
        <v>71538.173132318276</v>
      </c>
      <c r="H31" s="20">
        <f t="shared" si="4"/>
        <v>39.345995222775052</v>
      </c>
      <c r="I31" s="27">
        <f>SUM(pHealthyStage2*C30,pStage1Stage2*F30,(1-SUM(pStage2Remission, pStage2Stage1, pStage2Stage3))*I30,pStage3Stage2*L30,pRemissionStage2_trtB*O30)*(1-'Life Table - Male'!B75)</f>
        <v>44.838294378714224</v>
      </c>
      <c r="J31" s="19">
        <f t="shared" si="5"/>
        <v>188138.65079758232</v>
      </c>
      <c r="K31" s="20">
        <f t="shared" si="6"/>
        <v>18.55256139809492</v>
      </c>
      <c r="L31" s="27">
        <f>SUM(pHealthyStage3*C30,pStage2Stage3*I30,(1-SUM(pStage3Death, pStage3Stage2))*L30)*(1-'Life Table - Male'!B75)</f>
        <v>15.296274181214438</v>
      </c>
      <c r="M31" s="19">
        <f t="shared" si="7"/>
        <v>206809.31177297563</v>
      </c>
      <c r="N31" s="20">
        <f t="shared" si="8"/>
        <v>3.2091100102703116</v>
      </c>
      <c r="O31" s="27">
        <f>SUM(pStage1Remission*F30,pStage2Remission*I30,(1-SUM(pRemissionStage1_trtB, pRemissionStage2_trtB))*O30)*(1-'Life Table - Male'!B75)</f>
        <v>256.6099453171737</v>
      </c>
      <c r="P31" s="19">
        <f t="shared" si="9"/>
        <v>1136536.8495354366</v>
      </c>
      <c r="Q31" s="20">
        <f t="shared" si="10"/>
        <v>142.06710619192958</v>
      </c>
      <c r="R31" s="27">
        <f>SUM(pStage3Death*L30*(1-'Life Table - Male'!B75),R30)</f>
        <v>281.59135699424797</v>
      </c>
      <c r="S31" s="19">
        <f t="shared" si="11"/>
        <v>0</v>
      </c>
      <c r="T31" s="23">
        <f t="shared" si="12"/>
        <v>0</v>
      </c>
      <c r="U31" s="19">
        <f>SUM(B31*'Life Table - Male'!B75,U30)</f>
        <v>259.31086103407068</v>
      </c>
      <c r="V31" s="49">
        <f t="shared" si="13"/>
        <v>0</v>
      </c>
      <c r="W31" s="54">
        <v>1.3333333333333333</v>
      </c>
      <c r="X31" s="13">
        <f t="shared" si="14"/>
        <v>1603022.9852383127</v>
      </c>
      <c r="Y31" s="25">
        <f t="shared" si="14"/>
        <v>241.42248691134148</v>
      </c>
    </row>
    <row r="32" spans="1:25" x14ac:dyDescent="0.2">
      <c r="A32" s="10">
        <v>29</v>
      </c>
      <c r="B32" s="15">
        <f t="shared" si="15"/>
        <v>459.0977819716818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SUM(pHealthyStage1*C31,(1-SUM(pStage1Remission,pStage1Stage2))*F31,pStage2Stage1*I31,pRemissionStage1_trtB*O31)*(1-'Life Table - Male'!B76)</f>
        <v>73.455263647912915</v>
      </c>
      <c r="G32" s="19">
        <f t="shared" si="3"/>
        <v>33248.505515606339</v>
      </c>
      <c r="H32" s="20">
        <f t="shared" si="4"/>
        <v>18.286678033583488</v>
      </c>
      <c r="I32" s="27">
        <f>SUM(pHealthyStage2*C31,pStage1Stage2*F31,(1-SUM(pStage2Remission, pStage2Stage1, pStage2Stage3))*I31,pStage3Stage2*L31,pRemissionStage2_trtB*O31)*(1-'Life Table - Male'!B76)</f>
        <v>42.910106454738269</v>
      </c>
      <c r="J32" s="19">
        <f t="shared" si="5"/>
        <v>87401.988384159966</v>
      </c>
      <c r="K32" s="20">
        <f t="shared" si="6"/>
        <v>8.6188071878824406</v>
      </c>
      <c r="L32" s="27">
        <f>SUM(pHealthyStage3*C31,pStage2Stage3*I31,(1-SUM(pStage3Death, pStage3Stage2))*L31)*(1-'Life Table - Male'!B76)</f>
        <v>14.541905450455186</v>
      </c>
      <c r="M32" s="19">
        <f t="shared" si="7"/>
        <v>95441.779032591221</v>
      </c>
      <c r="N32" s="20">
        <f t="shared" si="8"/>
        <v>1.4809931229195186</v>
      </c>
      <c r="O32" s="27">
        <f>SUM(pStage1Remission*F31,pStage2Remission*I31,(1-SUM(pRemissionStage1_trtB, pRemissionStage2_trtB))*O31)*(1-'Life Table - Male'!B76)</f>
        <v>248.19715147325732</v>
      </c>
      <c r="P32" s="19">
        <f t="shared" si="9"/>
        <v>533629.22903029469</v>
      </c>
      <c r="Q32" s="20">
        <f t="shared" si="10"/>
        <v>66.703653628786824</v>
      </c>
      <c r="R32" s="27">
        <f>SUM(pStage3Death*L31*(1-'Life Table - Male'!B76),R31)</f>
        <v>288.25106184909816</v>
      </c>
      <c r="S32" s="19">
        <f t="shared" si="11"/>
        <v>0</v>
      </c>
      <c r="T32" s="23">
        <f t="shared" si="12"/>
        <v>0</v>
      </c>
      <c r="U32" s="19">
        <f>SUM(B32*'Life Table - Male'!B76,U31)</f>
        <v>274.22557067698472</v>
      </c>
      <c r="V32" s="49">
        <f t="shared" si="13"/>
        <v>0</v>
      </c>
      <c r="W32" s="54">
        <v>0.66666666666666663</v>
      </c>
      <c r="X32" s="13">
        <f t="shared" si="14"/>
        <v>749721.5019626522</v>
      </c>
      <c r="Y32" s="25">
        <f t="shared" si="14"/>
        <v>111.61670855211939</v>
      </c>
    </row>
    <row r="33" spans="1:25" ht="16" thickBot="1" x14ac:dyDescent="0.25">
      <c r="A33" s="11">
        <v>30</v>
      </c>
      <c r="B33" s="16">
        <f t="shared" si="15"/>
        <v>437.52336747391757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SUM(pHealthyStage1*C32,(1-SUM(pStage1Remission,pStage1Stage2))*F32,pStage2Stage1*I32,pRemissionStage1_trtB*O32)*(1-'Life Table - Male'!B77)</f>
        <v>70.019028577735796</v>
      </c>
      <c r="G33" s="21">
        <f t="shared" si="3"/>
        <v>15385.020100369627</v>
      </c>
      <c r="H33" s="22">
        <f t="shared" si="4"/>
        <v>8.4617610552032954</v>
      </c>
      <c r="I33" s="28">
        <f>SUM(pHealthyStage2*C32,pStage1Stage2*F32,(1-SUM(pStage2Remission, pStage2Stage1, pStage2Stage3))*I32,pStage3Stage2*L32,pRemissionStage2_trtB*O32)*(1-'Life Table - Male'!B77)</f>
        <v>40.886084618843995</v>
      </c>
      <c r="J33" s="21">
        <f t="shared" si="5"/>
        <v>40426.861227385678</v>
      </c>
      <c r="K33" s="22">
        <f t="shared" si="6"/>
        <v>3.9865377043671995</v>
      </c>
      <c r="L33" s="28">
        <f>SUM(pHealthyStage3*C32,pStage2Stage3*I32,(1-SUM(pStage3Death, pStage3Stage2))*L32)*(1-'Life Table - Male'!B77)</f>
        <v>13.77065570195442</v>
      </c>
      <c r="M33" s="21">
        <f t="shared" si="7"/>
        <v>43873.735134044262</v>
      </c>
      <c r="N33" s="22">
        <f t="shared" si="8"/>
        <v>0.68079933828689365</v>
      </c>
      <c r="O33" s="28">
        <f>SUM(pStage1Remission*F32,pStage2Remission*I32,(1-SUM(pRemissionStage1_trtB, pRemissionStage2_trtB))*O32)*(1-'Life Table - Male'!B77)</f>
        <v>238.80624734919996</v>
      </c>
      <c r="P33" s="21">
        <f t="shared" si="9"/>
        <v>249242.0303937959</v>
      </c>
      <c r="Q33" s="22">
        <f t="shared" si="10"/>
        <v>31.155253799224489</v>
      </c>
      <c r="R33" s="28">
        <f>SUM(pStage3Death*L32*(1-'Life Table - Male'!B77),R32)</f>
        <v>294.55636297836463</v>
      </c>
      <c r="S33" s="21">
        <f t="shared" si="11"/>
        <v>0</v>
      </c>
      <c r="T33" s="24">
        <f t="shared" si="12"/>
        <v>0</v>
      </c>
      <c r="U33" s="166">
        <f>SUM(B33*'Life Table - Male'!B77,U32)</f>
        <v>290.17548503824639</v>
      </c>
      <c r="V33" s="49">
        <f t="shared" si="13"/>
        <v>0</v>
      </c>
      <c r="W33" s="54">
        <v>0.33333333333333331</v>
      </c>
      <c r="X33" s="13">
        <f t="shared" si="14"/>
        <v>348927.64685559546</v>
      </c>
      <c r="Y33" s="25">
        <f t="shared" si="14"/>
        <v>51.396085980276382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50603312.458399326</v>
      </c>
      <c r="Y34" s="31">
        <f>SUM(Y3:Y33)</f>
        <v>14051.865755886032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12</v>
      </c>
      <c r="S1" s="210"/>
      <c r="T1" s="211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workbookViewId="0">
      <selection activeCell="G43" sqref="G43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263</v>
      </c>
      <c r="S1" s="210"/>
      <c r="T1" s="211"/>
      <c r="U1" s="165" t="s">
        <v>264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SUM(C3,F3,I3,L3,O3)</f>
        <v>1000</v>
      </c>
      <c r="C4" s="27">
        <f>(1-SUM(pHealthyStage1,pHealthyStage2,pHealthyStage3))*C3*(1-'Life Table - Male'!B48)</f>
        <v>916.10748000000001</v>
      </c>
      <c r="D4" s="19">
        <f t="shared" ref="D4:D33" si="2">C4*0*W4/(1+discount_rate)^A4</f>
        <v>0</v>
      </c>
      <c r="E4" s="20">
        <f t="shared" si="1"/>
        <v>592.94982524271836</v>
      </c>
      <c r="F4" s="27">
        <f>SUM(pHealthyStage1*C3,(1-SUM(pStage1Remission,pStage1Stage2))*F3,pStage2Stage1*I3,pRemissionStage1_trtC*O3)*(1-'Life Table - Male'!B48)</f>
        <v>49.788449999999997</v>
      </c>
      <c r="G4" s="19">
        <f t="shared" ref="G4:G33" si="3">F4*SUM(nVisitsStage1*cVisit,cTreatmentStage1)*W4/(1+discount_rate)^A4</f>
        <v>51560.854368932029</v>
      </c>
      <c r="H4" s="20">
        <f t="shared" ref="H4:H33" si="4">F4*uStage1*W4/(1+discount_rate)^A4</f>
        <v>28.358469902912617</v>
      </c>
      <c r="I4" s="27">
        <f>SUM(pHealthyStage2*C3,pStage1Stage2*F3,(1-SUM(pStage2Remission, pStage2Stage1, pStage2Stage3))*I3,pStage3Stage2*L3,pRemissionStage2_trtC*O3)*(1-'Life Table - Male'!B48)</f>
        <v>19.915379999999999</v>
      </c>
      <c r="J4" s="19">
        <f t="shared" ref="J4:J33" si="5">I4*SUM(nVisitsStage2*cVisit,cTreatmentStage2)*W4/(1+discount_rate)^A4</f>
        <v>92809.537864077662</v>
      </c>
      <c r="K4" s="20">
        <f t="shared" ref="K4:K33" si="6">I4*uStage2*W4/(1+discount_rate)^A4</f>
        <v>9.1520516504854346</v>
      </c>
      <c r="L4" s="27">
        <f>SUM(pHealthyStage3*C3,pStage2Stage3*I3,(1-SUM(pStage3Death, pStage3Stage2))*L3)*(1-'Life Table - Male'!B48)</f>
        <v>9.9576899999999995</v>
      </c>
      <c r="M4" s="19">
        <f t="shared" ref="M4:M33" si="7">L4*SUM(nVisitsStage3*cVisit,cTreatmentStage3)*W4/(1+discount_rate)^A4</f>
        <v>149526.4776699029</v>
      </c>
      <c r="N4" s="20">
        <f t="shared" ref="N4:N33" si="8">L4*uStage3*W4/(1+discount_rate)^A4</f>
        <v>2.3202384466019415</v>
      </c>
      <c r="O4" s="27">
        <f>SUM(pStage1Remission*F3,pStage2Remission*I3,(1-SUM(pRemissionStage1_trtC, pRemissionStage2_trtC))*O3)*(1-'Life Table - Male'!B48)</f>
        <v>0</v>
      </c>
      <c r="P4" s="19">
        <f t="shared" ref="P4:P33" si="9">O4*SUM(nVisitsRemission*cVisit, cTrtC)*W4/(1+discount_rate)^A4</f>
        <v>0</v>
      </c>
      <c r="Q4" s="20">
        <f t="shared" ref="Q4:Q33" si="10">O4*uRemission*W4/(1+discount_rate)^A4</f>
        <v>0</v>
      </c>
      <c r="R4" s="27">
        <f>SUM(pStage3Death*L3*(1-'Life Table - Male'!B48),R3)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9">
        <f>SUM(B4*'Life Table - Male'!B48,U3)</f>
        <v>4.2310000000000008</v>
      </c>
      <c r="V4" s="49">
        <f>SUM(C4,F4,I4,L4,O4,R4-R3, U4-U3)-B4</f>
        <v>0</v>
      </c>
      <c r="W4" s="54">
        <v>0.66666666666666663</v>
      </c>
      <c r="X4" s="13">
        <f>SUM(D4,G4,J4,M4,P4,S4)</f>
        <v>293896.86990291259</v>
      </c>
      <c r="Y4" s="25">
        <f>SUM(E4,H4,K4,N4,Q4,T4)</f>
        <v>632.7805852427183</v>
      </c>
    </row>
    <row r="5" spans="1:25" x14ac:dyDescent="0.2">
      <c r="A5" s="10">
        <v>2</v>
      </c>
      <c r="B5" s="15">
        <f>SUM(C4,F4,I4,L4,O4)</f>
        <v>995.76900000000001</v>
      </c>
      <c r="C5" s="27">
        <f>(1-SUM(pHealthyStage1,pHealthyStage2,pHealthyStage3))*C4*(1-'Life Table - Male'!B49)</f>
        <v>839.013554349576</v>
      </c>
      <c r="D5" s="19">
        <f t="shared" si="2"/>
        <v>0</v>
      </c>
      <c r="E5" s="20">
        <f t="shared" si="1"/>
        <v>1054.4676587169081</v>
      </c>
      <c r="F5" s="27">
        <f>SUM(pHealthyStage1*C4,(1-SUM(pStage1Remission,pStage1Stage2))*F4,pStage2Stage1*I4,pRemissionStage1_trtC*O4)*(1-'Life Table - Male'!B49)</f>
        <v>78.8062116857175</v>
      </c>
      <c r="G5" s="19">
        <f t="shared" si="3"/>
        <v>158469.14719847677</v>
      </c>
      <c r="H5" s="20">
        <f t="shared" si="4"/>
        <v>87.158030959162218</v>
      </c>
      <c r="I5" s="27">
        <f>SUM(pHealthyStage2*C4,pStage1Stage2*F4,(1-SUM(pStage2Remission, pStage2Stage1, pStage2Stage3))*I4,pStage3Stage2*L4,pRemissionStage2_trtC*O4)*(1-'Life Table - Male'!B49)</f>
        <v>35.586704396443494</v>
      </c>
      <c r="J5" s="19">
        <f t="shared" si="5"/>
        <v>322021.26704294235</v>
      </c>
      <c r="K5" s="20">
        <f t="shared" si="6"/>
        <v>31.75487494451237</v>
      </c>
      <c r="L5" s="27">
        <f>SUM(pHealthyStage3*C4,pStage2Stage3*I4,(1-SUM(pStage3Death, pStage3Stage2))*L4)*(1-'Life Table - Male'!B49)</f>
        <v>17.049897370997996</v>
      </c>
      <c r="M5" s="19">
        <f t="shared" si="7"/>
        <v>497134.65800377476</v>
      </c>
      <c r="N5" s="20">
        <f t="shared" si="8"/>
        <v>7.7141584862654708</v>
      </c>
      <c r="O5" s="27">
        <f>SUM(pStage1Remission*F4,pStage2Remission*I4,(1-SUM(pRemissionStage1_trtC, pRemissionStage2_trtC))*O4)*(1-'Life Table - Male'!B49)</f>
        <v>16.356006198922501</v>
      </c>
      <c r="P5" s="19">
        <f t="shared" si="9"/>
        <v>259007.35615222735</v>
      </c>
      <c r="Q5" s="20">
        <f t="shared" si="10"/>
        <v>19.528332408302855</v>
      </c>
      <c r="R5" s="27">
        <f>SUM(pStage3Death*L4*(1-'Life Table - Male'!B49),R4)</f>
        <v>4.4607289633424996</v>
      </c>
      <c r="S5" s="19">
        <f t="shared" si="11"/>
        <v>0</v>
      </c>
      <c r="T5" s="23">
        <f t="shared" si="12"/>
        <v>0</v>
      </c>
      <c r="U5" s="19">
        <f>SUM(B5*'Life Table - Male'!B49,U4)</f>
        <v>8.7268970350000004</v>
      </c>
      <c r="V5" s="49">
        <f t="shared" ref="V5:V33" si="13">SUM(C5,F5,I5,L5,O5,R5-R4, U5-U4)-B5</f>
        <v>0</v>
      </c>
      <c r="W5" s="54">
        <v>1.3333333333333333</v>
      </c>
      <c r="X5" s="13">
        <f t="shared" ref="X5:Y33" si="14">SUM(D5,G5,J5,M5,P5,S5)</f>
        <v>1236632.4283974213</v>
      </c>
      <c r="Y5" s="25">
        <f t="shared" si="14"/>
        <v>1200.623055515151</v>
      </c>
    </row>
    <row r="6" spans="1:25" x14ac:dyDescent="0.2">
      <c r="A6" s="10">
        <v>3</v>
      </c>
      <c r="B6" s="15">
        <f t="shared" ref="B6:B33" si="15">SUM(C5,F5,I5,L5,O5)</f>
        <v>986.81237400165742</v>
      </c>
      <c r="C6" s="27">
        <f>(1-SUM(pHealthyStage1,pHealthyStage2,pHealthyStage3))*C5*(1-'Life Table - Male'!B50)</f>
        <v>768.1634574790321</v>
      </c>
      <c r="D6" s="19">
        <f t="shared" si="2"/>
        <v>0</v>
      </c>
      <c r="E6" s="20">
        <f t="shared" si="1"/>
        <v>468.65225408788109</v>
      </c>
      <c r="F6" s="27">
        <f>SUM(pHealthyStage1*C5,(1-SUM(pStage1Remission,pStage1Stage2))*F5,pStage2Stage1*I5,pRemissionStage1_trtC*O5)*(1-'Life Table - Male'!B50)</f>
        <v>95.309177031541111</v>
      </c>
      <c r="G6" s="19">
        <f t="shared" si="3"/>
        <v>93036.15831491047</v>
      </c>
      <c r="H6" s="20">
        <f t="shared" si="4"/>
        <v>51.169887073200762</v>
      </c>
      <c r="I6" s="27">
        <f>SUM(pHealthyStage2*C5,pStage1Stage2*F5,(1-SUM(pStage2Remission, pStage2Stage1, pStage2Stage3))*I5,pStage3Stage2*L5,pRemissionStage2_trtC*O5)*(1-'Life Table - Male'!B50)</f>
        <v>46.964542774078652</v>
      </c>
      <c r="J6" s="19">
        <f t="shared" si="5"/>
        <v>206300.20610415735</v>
      </c>
      <c r="K6" s="20">
        <f t="shared" si="6"/>
        <v>20.343492546382176</v>
      </c>
      <c r="L6" s="27">
        <f>SUM(pHealthyStage3*C5,pStage2Stage3*I5,(1-SUM(pStage3Death, pStage3Stage2))*L5)*(1-'Life Table - Male'!B50)</f>
        <v>22.145585211210125</v>
      </c>
      <c r="M6" s="19">
        <f t="shared" si="7"/>
        <v>313452.84284185339</v>
      </c>
      <c r="N6" s="20">
        <f t="shared" si="8"/>
        <v>4.8639234234080702</v>
      </c>
      <c r="O6" s="27">
        <f>SUM(pStage1Remission*F5,pStage2Remission*I5,(1-SUM(pRemissionStage1_trtC, pRemissionStage2_trtC))*O5)*(1-'Life Table - Male'!B50)</f>
        <v>41.826932734434024</v>
      </c>
      <c r="P6" s="19">
        <f t="shared" si="9"/>
        <v>321531.57647724071</v>
      </c>
      <c r="Q6" s="20">
        <f t="shared" si="10"/>
        <v>24.242460131220525</v>
      </c>
      <c r="R6" s="27">
        <f>SUM(pStage3Death*L5*(1-'Life Table - Male'!B50),R5)</f>
        <v>12.096117155901917</v>
      </c>
      <c r="S6" s="19">
        <f t="shared" si="11"/>
        <v>0</v>
      </c>
      <c r="T6" s="23">
        <f t="shared" si="12"/>
        <v>0</v>
      </c>
      <c r="U6" s="19">
        <f>SUM(B6*'Life Table - Male'!B50,U5)</f>
        <v>13.494187613802008</v>
      </c>
      <c r="V6" s="49">
        <f t="shared" si="13"/>
        <v>0</v>
      </c>
      <c r="W6" s="54">
        <v>0.66666666666666663</v>
      </c>
      <c r="X6" s="13">
        <f t="shared" si="14"/>
        <v>934320.7837381619</v>
      </c>
      <c r="Y6" s="25">
        <f t="shared" si="14"/>
        <v>569.27201726209273</v>
      </c>
    </row>
    <row r="7" spans="1:25" x14ac:dyDescent="0.2">
      <c r="A7" s="10">
        <v>4</v>
      </c>
      <c r="B7" s="15">
        <f t="shared" si="15"/>
        <v>974.40969523029594</v>
      </c>
      <c r="C7" s="27">
        <f>(1-SUM(pHealthyStage1,pHealthyStage2,pHealthyStage3))*C6*(1-'Life Table - Male'!B51)</f>
        <v>703.04891439736662</v>
      </c>
      <c r="D7" s="19">
        <f t="shared" si="2"/>
        <v>0</v>
      </c>
      <c r="E7" s="20">
        <f t="shared" si="1"/>
        <v>832.86647265766157</v>
      </c>
      <c r="F7" s="27">
        <f>SUM(pHealthyStage1*C6,(1-SUM(pStage1Remission,pStage1Stage2))*F6,pStage2Stage1*I6,pRemissionStage1_trtC*O6)*(1-'Life Table - Male'!B51)</f>
        <v>104.25574959445827</v>
      </c>
      <c r="G7" s="19">
        <f t="shared" si="3"/>
        <v>197610.417462224</v>
      </c>
      <c r="H7" s="20">
        <f t="shared" si="4"/>
        <v>108.6857296042232</v>
      </c>
      <c r="I7" s="27">
        <f>SUM(pHealthyStage2*C6,pStage1Stage2*F6,(1-SUM(pStage2Remission, pStage2Stage1, pStage2Stage3))*I6,pStage3Stage2*L6,pRemissionStage2_trtC*O6)*(1-'Life Table - Male'!B51)</f>
        <v>54.731688752060705</v>
      </c>
      <c r="J7" s="19">
        <f t="shared" si="5"/>
        <v>466832.60704088386</v>
      </c>
      <c r="K7" s="20">
        <f t="shared" si="6"/>
        <v>46.034882083198269</v>
      </c>
      <c r="L7" s="27">
        <f>SUM(pHealthyStage3*C6,pStage2Stage3*I6,(1-SUM(pStage3Death, pStage3Stage2))*L6)*(1-'Life Table - Male'!B51)</f>
        <v>25.66544341486868</v>
      </c>
      <c r="M7" s="19">
        <f t="shared" si="7"/>
        <v>705385.60804329719</v>
      </c>
      <c r="N7" s="20">
        <f t="shared" si="8"/>
        <v>10.945638745499439</v>
      </c>
      <c r="O7" s="27">
        <f>SUM(pStage1Remission*F6,pStage2Remission*I6,(1-SUM(pRemissionStage1_trtC, pRemissionStage2_trtC))*O6)*(1-'Life Table - Male'!B51)</f>
        <v>71.745600420149742</v>
      </c>
      <c r="P7" s="19">
        <f t="shared" si="9"/>
        <v>1070916.6168663893</v>
      </c>
      <c r="Q7" s="20">
        <f t="shared" si="10"/>
        <v>80.743713176434113</v>
      </c>
      <c r="R7" s="27">
        <f>SUM(pStage3Death*L6*(1-'Life Table - Male'!B51),R6)</f>
        <v>22.009999176305797</v>
      </c>
      <c r="S7" s="19">
        <f t="shared" si="11"/>
        <v>0</v>
      </c>
      <c r="T7" s="23">
        <f t="shared" si="12"/>
        <v>0</v>
      </c>
      <c r="U7" s="19">
        <f>SUM(B7*'Life Table - Male'!B51,U6)</f>
        <v>18.542604244790173</v>
      </c>
      <c r="V7" s="49">
        <f t="shared" si="13"/>
        <v>0</v>
      </c>
      <c r="W7" s="54">
        <v>1.3333333333333333</v>
      </c>
      <c r="X7" s="13">
        <f t="shared" si="14"/>
        <v>2440745.2494127946</v>
      </c>
      <c r="Y7" s="25">
        <f t="shared" si="14"/>
        <v>1079.2764362670166</v>
      </c>
    </row>
    <row r="8" spans="1:25" x14ac:dyDescent="0.2">
      <c r="A8" s="10">
        <v>5</v>
      </c>
      <c r="B8" s="15">
        <f t="shared" si="15"/>
        <v>959.44739657890409</v>
      </c>
      <c r="C8" s="27">
        <f>(1-SUM(pHealthyStage1,pHealthyStage2,pHealthyStage3))*C7*(1-'Life Table - Male'!B52)</f>
        <v>643.20229738863941</v>
      </c>
      <c r="D8" s="19">
        <f t="shared" si="2"/>
        <v>0</v>
      </c>
      <c r="E8" s="20">
        <f t="shared" si="1"/>
        <v>369.88796790901057</v>
      </c>
      <c r="F8" s="27">
        <f>SUM(pHealthyStage1*C7,(1-SUM(pStage1Remission,pStage1Stage2))*F7,pStage2Stage1*I7,pRemissionStage1_trtC*O7)*(1-'Life Table - Male'!B52)</f>
        <v>108.63406642577586</v>
      </c>
      <c r="G8" s="19">
        <f t="shared" si="3"/>
        <v>99955.946647730176</v>
      </c>
      <c r="H8" s="20">
        <f t="shared" si="4"/>
        <v>54.975770656251605</v>
      </c>
      <c r="I8" s="27">
        <f>SUM(pHealthyStage2*C7,pStage1Stage2*F7,(1-SUM(pStage2Remission, pStage2Stage1, pStage2Stage3))*I7,pStage3Stage2*L7,pRemissionStage2_trtC*O7)*(1-'Life Table - Male'!B52)</f>
        <v>59.709306986500806</v>
      </c>
      <c r="J8" s="19">
        <f t="shared" si="5"/>
        <v>247227.7090370224</v>
      </c>
      <c r="K8" s="20">
        <f t="shared" si="6"/>
        <v>24.379399085595264</v>
      </c>
      <c r="L8" s="27">
        <f>SUM(pHealthyStage3*C7,pStage2Stage3*I7,(1-SUM(pStage3Death, pStage3Stage2))*L7)*(1-'Life Table - Male'!B52)</f>
        <v>27.916597753822423</v>
      </c>
      <c r="M8" s="19">
        <f t="shared" si="7"/>
        <v>372454.38459969434</v>
      </c>
      <c r="N8" s="20">
        <f t="shared" si="8"/>
        <v>5.779464588615947</v>
      </c>
      <c r="O8" s="27">
        <f>SUM(pStage1Remission*F7,pStage2Remission*I7,(1-SUM(pRemissionStage1_trtC, pRemissionStage2_trtC))*O7)*(1-'Life Table - Male'!B52)</f>
        <v>103.15588692244947</v>
      </c>
      <c r="P8" s="19">
        <f t="shared" si="9"/>
        <v>747458.66345005308</v>
      </c>
      <c r="Q8" s="20">
        <f t="shared" si="10"/>
        <v>56.356010339488137</v>
      </c>
      <c r="R8" s="27">
        <f>SUM(pStage3Death*L7*(1-'Life Table - Male'!B52),R7)</f>
        <v>33.495118279077332</v>
      </c>
      <c r="S8" s="19">
        <f t="shared" si="11"/>
        <v>0</v>
      </c>
      <c r="T8" s="23">
        <f t="shared" si="12"/>
        <v>0</v>
      </c>
      <c r="U8" s="19">
        <f>SUM(B8*'Life Table - Male'!B52,U7)</f>
        <v>23.886726243734671</v>
      </c>
      <c r="V8" s="49">
        <f t="shared" si="13"/>
        <v>0</v>
      </c>
      <c r="W8" s="54">
        <v>0.66666666666666663</v>
      </c>
      <c r="X8" s="13">
        <f t="shared" si="14"/>
        <v>1467096.7037344999</v>
      </c>
      <c r="Y8" s="25">
        <f t="shared" si="14"/>
        <v>511.37861257896151</v>
      </c>
    </row>
    <row r="9" spans="1:25" x14ac:dyDescent="0.2">
      <c r="A9" s="10">
        <v>6</v>
      </c>
      <c r="B9" s="15">
        <f t="shared" si="15"/>
        <v>942.61815547718788</v>
      </c>
      <c r="C9" s="27">
        <f>(1-SUM(pHealthyStage1,pHealthyStage2,pHealthyStage3))*C8*(1-'Life Table - Male'!B53)</f>
        <v>588.20451310766691</v>
      </c>
      <c r="D9" s="19">
        <f t="shared" si="2"/>
        <v>0</v>
      </c>
      <c r="E9" s="20">
        <f t="shared" si="1"/>
        <v>656.81602591726028</v>
      </c>
      <c r="F9" s="27">
        <f>SUM(pHealthyStage1*C8,(1-SUM(pStage1Remission,pStage1Stage2))*F8,pStage2Stage1*I8,pRemissionStage1_trtC*O8)*(1-'Life Table - Male'!B53)</f>
        <v>110.25168836795012</v>
      </c>
      <c r="G9" s="19">
        <f t="shared" si="3"/>
        <v>196979.31366602797</v>
      </c>
      <c r="H9" s="20">
        <f t="shared" si="4"/>
        <v>108.33862251631538</v>
      </c>
      <c r="I9" s="27">
        <f>SUM(pHealthyStage2*C8,pStage1Stage2*F8,(1-SUM(pStage2Remission, pStage2Stage1, pStage2Stage3))*I8,pStage3Stage2*L8,pRemissionStage2_trtC*O8)*(1-'Life Table - Male'!B53)</f>
        <v>62.634857681706741</v>
      </c>
      <c r="J9" s="19">
        <f t="shared" si="5"/>
        <v>503574.78938928619</v>
      </c>
      <c r="K9" s="20">
        <f t="shared" si="6"/>
        <v>49.658069509221278</v>
      </c>
      <c r="L9" s="27">
        <f>SUM(pHealthyStage3*C8,pStage2Stage3*I8,(1-SUM(pStage3Death, pStage3Stage2))*L8)*(1-'Life Table - Male'!B53)</f>
        <v>29.171077792148573</v>
      </c>
      <c r="M9" s="19">
        <f t="shared" si="7"/>
        <v>755711.18255054881</v>
      </c>
      <c r="N9" s="20">
        <f t="shared" si="8"/>
        <v>11.726552832680932</v>
      </c>
      <c r="O9" s="27">
        <f>SUM(pStage1Remission*F8,pStage2Remission*I8,(1-SUM(pRemissionStage1_trtC, pRemissionStage2_trtC))*O8)*(1-'Life Table - Male'!B53)</f>
        <v>134.22716625486501</v>
      </c>
      <c r="P9" s="19">
        <f t="shared" si="9"/>
        <v>1888540.7277695099</v>
      </c>
      <c r="Q9" s="20">
        <f t="shared" si="10"/>
        <v>142.38997550643128</v>
      </c>
      <c r="R9" s="27">
        <f>SUM(pStage3Death*L8*(1-'Life Table - Male'!B53),R8)</f>
        <v>45.982400891396935</v>
      </c>
      <c r="S9" s="19">
        <f t="shared" si="11"/>
        <v>0</v>
      </c>
      <c r="T9" s="23">
        <f t="shared" si="12"/>
        <v>0</v>
      </c>
      <c r="U9" s="19">
        <f>SUM(B9*'Life Table - Male'!B53,U8)</f>
        <v>29.52829590426564</v>
      </c>
      <c r="V9" s="49">
        <f t="shared" si="13"/>
        <v>0</v>
      </c>
      <c r="W9" s="54">
        <v>1.3333333333333333</v>
      </c>
      <c r="X9" s="13">
        <f t="shared" si="14"/>
        <v>3344806.0133753726</v>
      </c>
      <c r="Y9" s="25">
        <f t="shared" si="14"/>
        <v>968.92924628190906</v>
      </c>
    </row>
    <row r="10" spans="1:25" x14ac:dyDescent="0.2">
      <c r="A10" s="10">
        <v>7</v>
      </c>
      <c r="B10" s="15">
        <f t="shared" si="15"/>
        <v>924.48930320433738</v>
      </c>
      <c r="C10" s="27">
        <f>(1-SUM(pHealthyStage1,pHealthyStage2,pHealthyStage3))*C9*(1-'Life Table - Male'!B54)</f>
        <v>537.65774647827277</v>
      </c>
      <c r="D10" s="19">
        <f t="shared" si="2"/>
        <v>0</v>
      </c>
      <c r="E10" s="20">
        <f t="shared" si="1"/>
        <v>291.44329977965367</v>
      </c>
      <c r="F10" s="27">
        <f>SUM(pHealthyStage1*C9,(1-SUM(pStage1Remission,pStage1Stage2))*F9,pStage2Stage1*I9,pRemissionStage1_trtC*O9)*(1-'Life Table - Male'!B54)</f>
        <v>110.20151012970014</v>
      </c>
      <c r="G10" s="19">
        <f t="shared" si="3"/>
        <v>95577.506585256313</v>
      </c>
      <c r="H10" s="20">
        <f t="shared" si="4"/>
        <v>52.567628621890968</v>
      </c>
      <c r="I10" s="27">
        <f>SUM(pHealthyStage2*C9,pStage1Stage2*F9,(1-SUM(pStage2Remission, pStage2Stage1, pStage2Stage3))*I9,pStage3Stage2*L9,pRemissionStage2_trtC*O9)*(1-'Life Table - Male'!B54)</f>
        <v>64.097160325225857</v>
      </c>
      <c r="J10" s="19">
        <f t="shared" si="5"/>
        <v>250160.91341594467</v>
      </c>
      <c r="K10" s="20">
        <f t="shared" si="6"/>
        <v>24.668645628516767</v>
      </c>
      <c r="L10" s="27">
        <f>SUM(pHealthyStage3*C9,pStage2Stage3*I9,(1-SUM(pStage3Death, pStage3Stage2))*L9)*(1-'Life Table - Male'!B54)</f>
        <v>29.670197537624791</v>
      </c>
      <c r="M10" s="19">
        <f t="shared" si="7"/>
        <v>373126.92638611875</v>
      </c>
      <c r="N10" s="20">
        <f t="shared" si="8"/>
        <v>5.7899005818535656</v>
      </c>
      <c r="O10" s="27">
        <f>SUM(pStage1Remission*F9,pStage2Remission*I9,(1-SUM(pRemissionStage1_trtC, pRemissionStage2_trtC))*O9)*(1-'Life Table - Male'!B54)</f>
        <v>163.85741677467084</v>
      </c>
      <c r="P10" s="19">
        <f t="shared" si="9"/>
        <v>1119141.0270611332</v>
      </c>
      <c r="Q10" s="20">
        <f t="shared" si="10"/>
        <v>84.379680611752107</v>
      </c>
      <c r="R10" s="27">
        <f>SUM(pStage3Death*L9*(1-'Life Table - Male'!B54),R9)</f>
        <v>59.024716844572083</v>
      </c>
      <c r="S10" s="19">
        <f t="shared" si="11"/>
        <v>0</v>
      </c>
      <c r="T10" s="23">
        <f t="shared" si="12"/>
        <v>0</v>
      </c>
      <c r="U10" s="19">
        <f>SUM(B10*'Life Table - Male'!B54,U9)</f>
        <v>35.491251909933617</v>
      </c>
      <c r="V10" s="49">
        <f t="shared" si="13"/>
        <v>0</v>
      </c>
      <c r="W10" s="54">
        <v>0.66666666666666663</v>
      </c>
      <c r="X10" s="13">
        <f t="shared" si="14"/>
        <v>1838006.3734484529</v>
      </c>
      <c r="Y10" s="25">
        <f t="shared" si="14"/>
        <v>458.84915522366703</v>
      </c>
    </row>
    <row r="11" spans="1:25" x14ac:dyDescent="0.2">
      <c r="A11" s="10">
        <v>8</v>
      </c>
      <c r="B11" s="15">
        <f t="shared" si="15"/>
        <v>905.48403124549441</v>
      </c>
      <c r="C11" s="27">
        <f>(1-SUM(pHealthyStage1,pHealthyStage2,pHealthyStage3))*C10*(1-'Life Table - Male'!B55)</f>
        <v>491.18063229218382</v>
      </c>
      <c r="D11" s="19">
        <f t="shared" si="2"/>
        <v>0</v>
      </c>
      <c r="E11" s="20">
        <f t="shared" si="1"/>
        <v>516.99003579681028</v>
      </c>
      <c r="F11" s="27">
        <f>SUM(pHealthyStage1*C10,(1-SUM(pStage1Remission,pStage1Stage2))*F10,pStage2Stage1*I10,pRemissionStage1_trtC*O10)*(1-'Life Table - Male'!B55)</f>
        <v>109.14177693248001</v>
      </c>
      <c r="G11" s="19">
        <f t="shared" si="3"/>
        <v>183802.72332785369</v>
      </c>
      <c r="H11" s="20">
        <f t="shared" si="4"/>
        <v>101.09149783031953</v>
      </c>
      <c r="I11" s="27">
        <f>SUM(pHealthyStage2*C10,pStage1Stage2*F10,(1-SUM(pStage2Remission, pStage2Stage1, pStage2Stage3))*I10,pStage3Stage2*L10,pRemissionStage2_trtC*O10)*(1-'Life Table - Male'!B55)</f>
        <v>64.537054558553919</v>
      </c>
      <c r="J11" s="19">
        <f t="shared" si="5"/>
        <v>489083.0095098695</v>
      </c>
      <c r="K11" s="20">
        <f t="shared" si="6"/>
        <v>48.229018993334357</v>
      </c>
      <c r="L11" s="27">
        <f>SUM(pHealthyStage3*C10,pStage2Stage3*I10,(1-SUM(pStage3Death, pStage3Stage2))*L10)*(1-'Life Table - Male'!B55)</f>
        <v>29.617347225401218</v>
      </c>
      <c r="M11" s="19">
        <f t="shared" si="7"/>
        <v>723227.74877099134</v>
      </c>
      <c r="N11" s="20">
        <f t="shared" si="8"/>
        <v>11.222499549894692</v>
      </c>
      <c r="O11" s="27">
        <f>SUM(pStage1Remission*F10,pStage2Remission*I10,(1-SUM(pRemissionStage1_trtC, pRemissionStage2_trtC))*O10)*(1-'Life Table - Male'!B55)</f>
        <v>191.40713571869989</v>
      </c>
      <c r="P11" s="19">
        <f t="shared" si="9"/>
        <v>2538455.8155586976</v>
      </c>
      <c r="Q11" s="20">
        <f t="shared" si="10"/>
        <v>191.39150990323512</v>
      </c>
      <c r="R11" s="27">
        <f>SUM(pStage3Death*L10*(1-'Life Table - Male'!B55),R10)</f>
        <v>72.282791207904154</v>
      </c>
      <c r="S11" s="19">
        <f t="shared" si="11"/>
        <v>0</v>
      </c>
      <c r="T11" s="23">
        <f t="shared" si="12"/>
        <v>0</v>
      </c>
      <c r="U11" s="19">
        <f>SUM(B11*'Life Table - Male'!B55,U10)</f>
        <v>41.83326206477706</v>
      </c>
      <c r="V11" s="49">
        <f t="shared" si="13"/>
        <v>0</v>
      </c>
      <c r="W11" s="54">
        <v>1.3333333333333333</v>
      </c>
      <c r="X11" s="13">
        <f t="shared" si="14"/>
        <v>3934569.297167412</v>
      </c>
      <c r="Y11" s="25">
        <f t="shared" si="14"/>
        <v>868.92456207359396</v>
      </c>
    </row>
    <row r="12" spans="1:25" x14ac:dyDescent="0.2">
      <c r="A12" s="10">
        <v>9</v>
      </c>
      <c r="B12" s="15">
        <f t="shared" si="15"/>
        <v>885.88394672731886</v>
      </c>
      <c r="C12" s="27">
        <f>(1-SUM(pHealthyStage1,pHealthyStage2,pHealthyStage3))*C11*(1-'Life Table - Male'!B56)</f>
        <v>448.4260892154648</v>
      </c>
      <c r="D12" s="19">
        <f t="shared" si="2"/>
        <v>0</v>
      </c>
      <c r="E12" s="20">
        <f t="shared" si="1"/>
        <v>229.12083866276549</v>
      </c>
      <c r="F12" s="27">
        <f>SUM(pHealthyStage1*C11,(1-SUM(pStage1Remission,pStage1Stage2))*F11,pStage2Stage1*I11,pRemissionStage1_trtC*O11)*(1-'Life Table - Male'!B56)</f>
        <v>107.46915531538139</v>
      </c>
      <c r="G12" s="19">
        <f t="shared" si="3"/>
        <v>87857.236100847294</v>
      </c>
      <c r="H12" s="20">
        <f t="shared" si="4"/>
        <v>48.321479855466009</v>
      </c>
      <c r="I12" s="27">
        <f>SUM(pHealthyStage2*C11,pStage1Stage2*F11,(1-SUM(pStage2Remission, pStage2Stage1, pStage2Stage3))*I11,pStage3Stage2*L11,pRemissionStage2_trtC*O11)*(1-'Life Table - Male'!B56)</f>
        <v>64.273096663039539</v>
      </c>
      <c r="J12" s="19">
        <f t="shared" si="5"/>
        <v>236447.88826604563</v>
      </c>
      <c r="K12" s="20">
        <f t="shared" si="6"/>
        <v>23.316388981790606</v>
      </c>
      <c r="L12" s="27">
        <f>SUM(pHealthyStage3*C11,pStage2Stage3*I11,(1-SUM(pStage3Death, pStage3Stage2))*L11)*(1-'Life Table - Male'!B56)</f>
        <v>29.175914370525245</v>
      </c>
      <c r="M12" s="19">
        <f t="shared" si="7"/>
        <v>345848.72517059592</v>
      </c>
      <c r="N12" s="20">
        <f t="shared" si="8"/>
        <v>5.3666181491989011</v>
      </c>
      <c r="O12" s="27">
        <f>SUM(pStage1Remission*F11,pStage2Remission*I11,(1-SUM(pRemissionStage1_trtC, pRemissionStage2_trtC))*O11)*(1-'Life Table - Male'!B56)</f>
        <v>216.53072254385347</v>
      </c>
      <c r="P12" s="19">
        <f t="shared" si="9"/>
        <v>1394003.2581221433</v>
      </c>
      <c r="Q12" s="20">
        <f t="shared" si="10"/>
        <v>105.10342025524095</v>
      </c>
      <c r="R12" s="27">
        <f>SUM(pStage3Death*L11*(1-'Life Table - Male'!B56),R11)</f>
        <v>85.508546446867499</v>
      </c>
      <c r="S12" s="19">
        <f t="shared" si="11"/>
        <v>0</v>
      </c>
      <c r="T12" s="23">
        <f t="shared" si="12"/>
        <v>0</v>
      </c>
      <c r="U12" s="19">
        <f>SUM(B12*'Life Table - Male'!B56,U11)</f>
        <v>48.616475444868144</v>
      </c>
      <c r="V12" s="49">
        <f t="shared" si="13"/>
        <v>0</v>
      </c>
      <c r="W12" s="54">
        <v>0.66666666666666663</v>
      </c>
      <c r="X12" s="13">
        <f t="shared" si="14"/>
        <v>2064157.1076596321</v>
      </c>
      <c r="Y12" s="25">
        <f t="shared" si="14"/>
        <v>411.22874590446202</v>
      </c>
    </row>
    <row r="13" spans="1:25" x14ac:dyDescent="0.2">
      <c r="A13" s="10">
        <v>10</v>
      </c>
      <c r="B13" s="15">
        <f t="shared" si="15"/>
        <v>865.87497810826437</v>
      </c>
      <c r="C13" s="27">
        <f>(1-SUM(pHealthyStage1,pHealthyStage2,pHealthyStage3))*C12*(1-'Life Table - Male'!B57)</f>
        <v>409.09440374881001</v>
      </c>
      <c r="D13" s="19">
        <f t="shared" si="2"/>
        <v>0</v>
      </c>
      <c r="E13" s="20">
        <f t="shared" si="1"/>
        <v>405.87287526372472</v>
      </c>
      <c r="F13" s="27">
        <f>SUM(pHealthyStage1*C12,(1-SUM(pStage1Remission,pStage1Stage2))*F12,pStage2Stage1*I12,pRemissionStage1_trtC*O12)*(1-'Life Table - Male'!B57)</f>
        <v>105.42540823903758</v>
      </c>
      <c r="G13" s="19">
        <f t="shared" si="3"/>
        <v>167352.33012516468</v>
      </c>
      <c r="H13" s="20">
        <f t="shared" si="4"/>
        <v>92.043781568840572</v>
      </c>
      <c r="I13" s="27">
        <f>SUM(pHealthyStage2*C12,pStage1Stage2*F12,(1-SUM(pStage2Remission, pStage2Stage1, pStage2Stage3))*I12,pStage3Stage2*L12,pRemissionStage2_trtC*O12)*(1-'Life Table - Male'!B57)</f>
        <v>63.531745662420839</v>
      </c>
      <c r="J13" s="19">
        <f t="shared" si="5"/>
        <v>453826.41936166806</v>
      </c>
      <c r="K13" s="20">
        <f t="shared" si="6"/>
        <v>44.752327464831161</v>
      </c>
      <c r="L13" s="27">
        <f>SUM(pHealthyStage3*C12,pStage2Stage3*I12,(1-SUM(pStage3Death, pStage3Stage2))*L12)*(1-'Life Table - Male'!B57)</f>
        <v>28.472537393696427</v>
      </c>
      <c r="M13" s="19">
        <f t="shared" si="7"/>
        <v>655361.0801848002</v>
      </c>
      <c r="N13" s="20">
        <f t="shared" si="8"/>
        <v>10.169396071833107</v>
      </c>
      <c r="O13" s="27">
        <f>SUM(pStage1Remission*F12,pStage2Remission*I12,(1-SUM(pRemissionStage1_trtC, pRemissionStage2_trtC))*O12)*(1-'Life Table - Male'!B57)</f>
        <v>239.07485890829062</v>
      </c>
      <c r="P13" s="19">
        <f t="shared" si="9"/>
        <v>2988621.6816699966</v>
      </c>
      <c r="Q13" s="20">
        <f t="shared" si="10"/>
        <v>225.33258711003941</v>
      </c>
      <c r="R13" s="27">
        <f>SUM(pStage3Death*L12*(1-'Life Table - Male'!B57),R12)</f>
        <v>98.527672411351148</v>
      </c>
      <c r="S13" s="19">
        <f t="shared" si="11"/>
        <v>0</v>
      </c>
      <c r="T13" s="23">
        <f t="shared" si="12"/>
        <v>0</v>
      </c>
      <c r="U13" s="19">
        <f>SUM(B13*'Life Table - Male'!B57,U12)</f>
        <v>55.873373636393509</v>
      </c>
      <c r="V13" s="49">
        <f t="shared" si="13"/>
        <v>0</v>
      </c>
      <c r="W13" s="54">
        <v>1.3333333333333333</v>
      </c>
      <c r="X13" s="13">
        <f t="shared" si="14"/>
        <v>4265161.5113416295</v>
      </c>
      <c r="Y13" s="25">
        <f t="shared" si="14"/>
        <v>778.17096747926905</v>
      </c>
    </row>
    <row r="14" spans="1:25" x14ac:dyDescent="0.2">
      <c r="A14" s="10">
        <v>11</v>
      </c>
      <c r="B14" s="15">
        <f t="shared" si="15"/>
        <v>845.59895395225533</v>
      </c>
      <c r="C14" s="27">
        <f>(1-SUM(pHealthyStage1,pHealthyStage2,pHealthyStage3))*C13*(1-'Life Table - Male'!B58)</f>
        <v>372.93626759794842</v>
      </c>
      <c r="D14" s="19">
        <f t="shared" si="2"/>
        <v>0</v>
      </c>
      <c r="E14" s="20">
        <f t="shared" si="1"/>
        <v>179.61139635205834</v>
      </c>
      <c r="F14" s="27">
        <f>SUM(pHealthyStage1*C13,(1-SUM(pStage1Remission,pStage1Stage2))*F13,pStage2Stage1*I13,pRemissionStage1_trtC*O13)*(1-'Life Table - Male'!B58)</f>
        <v>103.16258884934464</v>
      </c>
      <c r="G14" s="19">
        <f t="shared" si="3"/>
        <v>79495.305742695244</v>
      </c>
      <c r="H14" s="20">
        <f t="shared" si="4"/>
        <v>43.722418158482391</v>
      </c>
      <c r="I14" s="27">
        <f>SUM(pHealthyStage2*C13,pStage1Stage2*F13,(1-SUM(pStage2Remission, pStage2Stage1, pStage2Stage3))*I13,pStage3Stage2*L13,pRemissionStage2_trtC*O13)*(1-'Life Table - Male'!B58)</f>
        <v>62.473912352045872</v>
      </c>
      <c r="J14" s="19">
        <f t="shared" si="5"/>
        <v>216635.92087432399</v>
      </c>
      <c r="K14" s="20">
        <f t="shared" si="6"/>
        <v>21.362708863995838</v>
      </c>
      <c r="L14" s="27">
        <f>SUM(pHealthyStage3*C13,pStage2Stage3*I13,(1-SUM(pStage3Death, pStage3Stage2))*L13)*(1-'Life Table - Male'!B58)</f>
        <v>27.603058260369021</v>
      </c>
      <c r="M14" s="19">
        <f t="shared" si="7"/>
        <v>308421.36587098037</v>
      </c>
      <c r="N14" s="20">
        <f t="shared" si="8"/>
        <v>4.7858487807565915</v>
      </c>
      <c r="O14" s="27">
        <f>SUM(pStage1Remission*F13,pStage2Remission*I13,(1-SUM(pRemissionStage1_trtC, pRemissionStage2_trtC))*O13)*(1-'Life Table - Male'!B58)</f>
        <v>259.01963783036388</v>
      </c>
      <c r="P14" s="19">
        <f t="shared" si="9"/>
        <v>1571818.8983747084</v>
      </c>
      <c r="Q14" s="20">
        <f t="shared" si="10"/>
        <v>118.51015503618832</v>
      </c>
      <c r="R14" s="27">
        <f>SUM(pStage3Death*L13*(1-'Life Table - Male'!B58),R13)</f>
        <v>111.22352700825995</v>
      </c>
      <c r="S14" s="19">
        <f t="shared" si="11"/>
        <v>0</v>
      </c>
      <c r="T14" s="23">
        <f t="shared" si="12"/>
        <v>0</v>
      </c>
      <c r="U14" s="19">
        <f>SUM(B14*'Life Table - Male'!B58,U13)</f>
        <v>63.581008101668317</v>
      </c>
      <c r="V14" s="49">
        <f t="shared" si="13"/>
        <v>0</v>
      </c>
      <c r="W14" s="54">
        <v>0.66666666666666663</v>
      </c>
      <c r="X14" s="13">
        <f t="shared" si="14"/>
        <v>2176371.4908627081</v>
      </c>
      <c r="Y14" s="25">
        <f t="shared" si="14"/>
        <v>367.99252719148149</v>
      </c>
    </row>
    <row r="15" spans="1:25" x14ac:dyDescent="0.2">
      <c r="A15" s="10">
        <v>12</v>
      </c>
      <c r="B15" s="15">
        <f t="shared" si="15"/>
        <v>825.19546489007189</v>
      </c>
      <c r="C15" s="27">
        <f>(1-SUM(pHealthyStage1,pHealthyStage2,pHealthyStage3))*C14*(1-'Life Table - Male'!B59)</f>
        <v>339.71872982084426</v>
      </c>
      <c r="D15" s="19">
        <f t="shared" si="2"/>
        <v>0</v>
      </c>
      <c r="E15" s="20">
        <f t="shared" si="1"/>
        <v>317.695842694737</v>
      </c>
      <c r="F15" s="27">
        <f>SUM(pHealthyStage1*C14,(1-SUM(pStage1Remission,pStage1Stage2))*F14,pStage2Stage1*I14,pRemissionStage1_trtC*O14)*(1-'Life Table - Male'!B59)</f>
        <v>100.77375248616441</v>
      </c>
      <c r="G15" s="19">
        <f t="shared" si="3"/>
        <v>150785.45588339696</v>
      </c>
      <c r="H15" s="20">
        <f t="shared" si="4"/>
        <v>82.932000735868328</v>
      </c>
      <c r="I15" s="27">
        <f>SUM(pHealthyStage2*C14,pStage1Stage2*F14,(1-SUM(pStage2Remission, pStage2Stage1, pStage2Stage3))*I14,pStage3Stage2*L14,pRemissionStage2_trtC*O14)*(1-'Life Table - Male'!B59)</f>
        <v>61.210395147271022</v>
      </c>
      <c r="J15" s="19">
        <f t="shared" si="5"/>
        <v>412144.70030359196</v>
      </c>
      <c r="K15" s="20">
        <f t="shared" si="6"/>
        <v>40.64204683549309</v>
      </c>
      <c r="L15" s="27">
        <f>SUM(pHealthyStage3*C14,pStage2Stage3*I14,(1-SUM(pStage3Death, pStage3Stage2))*L14)*(1-'Life Table - Male'!B59)</f>
        <v>26.636752051372085</v>
      </c>
      <c r="M15" s="19">
        <f t="shared" si="7"/>
        <v>577911.44204065844</v>
      </c>
      <c r="N15" s="20">
        <f t="shared" si="8"/>
        <v>8.967591342010218</v>
      </c>
      <c r="O15" s="27">
        <f>SUM(pStage1Remission*F14,pStage2Remission*I14,(1-SUM(pRemissionStage1_trtC, pRemissionStage2_trtC))*O14)*(1-'Life Table - Male'!B59)</f>
        <v>276.42131942702787</v>
      </c>
      <c r="P15" s="19">
        <f t="shared" si="9"/>
        <v>3257122.7119622077</v>
      </c>
      <c r="Q15" s="20">
        <f t="shared" si="10"/>
        <v>245.57671240984899</v>
      </c>
      <c r="R15" s="27">
        <f>SUM(pStage3Death*L14*(1-'Life Table - Male'!B59),R14)</f>
        <v>123.52244087730097</v>
      </c>
      <c r="S15" s="19">
        <f t="shared" si="11"/>
        <v>0</v>
      </c>
      <c r="T15" s="23">
        <f t="shared" si="12"/>
        <v>0</v>
      </c>
      <c r="U15" s="19">
        <f>SUM(B15*'Life Table - Male'!B59,U14)</f>
        <v>71.716610190019537</v>
      </c>
      <c r="V15" s="49">
        <f t="shared" si="13"/>
        <v>0</v>
      </c>
      <c r="W15" s="54">
        <v>1.3333333333333333</v>
      </c>
      <c r="X15" s="13">
        <f t="shared" si="14"/>
        <v>4397964.3101898553</v>
      </c>
      <c r="Y15" s="25">
        <f t="shared" si="14"/>
        <v>695.81419401795756</v>
      </c>
    </row>
    <row r="16" spans="1:25" x14ac:dyDescent="0.2">
      <c r="A16" s="10">
        <v>13</v>
      </c>
      <c r="B16" s="15">
        <f t="shared" si="15"/>
        <v>804.76094893267964</v>
      </c>
      <c r="C16" s="27">
        <f>(1-SUM(pHealthyStage1,pHealthyStage2,pHealthyStage3))*C15*(1-'Life Table - Male'!B60)</f>
        <v>309.20704157822627</v>
      </c>
      <c r="D16" s="19">
        <f t="shared" si="2"/>
        <v>0</v>
      </c>
      <c r="E16" s="20">
        <f t="shared" si="1"/>
        <v>140.36996619867963</v>
      </c>
      <c r="F16" s="27">
        <f>SUM(pHealthyStage1*C15,(1-SUM(pStage1Remission,pStage1Stage2))*F15,pStage2Stage1*I15,pRemissionStage1_trtC*O15)*(1-'Life Table - Male'!B60)</f>
        <v>98.310377254234083</v>
      </c>
      <c r="G16" s="19">
        <f t="shared" si="3"/>
        <v>71407.555334939243</v>
      </c>
      <c r="H16" s="20">
        <f t="shared" si="4"/>
        <v>39.274155434216581</v>
      </c>
      <c r="I16" s="27">
        <f>SUM(pHealthyStage2*C15,pStage1Stage2*F15,(1-SUM(pStage2Remission, pStage2Stage1, pStage2Stage3))*I15,pStage3Stage2*L15,pRemissionStage2_trtC*O15)*(1-'Life Table - Male'!B60)</f>
        <v>59.813282303642481</v>
      </c>
      <c r="J16" s="19">
        <f t="shared" si="5"/>
        <v>195503.68672346679</v>
      </c>
      <c r="K16" s="20">
        <f t="shared" si="6"/>
        <v>19.278835774119639</v>
      </c>
      <c r="L16" s="27">
        <f>SUM(pHealthyStage3*C15,pStage2Stage3*I15,(1-SUM(pStage3Death, pStage3Stage2))*L15)*(1-'Life Table - Male'!B60)</f>
        <v>25.62085209213117</v>
      </c>
      <c r="M16" s="19">
        <f t="shared" si="7"/>
        <v>269840.02845504443</v>
      </c>
      <c r="N16" s="20">
        <f t="shared" si="8"/>
        <v>4.1871728553368968</v>
      </c>
      <c r="O16" s="27">
        <f>SUM(pStage1Remission*F15,pStage2Remission*I15,(1-SUM(pRemissionStage1_trtC, pRemissionStage2_trtC))*O15)*(1-'Life Table - Male'!B60)</f>
        <v>291.36553987001224</v>
      </c>
      <c r="P16" s="19">
        <f t="shared" si="9"/>
        <v>1666608.3403394925</v>
      </c>
      <c r="Q16" s="20">
        <f t="shared" si="10"/>
        <v>125.65697804146967</v>
      </c>
      <c r="R16" s="27">
        <f>SUM(pStage3Death*L15*(1-'Life Table - Male'!B60),R15)</f>
        <v>135.38110690852059</v>
      </c>
      <c r="S16" s="19">
        <f t="shared" si="11"/>
        <v>0</v>
      </c>
      <c r="T16" s="23">
        <f t="shared" si="12"/>
        <v>0</v>
      </c>
      <c r="U16" s="19">
        <f>SUM(B16*'Life Table - Male'!B60,U15)</f>
        <v>80.301799993233359</v>
      </c>
      <c r="V16" s="49">
        <f t="shared" si="13"/>
        <v>0</v>
      </c>
      <c r="W16" s="54">
        <v>0.66666666666666663</v>
      </c>
      <c r="X16" s="13">
        <f t="shared" si="14"/>
        <v>2203359.6108529428</v>
      </c>
      <c r="Y16" s="25">
        <f t="shared" si="14"/>
        <v>328.7671083038224</v>
      </c>
    </row>
    <row r="17" spans="1:25" x14ac:dyDescent="0.2">
      <c r="A17" s="10">
        <v>14</v>
      </c>
      <c r="B17" s="15">
        <f t="shared" si="15"/>
        <v>784.31709309824623</v>
      </c>
      <c r="C17" s="27">
        <f>(1-SUM(pHealthyStage1,pHealthyStage2,pHealthyStage3))*C16*(1-'Life Table - Male'!B61)</f>
        <v>281.1797237595494</v>
      </c>
      <c r="D17" s="19">
        <f t="shared" si="2"/>
        <v>0</v>
      </c>
      <c r="E17" s="20">
        <f t="shared" si="1"/>
        <v>247.85722935013169</v>
      </c>
      <c r="F17" s="27">
        <f>SUM(pHealthyStage1*C16,(1-SUM(pStage1Remission,pStage1Stage2))*F16,pStage2Stage1*I16,pRemissionStage1_trtC*O16)*(1-'Life Table - Male'!B61)</f>
        <v>95.799855830602098</v>
      </c>
      <c r="G17" s="19">
        <f t="shared" si="3"/>
        <v>135114.64636686444</v>
      </c>
      <c r="H17" s="20">
        <f t="shared" si="4"/>
        <v>74.313055501775452</v>
      </c>
      <c r="I17" s="27">
        <f>SUM(pHealthyStage2*C16,pStage1Stage2*F16,(1-SUM(pStage2Remission, pStage2Stage1, pStage2Stage3))*I16,pStage3Stage2*L16,pRemissionStage2_trtC*O16)*(1-'Life Table - Male'!B61)</f>
        <v>58.328856293665453</v>
      </c>
      <c r="J17" s="19">
        <f t="shared" si="5"/>
        <v>370197.55669226556</v>
      </c>
      <c r="K17" s="20">
        <f t="shared" si="6"/>
        <v>36.505592396042857</v>
      </c>
      <c r="L17" s="27">
        <f>SUM(pHealthyStage3*C16,pStage2Stage3*I16,(1-SUM(pStage3Death, pStage3Stage2))*L16)*(1-'Life Table - Male'!B61)</f>
        <v>24.586740720870285</v>
      </c>
      <c r="M17" s="19">
        <f t="shared" si="7"/>
        <v>502813.04560083058</v>
      </c>
      <c r="N17" s="20">
        <f t="shared" si="8"/>
        <v>7.8022713972542688</v>
      </c>
      <c r="O17" s="27">
        <f>SUM(pStage1Remission*F16,pStage2Remission*I16,(1-SUM(pRemissionStage1_trtC, pRemissionStage2_trtC))*O16)*(1-'Life Table - Male'!B61)</f>
        <v>303.95292482679025</v>
      </c>
      <c r="P17" s="19">
        <f t="shared" si="9"/>
        <v>3375938.0043251398</v>
      </c>
      <c r="Q17" s="20">
        <f t="shared" si="10"/>
        <v>254.53500826260975</v>
      </c>
      <c r="R17" s="27">
        <f>SUM(pStage3Death*L16*(1-'Life Table - Male'!B61),R16)</f>
        <v>146.77711844232883</v>
      </c>
      <c r="S17" s="19">
        <f t="shared" si="11"/>
        <v>0</v>
      </c>
      <c r="T17" s="23">
        <f t="shared" si="12"/>
        <v>0</v>
      </c>
      <c r="U17" s="19">
        <f>SUM(B17*'Life Table - Male'!B61,U16)</f>
        <v>89.374780126193869</v>
      </c>
      <c r="V17" s="49">
        <f t="shared" si="13"/>
        <v>0</v>
      </c>
      <c r="W17" s="54">
        <v>1.3333333333333333</v>
      </c>
      <c r="X17" s="13">
        <f t="shared" si="14"/>
        <v>4384063.2529851003</v>
      </c>
      <c r="Y17" s="25">
        <f t="shared" si="14"/>
        <v>621.01315690781405</v>
      </c>
    </row>
    <row r="18" spans="1:25" x14ac:dyDescent="0.2">
      <c r="A18" s="10">
        <v>15</v>
      </c>
      <c r="B18" s="15">
        <f t="shared" si="15"/>
        <v>763.84810143147752</v>
      </c>
      <c r="C18" s="27">
        <f>(1-SUM(pHealthyStage1,pHealthyStage2,pHealthyStage3))*C17*(1-'Life Table - Male'!B62)</f>
        <v>255.43936213894943</v>
      </c>
      <c r="D18" s="19">
        <f t="shared" si="2"/>
        <v>0</v>
      </c>
      <c r="E18" s="20">
        <f t="shared" si="1"/>
        <v>109.30453761618766</v>
      </c>
      <c r="F18" s="27">
        <f>SUM(pHealthyStage1*C17,(1-SUM(pStage1Remission,pStage1Stage2))*F17,pStage2Stage1*I17,pRemissionStage1_trtC*O17)*(1-'Life Table - Male'!B62)</f>
        <v>93.257911001604356</v>
      </c>
      <c r="G18" s="19">
        <f t="shared" si="3"/>
        <v>63849.28465668219</v>
      </c>
      <c r="H18" s="20">
        <f t="shared" si="4"/>
        <v>35.117106561175206</v>
      </c>
      <c r="I18" s="27">
        <f>SUM(pHealthyStage2*C17,pStage1Stage2*F17,(1-SUM(pStage2Remission, pStage2Stage1, pStage2Stage3))*I17,pStage3Stage2*L17,pRemissionStage2_trtC*O17)*(1-'Life Table - Male'!B62)</f>
        <v>56.787662804052303</v>
      </c>
      <c r="J18" s="19">
        <f t="shared" si="5"/>
        <v>174959.23121048239</v>
      </c>
      <c r="K18" s="20">
        <f t="shared" si="6"/>
        <v>17.252924188811456</v>
      </c>
      <c r="L18" s="27">
        <f>SUM(pHealthyStage3*C17,pStage2Stage3*I17,(1-SUM(pStage3Death, pStage3Stage2))*L17)*(1-'Life Table - Male'!B62)</f>
        <v>23.555169825744429</v>
      </c>
      <c r="M18" s="19">
        <f t="shared" si="7"/>
        <v>233843.11898281009</v>
      </c>
      <c r="N18" s="20">
        <f t="shared" si="8"/>
        <v>3.628600122147053</v>
      </c>
      <c r="O18" s="27">
        <f>SUM(pStage1Remission*F17,pStage2Remission*I17,(1-SUM(pRemissionStage1_trtC, pRemissionStage2_trtC))*O17)*(1-'Life Table - Male'!B62)</f>
        <v>314.29802785012765</v>
      </c>
      <c r="P18" s="19">
        <f t="shared" si="9"/>
        <v>1694581.9314381781</v>
      </c>
      <c r="Q18" s="20">
        <f t="shared" si="10"/>
        <v>127.76609800525945</v>
      </c>
      <c r="R18" s="27">
        <f>SUM(pStage3Death*L17*(1-'Life Table - Male'!B62),R17)</f>
        <v>157.70232027656598</v>
      </c>
      <c r="S18" s="19">
        <f t="shared" si="11"/>
        <v>0</v>
      </c>
      <c r="T18" s="23">
        <f t="shared" si="12"/>
        <v>0</v>
      </c>
      <c r="U18" s="19">
        <f>SUM(B18*'Life Table - Male'!B62,U17)</f>
        <v>98.959546102956054</v>
      </c>
      <c r="V18" s="49">
        <f t="shared" si="13"/>
        <v>0</v>
      </c>
      <c r="W18" s="54">
        <v>0.66666666666666663</v>
      </c>
      <c r="X18" s="13">
        <f t="shared" si="14"/>
        <v>2167233.5662881527</v>
      </c>
      <c r="Y18" s="25">
        <f t="shared" si="14"/>
        <v>293.06926649358081</v>
      </c>
    </row>
    <row r="19" spans="1:25" x14ac:dyDescent="0.2">
      <c r="A19" s="10">
        <v>16</v>
      </c>
      <c r="B19" s="15">
        <f t="shared" si="15"/>
        <v>743.33813362047817</v>
      </c>
      <c r="C19" s="27">
        <f>(1-SUM(pHealthyStage1,pHealthyStage2,pHealthyStage3))*C18*(1-'Life Table - Male'!B63)</f>
        <v>231.80839087296411</v>
      </c>
      <c r="D19" s="19">
        <f t="shared" si="2"/>
        <v>0</v>
      </c>
      <c r="E19" s="20">
        <f t="shared" si="1"/>
        <v>192.60710056779322</v>
      </c>
      <c r="F19" s="27">
        <f>SUM(pHealthyStage1*C18,(1-SUM(pStage1Remission,pStage1Stage2))*F18,pStage2Stage1*I18,pRemissionStage1_trtC*O18)*(1-'Life Table - Male'!B63)</f>
        <v>90.693549765440565</v>
      </c>
      <c r="G19" s="19">
        <f t="shared" si="3"/>
        <v>120570.07320391832</v>
      </c>
      <c r="H19" s="20">
        <f t="shared" si="4"/>
        <v>66.313540262155072</v>
      </c>
      <c r="I19" s="27">
        <f>SUM(pHealthyStage2*C18,pStage1Stage2*F18,(1-SUM(pStage2Remission, pStage2Stage1, pStage2Stage3))*I18,pStage3Stage2*L18,pRemissionStage2_trtC*O18)*(1-'Life Table - Male'!B63)</f>
        <v>55.209746871553868</v>
      </c>
      <c r="J19" s="19">
        <f t="shared" si="5"/>
        <v>330286.9341414097</v>
      </c>
      <c r="K19" s="20">
        <f t="shared" si="6"/>
        <v>32.569961561166785</v>
      </c>
      <c r="L19" s="27">
        <f>SUM(pHealthyStage3*C18,pStage2Stage3*I18,(1-SUM(pStage3Death, pStage3Stage2))*L18)*(1-'Life Table - Male'!B63)</f>
        <v>22.539389064811282</v>
      </c>
      <c r="M19" s="19">
        <f t="shared" si="7"/>
        <v>434483.47815134196</v>
      </c>
      <c r="N19" s="20">
        <f t="shared" si="8"/>
        <v>6.7419850057966846</v>
      </c>
      <c r="O19" s="27">
        <f>SUM(pStage1Remission*F18,pStage2Remission*I18,(1-SUM(pRemissionStage1_trtC, pRemissionStage2_trtC))*O18)*(1-'Life Table - Male'!B63)</f>
        <v>322.52272238452554</v>
      </c>
      <c r="P19" s="19">
        <f t="shared" si="9"/>
        <v>3376556.3619866977</v>
      </c>
      <c r="Q19" s="20">
        <f t="shared" si="10"/>
        <v>254.58163046725096</v>
      </c>
      <c r="R19" s="27">
        <f>SUM(pStage3Death*L18*(1-'Life Table - Male'!B63),R18)</f>
        <v>168.15799965864383</v>
      </c>
      <c r="S19" s="19">
        <f t="shared" si="11"/>
        <v>0</v>
      </c>
      <c r="T19" s="23">
        <f t="shared" si="12"/>
        <v>0</v>
      </c>
      <c r="U19" s="19">
        <f>SUM(B19*'Life Table - Male'!B63,U18)</f>
        <v>109.06820138206093</v>
      </c>
      <c r="V19" s="49">
        <f t="shared" si="13"/>
        <v>0</v>
      </c>
      <c r="W19" s="54">
        <v>1.3333333333333333</v>
      </c>
      <c r="X19" s="13">
        <f t="shared" si="14"/>
        <v>4261896.8474833677</v>
      </c>
      <c r="Y19" s="25">
        <f t="shared" si="14"/>
        <v>552.81421786416274</v>
      </c>
    </row>
    <row r="20" spans="1:25" x14ac:dyDescent="0.2">
      <c r="A20" s="10">
        <v>17</v>
      </c>
      <c r="B20" s="15">
        <f t="shared" si="15"/>
        <v>722.77379895929539</v>
      </c>
      <c r="C20" s="27">
        <f>(1-SUM(pHealthyStage1,pHealthyStage2,pHealthyStage3))*C19*(1-'Life Table - Male'!B64)</f>
        <v>210.13556736398832</v>
      </c>
      <c r="D20" s="19">
        <f t="shared" si="2"/>
        <v>0</v>
      </c>
      <c r="E20" s="20">
        <f t="shared" si="1"/>
        <v>84.75698274142313</v>
      </c>
      <c r="F20" s="27">
        <f>SUM(pHealthyStage1*C19,(1-SUM(pStage1Remission,pStage1Stage2))*F19,pStage2Stage1*I19,pRemissionStage1_trtC*O19)*(1-'Life Table - Male'!B64)</f>
        <v>88.116122644996238</v>
      </c>
      <c r="G20" s="19">
        <f t="shared" si="3"/>
        <v>56865.816900584083</v>
      </c>
      <c r="H20" s="20">
        <f t="shared" si="4"/>
        <v>31.276199295321245</v>
      </c>
      <c r="I20" s="27">
        <f>SUM(pHealthyStage2*C19,pStage1Stage2*F19,(1-SUM(pStage2Remission, pStage2Stage1, pStage2Stage3))*I19,pStage3Stage2*L19,pRemissionStage2_trtC*O19)*(1-'Life Table - Male'!B64)</f>
        <v>53.610726615478256</v>
      </c>
      <c r="J20" s="19">
        <f t="shared" si="5"/>
        <v>155689.78212505119</v>
      </c>
      <c r="K20" s="20">
        <f t="shared" si="6"/>
        <v>15.352742403998104</v>
      </c>
      <c r="L20" s="27">
        <f>SUM(pHealthyStage3*C19,pStage2Stage3*I19,(1-SUM(pStage3Death, pStage3Stage2))*L19)*(1-'Life Table - Male'!B64)</f>
        <v>21.548462452626993</v>
      </c>
      <c r="M20" s="19">
        <f t="shared" si="7"/>
        <v>201641.62710865529</v>
      </c>
      <c r="N20" s="20">
        <f t="shared" si="8"/>
        <v>3.1289217999618919</v>
      </c>
      <c r="O20" s="27">
        <f>SUM(pStage1Remission*F19,pStage2Remission*I19,(1-SUM(pRemissionStage1_trtC, pRemissionStage2_trtC))*O19)*(1-'Life Table - Male'!B64)</f>
        <v>328.76732221136666</v>
      </c>
      <c r="P20" s="19">
        <f t="shared" si="9"/>
        <v>1670840.9490714797</v>
      </c>
      <c r="Q20" s="20">
        <f t="shared" si="10"/>
        <v>125.97610330300839</v>
      </c>
      <c r="R20" s="27">
        <f>SUM(pStage3Death*L19*(1-'Life Table - Male'!B64),R19)</f>
        <v>178.15195124634772</v>
      </c>
      <c r="S20" s="19">
        <f t="shared" si="11"/>
        <v>0</v>
      </c>
      <c r="T20" s="23">
        <f t="shared" si="12"/>
        <v>0</v>
      </c>
      <c r="U20" s="19">
        <f>SUM(B20*'Life Table - Male'!B64,U19)</f>
        <v>119.66984746519589</v>
      </c>
      <c r="V20" s="49">
        <f t="shared" si="13"/>
        <v>0</v>
      </c>
      <c r="W20" s="54">
        <v>0.66666666666666663</v>
      </c>
      <c r="X20" s="13">
        <f t="shared" si="14"/>
        <v>2085038.1752057704</v>
      </c>
      <c r="Y20" s="25">
        <f t="shared" si="14"/>
        <v>260.49094954371276</v>
      </c>
    </row>
    <row r="21" spans="1:25" x14ac:dyDescent="0.2">
      <c r="A21" s="10">
        <v>18</v>
      </c>
      <c r="B21" s="15">
        <f t="shared" si="15"/>
        <v>702.17820128845642</v>
      </c>
      <c r="C21" s="27">
        <f>(1-SUM(pHealthyStage1,pHealthyStage2,pHealthyStage3))*C20*(1-'Life Table - Male'!B65)</f>
        <v>190.28507737125838</v>
      </c>
      <c r="D21" s="19">
        <f t="shared" si="2"/>
        <v>0</v>
      </c>
      <c r="E21" s="20">
        <f t="shared" si="1"/>
        <v>149.02990447696575</v>
      </c>
      <c r="F21" s="27">
        <f>SUM(pHealthyStage1*C20,(1-SUM(pStage1Remission,pStage1Stage2))*F20,pStage2Stage1*I20,pRemissionStage1_trtC*O20)*(1-'Life Table - Male'!B65)</f>
        <v>85.534813581795078</v>
      </c>
      <c r="G21" s="19">
        <f t="shared" si="3"/>
        <v>107184.40162434221</v>
      </c>
      <c r="H21" s="20">
        <f t="shared" si="4"/>
        <v>58.95142089338821</v>
      </c>
      <c r="I21" s="27">
        <f>SUM(pHealthyStage2*C20,pStage1Stage2*F20,(1-SUM(pStage2Remission, pStage2Stage1, pStage2Stage3))*I20,pStage3Stage2*L20,pRemissionStage2_trtC*O20)*(1-'Life Table - Male'!B65)</f>
        <v>52.002827569132201</v>
      </c>
      <c r="J21" s="19">
        <f t="shared" si="5"/>
        <v>293243.33275111311</v>
      </c>
      <c r="K21" s="20">
        <f t="shared" si="6"/>
        <v>28.917050868512547</v>
      </c>
      <c r="L21" s="27">
        <f>SUM(pHealthyStage3*C20,pStage2Stage3*I20,(1-SUM(pStage3Death, pStage3Stage2))*L20)*(1-'Life Table - Male'!B65)</f>
        <v>20.588314821260873</v>
      </c>
      <c r="M21" s="19">
        <f t="shared" si="7"/>
        <v>374091.18727630482</v>
      </c>
      <c r="N21" s="20">
        <f t="shared" si="8"/>
        <v>5.8048632508392135</v>
      </c>
      <c r="O21" s="27">
        <f>SUM(pStage1Remission*F20,pStage2Remission*I20,(1-SUM(pRemissionStage1_trtC, pRemissionStage2_trtC))*O20)*(1-'Life Table - Male'!B65)</f>
        <v>333.18247489628351</v>
      </c>
      <c r="P21" s="19">
        <f t="shared" si="9"/>
        <v>3287921.09698625</v>
      </c>
      <c r="Q21" s="20">
        <f t="shared" si="10"/>
        <v>247.89881286801094</v>
      </c>
      <c r="R21" s="27">
        <f>SUM(pStage3Death*L20*(1-'Life Table - Male'!B65),R20)</f>
        <v>187.69629643621568</v>
      </c>
      <c r="S21" s="19">
        <f t="shared" si="11"/>
        <v>0</v>
      </c>
      <c r="T21" s="23">
        <f t="shared" si="12"/>
        <v>0</v>
      </c>
      <c r="U21" s="19">
        <f>SUM(B21*'Life Table - Male'!B65,U20)</f>
        <v>130.7101953240543</v>
      </c>
      <c r="V21" s="49">
        <f t="shared" si="13"/>
        <v>0</v>
      </c>
      <c r="W21" s="54">
        <v>1.3333333333333333</v>
      </c>
      <c r="X21" s="13">
        <f t="shared" si="14"/>
        <v>4062440.0186380101</v>
      </c>
      <c r="Y21" s="25">
        <f t="shared" si="14"/>
        <v>490.60205235771667</v>
      </c>
    </row>
    <row r="22" spans="1:25" x14ac:dyDescent="0.2">
      <c r="A22" s="10">
        <v>19</v>
      </c>
      <c r="B22" s="15">
        <f t="shared" si="15"/>
        <v>681.59350823973</v>
      </c>
      <c r="C22" s="27">
        <f>(1-SUM(pHealthyStage1,pHealthyStage2,pHealthyStage3))*C21*(1-'Life Table - Male'!B66)</f>
        <v>172.12980307699544</v>
      </c>
      <c r="D22" s="19">
        <f t="shared" si="2"/>
        <v>0</v>
      </c>
      <c r="E22" s="20">
        <f t="shared" si="1"/>
        <v>65.442147661799197</v>
      </c>
      <c r="F22" s="27">
        <f>SUM(pHealthyStage1*C21,(1-SUM(pStage1Remission,pStage1Stage2))*F21,pStage2Stage1*I21,pRemissionStage1_trtC*O21)*(1-'Life Table - Male'!B66)</f>
        <v>82.957846722867686</v>
      </c>
      <c r="G22" s="19">
        <f t="shared" si="3"/>
        <v>50463.680853820682</v>
      </c>
      <c r="H22" s="20">
        <f t="shared" si="4"/>
        <v>27.75502446960137</v>
      </c>
      <c r="I22" s="27">
        <f>SUM(pHealthyStage2*C21,pStage1Stage2*F21,(1-SUM(pStage2Remission, pStage2Stage1, pStage2Stage3))*I21,pStage3Stage2*L21,pRemissionStage2_trtC*O21)*(1-'Life Table - Male'!B66)</f>
        <v>50.3953898586363</v>
      </c>
      <c r="J22" s="19">
        <f t="shared" si="5"/>
        <v>137950.97593017443</v>
      </c>
      <c r="K22" s="20">
        <f t="shared" si="6"/>
        <v>13.603499015336645</v>
      </c>
      <c r="L22" s="27">
        <f>SUM(pHealthyStage3*C21,pStage2Stage3*I21,(1-SUM(pStage3Death, pStage3Stage2))*L21)*(1-'Life Table - Male'!B66)</f>
        <v>19.66245533092534</v>
      </c>
      <c r="M22" s="19">
        <f t="shared" si="7"/>
        <v>173431.19056702431</v>
      </c>
      <c r="N22" s="20">
        <f t="shared" si="8"/>
        <v>2.6911736467296872</v>
      </c>
      <c r="O22" s="27">
        <f>SUM(pStage1Remission*F21,pStage2Remission*I21,(1-SUM(pRemissionStage1_trtC, pRemissionStage2_trtC))*O21)*(1-'Life Table - Male'!B66)</f>
        <v>335.92109241192111</v>
      </c>
      <c r="P22" s="19">
        <f t="shared" si="9"/>
        <v>1609197.282956894</v>
      </c>
      <c r="Q22" s="20">
        <f t="shared" si="10"/>
        <v>121.32836657214678</v>
      </c>
      <c r="R22" s="27">
        <f>SUM(pStage3Death*L21*(1-'Life Table - Male'!B66),R21)</f>
        <v>196.80584441807613</v>
      </c>
      <c r="S22" s="19">
        <f t="shared" si="11"/>
        <v>0</v>
      </c>
      <c r="T22" s="23">
        <f t="shared" si="12"/>
        <v>0</v>
      </c>
      <c r="U22" s="19">
        <f>SUM(B22*'Life Table - Male'!B66,U21)</f>
        <v>142.12756818057801</v>
      </c>
      <c r="V22" s="49">
        <f t="shared" si="13"/>
        <v>0</v>
      </c>
      <c r="W22" s="54">
        <v>0.66666666666666663</v>
      </c>
      <c r="X22" s="13">
        <f t="shared" si="14"/>
        <v>1971043.1303079133</v>
      </c>
      <c r="Y22" s="25">
        <f t="shared" si="14"/>
        <v>230.82021136561366</v>
      </c>
    </row>
    <row r="23" spans="1:25" x14ac:dyDescent="0.2">
      <c r="A23" s="10">
        <v>20</v>
      </c>
      <c r="B23" s="15">
        <f t="shared" si="15"/>
        <v>661.06658740134594</v>
      </c>
      <c r="C23" s="27">
        <f>(1-SUM(pHealthyStage1,pHealthyStage2,pHealthyStage3))*C22*(1-'Life Table - Male'!B67)</f>
        <v>155.54172969157875</v>
      </c>
      <c r="D23" s="19">
        <f t="shared" si="2"/>
        <v>0</v>
      </c>
      <c r="E23" s="20">
        <f t="shared" si="1"/>
        <v>114.82624599257588</v>
      </c>
      <c r="F23" s="27">
        <f>SUM(pHealthyStage1*C22,(1-SUM(pStage1Remission,pStage1Stage2))*F22,pStage2Stage1*I22,pRemissionStage1_trtC*O22)*(1-'Life Table - Male'!B67)</f>
        <v>80.388648071101201</v>
      </c>
      <c r="G23" s="19">
        <f t="shared" si="3"/>
        <v>94953.056744078538</v>
      </c>
      <c r="H23" s="20">
        <f t="shared" si="4"/>
        <v>52.224181209243199</v>
      </c>
      <c r="I23" s="27">
        <f>SUM(pHealthyStage2*C22,pStage1Stage2*F22,(1-SUM(pStage2Remission, pStage2Stage1, pStage2Stage3))*I22,pStage3Stage2*L22,pRemissionStage2_trtC*O22)*(1-'Life Table - Male'!B67)</f>
        <v>48.793253569012478</v>
      </c>
      <c r="J23" s="19">
        <f t="shared" si="5"/>
        <v>259350.15810266943</v>
      </c>
      <c r="K23" s="20">
        <f t="shared" si="6"/>
        <v>25.574807257346563</v>
      </c>
      <c r="L23" s="27">
        <f>SUM(pHealthyStage3*C22,pStage2Stage3*I22,(1-SUM(pStage3Death, pStage3Stage2))*L22)*(1-'Life Table - Male'!B67)</f>
        <v>18.771777309551794</v>
      </c>
      <c r="M23" s="19">
        <f t="shared" si="7"/>
        <v>321504.91820718569</v>
      </c>
      <c r="N23" s="20">
        <f t="shared" si="8"/>
        <v>4.9888694204563286</v>
      </c>
      <c r="O23" s="27">
        <f>SUM(pStage1Remission*F22,pStage2Remission*I22,(1-SUM(pRemissionStage1_trtC, pRemissionStage2_trtC))*O22)*(1-'Life Table - Male'!B67)</f>
        <v>337.11815040201952</v>
      </c>
      <c r="P23" s="19">
        <f t="shared" si="9"/>
        <v>3135789.6557188397</v>
      </c>
      <c r="Q23" s="20">
        <f t="shared" si="10"/>
        <v>236.42858515340458</v>
      </c>
      <c r="R23" s="27">
        <f>SUM(pStage3Death*L22*(1-'Life Table - Male'!B67),R22)</f>
        <v>205.49651498652611</v>
      </c>
      <c r="S23" s="19">
        <f t="shared" si="11"/>
        <v>0</v>
      </c>
      <c r="T23" s="23">
        <f t="shared" si="12"/>
        <v>0</v>
      </c>
      <c r="U23" s="19">
        <f>SUM(B23*'Life Table - Male'!B67,U22)</f>
        <v>153.88992597021016</v>
      </c>
      <c r="V23" s="49">
        <f t="shared" si="13"/>
        <v>0</v>
      </c>
      <c r="W23" s="54">
        <v>1.3333333333333333</v>
      </c>
      <c r="X23" s="13">
        <f t="shared" si="14"/>
        <v>3811597.7887727735</v>
      </c>
      <c r="Y23" s="25">
        <f t="shared" si="14"/>
        <v>434.04268903302659</v>
      </c>
    </row>
    <row r="24" spans="1:25" x14ac:dyDescent="0.2">
      <c r="A24" s="10">
        <v>21</v>
      </c>
      <c r="B24" s="15">
        <f t="shared" si="15"/>
        <v>640.61355904326376</v>
      </c>
      <c r="C24" s="27">
        <f>(1-SUM(pHealthyStage1,pHealthyStage2,pHealthyStage3))*C23*(1-'Life Table - Male'!B68)</f>
        <v>140.39240073646212</v>
      </c>
      <c r="D24" s="19">
        <f t="shared" si="2"/>
        <v>0</v>
      </c>
      <c r="E24" s="20">
        <f t="shared" si="1"/>
        <v>50.311888906013486</v>
      </c>
      <c r="F24" s="27">
        <f>SUM(pHealthyStage1*C23,(1-SUM(pStage1Remission,pStage1Stage2))*F23,pStage2Stage1*I23,pRemissionStage1_trtC*O23)*(1-'Life Table - Male'!B68)</f>
        <v>77.825236923702391</v>
      </c>
      <c r="G24" s="19">
        <f t="shared" si="3"/>
        <v>44623.893072840001</v>
      </c>
      <c r="H24" s="20">
        <f t="shared" si="4"/>
        <v>24.543141190062002</v>
      </c>
      <c r="I24" s="27">
        <f>SUM(pHealthyStage2*C23,pStage1Stage2*F23,(1-SUM(pStage2Remission, pStage2Stage1, pStage2Stage3))*I23,pStage3Stage2*L23,pRemissionStage2_trtC*O23)*(1-'Life Table - Male'!B68)</f>
        <v>47.19690754527312</v>
      </c>
      <c r="J24" s="19">
        <f t="shared" si="5"/>
        <v>121779.1846853211</v>
      </c>
      <c r="K24" s="20">
        <f t="shared" si="6"/>
        <v>12.00878071202472</v>
      </c>
      <c r="L24" s="27">
        <f>SUM(pHealthyStage3*C23,pStage2Stage3*I23,(1-SUM(pStage3Death, pStage3Stage2))*L23)*(1-'Life Table - Male'!B68)</f>
        <v>17.914991827748565</v>
      </c>
      <c r="M24" s="19">
        <f t="shared" si="7"/>
        <v>148946.95235347611</v>
      </c>
      <c r="N24" s="20">
        <f t="shared" si="8"/>
        <v>2.311245812381526</v>
      </c>
      <c r="O24" s="27">
        <f>SUM(pStage1Remission*F23,pStage2Remission*I23,(1-SUM(pRemissionStage1_trtC, pRemissionStage2_trtC))*O23)*(1-'Life Table - Male'!B68)</f>
        <v>336.88245825828676</v>
      </c>
      <c r="P24" s="19">
        <f t="shared" si="9"/>
        <v>1521163.7406269407</v>
      </c>
      <c r="Q24" s="20">
        <f t="shared" si="10"/>
        <v>114.69091695203123</v>
      </c>
      <c r="R24" s="27">
        <f>SUM(pStage3Death*L23*(1-'Life Table - Male'!B68),R23)</f>
        <v>213.78407633680879</v>
      </c>
      <c r="S24" s="19">
        <f t="shared" si="11"/>
        <v>0</v>
      </c>
      <c r="T24" s="23">
        <f t="shared" si="12"/>
        <v>0</v>
      </c>
      <c r="U24" s="19">
        <f>SUM(B24*'Life Table - Male'!B68,U23)</f>
        <v>166.00392837171827</v>
      </c>
      <c r="V24" s="49">
        <f t="shared" si="13"/>
        <v>0</v>
      </c>
      <c r="W24" s="54">
        <v>0.66666666666666663</v>
      </c>
      <c r="X24" s="13">
        <f t="shared" si="14"/>
        <v>1836513.7707385779</v>
      </c>
      <c r="Y24" s="25">
        <f t="shared" si="14"/>
        <v>203.86597357251298</v>
      </c>
    </row>
    <row r="25" spans="1:25" x14ac:dyDescent="0.2">
      <c r="A25" s="10">
        <v>22</v>
      </c>
      <c r="B25" s="15">
        <f t="shared" si="15"/>
        <v>620.21199529147293</v>
      </c>
      <c r="C25" s="27">
        <f>(1-SUM(pHealthyStage1,pHealthyStage2,pHealthyStage3))*C24*(1-'Life Table - Male'!B69)</f>
        <v>126.54666070090299</v>
      </c>
      <c r="D25" s="19">
        <f t="shared" si="2"/>
        <v>0</v>
      </c>
      <c r="E25" s="20">
        <f t="shared" si="1"/>
        <v>88.058337642045672</v>
      </c>
      <c r="F25" s="27">
        <f>SUM(pHealthyStage1*C24,(1-SUM(pStage1Remission,pStage1Stage2))*F24,pStage2Stage1*I24,pRemissionStage1_trtC*O24)*(1-'Life Table - Male'!B69)</f>
        <v>75.255281272708601</v>
      </c>
      <c r="G25" s="19">
        <f t="shared" si="3"/>
        <v>83787.022822477418</v>
      </c>
      <c r="H25" s="20">
        <f t="shared" si="4"/>
        <v>46.082862552362577</v>
      </c>
      <c r="I25" s="27">
        <f>SUM(pHealthyStage2*C24,pStage1Stage2*F24,(1-SUM(pStage2Remission, pStage2Stage1, pStage2Stage3))*I24,pStage3Stage2*L24,pRemissionStage2_trtC*O24)*(1-'Life Table - Male'!B69)</f>
        <v>45.5998600894874</v>
      </c>
      <c r="J25" s="19">
        <f t="shared" si="5"/>
        <v>228462.96021118635</v>
      </c>
      <c r="K25" s="20">
        <f t="shared" si="6"/>
        <v>22.528986354158651</v>
      </c>
      <c r="L25" s="27">
        <f>SUM(pHealthyStage3*C24,pStage2Stage3*I24,(1-SUM(pStage3Death, pStage3Stage2))*L24)*(1-'Life Table - Male'!B69)</f>
        <v>17.087933661560495</v>
      </c>
      <c r="M25" s="19">
        <f t="shared" si="7"/>
        <v>275865.45981107</v>
      </c>
      <c r="N25" s="20">
        <f t="shared" si="8"/>
        <v>4.2806709281028112</v>
      </c>
      <c r="O25" s="27">
        <f>SUM(pStage1Remission*F24,pStage2Remission*I24,(1-SUM(pRemissionStage1_trtC, pRemissionStage2_trtC))*O24)*(1-'Life Table - Male'!B69)</f>
        <v>335.26998005494539</v>
      </c>
      <c r="P25" s="19">
        <f t="shared" si="9"/>
        <v>2939578.1244770647</v>
      </c>
      <c r="Q25" s="20">
        <f t="shared" si="10"/>
        <v>221.63485859152468</v>
      </c>
      <c r="R25" s="27">
        <f>SUM(pStage3Death*L24*(1-'Life Table - Male'!B69),R24)</f>
        <v>221.68264485198219</v>
      </c>
      <c r="S25" s="19">
        <f t="shared" si="11"/>
        <v>0</v>
      </c>
      <c r="T25" s="23">
        <f t="shared" si="12"/>
        <v>0</v>
      </c>
      <c r="U25" s="19">
        <f>SUM(B25*'Life Table - Male'!B69,U24)</f>
        <v>178.55763936841296</v>
      </c>
      <c r="V25" s="49">
        <f t="shared" si="13"/>
        <v>0</v>
      </c>
      <c r="W25" s="54">
        <v>1.3333333333333333</v>
      </c>
      <c r="X25" s="13">
        <f t="shared" si="14"/>
        <v>3527693.5673217988</v>
      </c>
      <c r="Y25" s="25">
        <f t="shared" si="14"/>
        <v>382.58571606819442</v>
      </c>
    </row>
    <row r="26" spans="1:25" x14ac:dyDescent="0.2">
      <c r="A26" s="10">
        <v>23</v>
      </c>
      <c r="B26" s="15">
        <f t="shared" si="15"/>
        <v>599.7597157796049</v>
      </c>
      <c r="C26" s="27">
        <f>(1-SUM(pHealthyStage1,pHealthyStage2,pHealthyStage3))*C25*(1-'Life Table - Male'!B70)</f>
        <v>113.90621341360905</v>
      </c>
      <c r="D26" s="19">
        <f t="shared" si="2"/>
        <v>0</v>
      </c>
      <c r="E26" s="20">
        <f t="shared" si="1"/>
        <v>38.476892287698334</v>
      </c>
      <c r="F26" s="27">
        <f>SUM(pHealthyStage1*C25,(1-SUM(pStage1Remission,pStage1Stage2))*F25,pStage2Stage1*I25,pRemissionStage1_trtC*O25)*(1-'Life Table - Male'!B70)</f>
        <v>72.680901024661807</v>
      </c>
      <c r="G26" s="19">
        <f t="shared" si="3"/>
        <v>39281.933672140236</v>
      </c>
      <c r="H26" s="20">
        <f t="shared" si="4"/>
        <v>21.605063519677131</v>
      </c>
      <c r="I26" s="27">
        <f>SUM(pHealthyStage2*C25,pStage1Stage2*F25,(1-SUM(pStage2Remission, pStage2Stage1, pStage2Stage3))*I25,pStage3Stage2*L25,pRemissionStage2_trtC*O25)*(1-'Life Table - Male'!B70)</f>
        <v>44.003923732735927</v>
      </c>
      <c r="J26" s="19">
        <f t="shared" si="5"/>
        <v>107022.84025875315</v>
      </c>
      <c r="K26" s="20">
        <f t="shared" si="6"/>
        <v>10.553641192182599</v>
      </c>
      <c r="L26" s="27">
        <f>SUM(pHealthyStage3*C25,pStage2Stage3*I25,(1-SUM(pStage3Death, pStage3Stage2))*L25)*(1-'Life Table - Male'!B70)</f>
        <v>16.289502102254531</v>
      </c>
      <c r="M26" s="19">
        <f t="shared" si="7"/>
        <v>127658.09745918693</v>
      </c>
      <c r="N26" s="20">
        <f t="shared" si="8"/>
        <v>1.9809015122977283</v>
      </c>
      <c r="O26" s="27">
        <f>SUM(pStage1Remission*F25,pStage2Remission*I25,(1-SUM(pRemissionStage1_trtC, pRemissionStage2_trtC))*O25)*(1-'Life Table - Male'!B70)</f>
        <v>332.3908250205165</v>
      </c>
      <c r="P26" s="19">
        <f t="shared" si="9"/>
        <v>1414725.381649727</v>
      </c>
      <c r="Q26" s="20">
        <f t="shared" si="10"/>
        <v>106.66580258470165</v>
      </c>
      <c r="R26" s="27">
        <f>SUM(pStage3Death*L25*(1-'Life Table - Male'!B70),R25)</f>
        <v>229.20598956180154</v>
      </c>
      <c r="S26" s="19">
        <f t="shared" si="11"/>
        <v>0</v>
      </c>
      <c r="T26" s="23">
        <f t="shared" si="12"/>
        <v>0</v>
      </c>
      <c r="U26" s="19">
        <f>SUM(B26*'Life Table - Male'!B70,U25)</f>
        <v>191.52264514442069</v>
      </c>
      <c r="V26" s="49">
        <f t="shared" si="13"/>
        <v>0</v>
      </c>
      <c r="W26" s="54">
        <v>0.66666666666666663</v>
      </c>
      <c r="X26" s="13">
        <f t="shared" si="14"/>
        <v>1688688.2530398073</v>
      </c>
      <c r="Y26" s="25">
        <f t="shared" si="14"/>
        <v>179.28230109655743</v>
      </c>
    </row>
    <row r="27" spans="1:25" x14ac:dyDescent="0.2">
      <c r="A27" s="10">
        <v>24</v>
      </c>
      <c r="B27" s="15">
        <f t="shared" si="15"/>
        <v>579.27136529377776</v>
      </c>
      <c r="C27" s="27">
        <f>(1-SUM(pHealthyStage1,pHealthyStage2,pHealthyStage3))*C26*(1-'Life Table - Male'!B71)</f>
        <v>102.37067603129482</v>
      </c>
      <c r="D27" s="19">
        <f t="shared" si="2"/>
        <v>0</v>
      </c>
      <c r="E27" s="20">
        <f t="shared" si="1"/>
        <v>67.146118868901766</v>
      </c>
      <c r="F27" s="27">
        <f>SUM(pHealthyStage1*C26,(1-SUM(pStage1Remission,pStage1Stage2))*F26,pStage2Stage1*I26,pRemissionStage1_trtC*O26)*(1-'Life Table - Male'!B71)</f>
        <v>70.098453766242187</v>
      </c>
      <c r="G27" s="19">
        <f t="shared" si="3"/>
        <v>73565.427782079729</v>
      </c>
      <c r="H27" s="20">
        <f t="shared" si="4"/>
        <v>40.460985280143852</v>
      </c>
      <c r="I27" s="27">
        <f>SUM(pHealthyStage2*C26,pStage1Stage2*F26,(1-SUM(pStage2Remission, pStage2Stage1, pStage2Stage3))*I26,pStage3Stage2*L26,pRemissionStage2_trtC*O26)*(1-'Life Table - Male'!B71)</f>
        <v>42.407114305990874</v>
      </c>
      <c r="J27" s="19">
        <f t="shared" si="5"/>
        <v>200270.30580405841</v>
      </c>
      <c r="K27" s="20">
        <f t="shared" si="6"/>
        <v>19.748877377900204</v>
      </c>
      <c r="L27" s="27">
        <f>SUM(pHealthyStage3*C26,pStage2Stage3*I26,(1-SUM(pStage3Death, pStage3Stage2))*L26)*(1-'Life Table - Male'!B71)</f>
        <v>15.517122608021838</v>
      </c>
      <c r="M27" s="19">
        <f t="shared" si="7"/>
        <v>236126.38608242266</v>
      </c>
      <c r="N27" s="20">
        <f t="shared" si="8"/>
        <v>3.6640301288651784</v>
      </c>
      <c r="O27" s="27">
        <f>SUM(pStage1Remission*F26,pStage2Remission*I26,(1-SUM(pRemissionStage1_trtC, pRemissionStage2_trtC))*O26)*(1-'Life Table - Male'!B71)</f>
        <v>328.3233007683146</v>
      </c>
      <c r="P27" s="19">
        <f t="shared" si="9"/>
        <v>2713423.5756478626</v>
      </c>
      <c r="Q27" s="20">
        <f t="shared" si="10"/>
        <v>204.58352356075153</v>
      </c>
      <c r="R27" s="27">
        <f>SUM(pStage3Death*L26*(1-'Life Table - Male'!B71),R26)</f>
        <v>236.36677486739234</v>
      </c>
      <c r="S27" s="19">
        <f t="shared" si="11"/>
        <v>0</v>
      </c>
      <c r="T27" s="23">
        <f t="shared" si="12"/>
        <v>0</v>
      </c>
      <c r="U27" s="19">
        <f>SUM(B27*'Life Table - Male'!B71,U26)</f>
        <v>204.91655765274342</v>
      </c>
      <c r="V27" s="49">
        <f t="shared" si="13"/>
        <v>0</v>
      </c>
      <c r="W27" s="54">
        <v>1.3333333333333333</v>
      </c>
      <c r="X27" s="13">
        <f t="shared" si="14"/>
        <v>3223385.6953164237</v>
      </c>
      <c r="Y27" s="25">
        <f t="shared" si="14"/>
        <v>335.60353521656253</v>
      </c>
    </row>
    <row r="28" spans="1:25" x14ac:dyDescent="0.2">
      <c r="A28" s="10">
        <v>25</v>
      </c>
      <c r="B28" s="15">
        <f t="shared" si="15"/>
        <v>558.71666747986433</v>
      </c>
      <c r="C28" s="27">
        <f>(1-SUM(pHealthyStage1,pHealthyStage2,pHealthyStage3))*C27*(1-'Life Table - Male'!B72)</f>
        <v>91.854750706656105</v>
      </c>
      <c r="D28" s="19">
        <f t="shared" si="2"/>
        <v>0</v>
      </c>
      <c r="E28" s="20">
        <f t="shared" si="1"/>
        <v>29.246893667093548</v>
      </c>
      <c r="F28" s="27">
        <f>SUM(pHealthyStage1*C27,(1-SUM(pStage1Remission,pStage1Stage2))*F27,pStage2Stage1*I27,pRemissionStage1_trtC*O27)*(1-'Life Table - Male'!B72)</f>
        <v>67.509338980605008</v>
      </c>
      <c r="G28" s="19">
        <f t="shared" si="3"/>
        <v>34392.358692597547</v>
      </c>
      <c r="H28" s="20">
        <f t="shared" si="4"/>
        <v>18.915797280928654</v>
      </c>
      <c r="I28" s="27">
        <f>SUM(pHealthyStage2*C27,pStage1Stage2*F27,(1-SUM(pStage2Remission, pStage2Stage1, pStage2Stage3))*I27,pStage3Stage2*L27,pRemissionStage2_trtC*O27)*(1-'Life Table - Male'!B72)</f>
        <v>40.810306540834716</v>
      </c>
      <c r="J28" s="19">
        <f t="shared" si="5"/>
        <v>93557.902498455354</v>
      </c>
      <c r="K28" s="20">
        <f t="shared" si="6"/>
        <v>9.2258487185976783</v>
      </c>
      <c r="L28" s="27">
        <f>SUM(pHealthyStage3*C27,pStage2Stage3*I27,(1-SUM(pStage3Death, pStage3Stage2))*L27)*(1-'Life Table - Male'!B72)</f>
        <v>14.769294830530004</v>
      </c>
      <c r="M28" s="19">
        <f t="shared" si="7"/>
        <v>109100.28079398855</v>
      </c>
      <c r="N28" s="20">
        <f t="shared" si="8"/>
        <v>1.6929353916308567</v>
      </c>
      <c r="O28" s="27">
        <f>SUM(pStage1Remission*F27,pStage2Remission*I27,(1-SUM(pRemissionStage1_trtC, pRemissionStage2_trtC))*O27)*(1-'Life Table - Male'!B72)</f>
        <v>323.1624423786642</v>
      </c>
      <c r="P28" s="19">
        <f t="shared" si="9"/>
        <v>1296491.1309525017</v>
      </c>
      <c r="Q28" s="20">
        <f t="shared" si="10"/>
        <v>97.751315428958435</v>
      </c>
      <c r="R28" s="27">
        <f>SUM(pStage3Death*L27*(1-'Life Table - Male'!B72),R27)</f>
        <v>243.17700722321399</v>
      </c>
      <c r="S28" s="19">
        <f t="shared" si="11"/>
        <v>0</v>
      </c>
      <c r="T28" s="23">
        <f t="shared" si="12"/>
        <v>0</v>
      </c>
      <c r="U28" s="19">
        <f>SUM(B28*'Life Table - Male'!B72,U27)</f>
        <v>218.71685933949607</v>
      </c>
      <c r="V28" s="49">
        <f t="shared" si="13"/>
        <v>0</v>
      </c>
      <c r="W28" s="54">
        <v>0.66666666666666663</v>
      </c>
      <c r="X28" s="13">
        <f t="shared" si="14"/>
        <v>1533541.6729375431</v>
      </c>
      <c r="Y28" s="25">
        <f t="shared" si="14"/>
        <v>156.83279048720917</v>
      </c>
    </row>
    <row r="29" spans="1:25" x14ac:dyDescent="0.2">
      <c r="A29" s="10">
        <v>26</v>
      </c>
      <c r="B29" s="15">
        <f t="shared" si="15"/>
        <v>538.10613343729005</v>
      </c>
      <c r="C29" s="27">
        <f>(1-SUM(pHealthyStage1,pHealthyStage2,pHealthyStage3))*C28*(1-'Life Table - Male'!B73)</f>
        <v>82.281571430017806</v>
      </c>
      <c r="D29" s="19">
        <f t="shared" si="2"/>
        <v>0</v>
      </c>
      <c r="E29" s="20">
        <f t="shared" si="1"/>
        <v>50.871374449938585</v>
      </c>
      <c r="F29" s="27">
        <f>SUM(pHealthyStage1*C28,(1-SUM(pStage1Remission,pStage1Stage2))*F28,pStage2Stage1*I28,pRemissionStage1_trtC*O28)*(1-'Life Table - Male'!B73)</f>
        <v>64.917159850795571</v>
      </c>
      <c r="G29" s="19">
        <f t="shared" si="3"/>
        <v>64217.055451939152</v>
      </c>
      <c r="H29" s="20">
        <f t="shared" si="4"/>
        <v>35.319380498566531</v>
      </c>
      <c r="I29" s="27">
        <f>SUM(pHealthyStage2*C28,pStage1Stage2*F28,(1-SUM(pStage2Remission, pStage2Stage1, pStage2Stage3))*I28,pStage3Stage2*L28,pRemissionStage2_trtC*O28)*(1-'Life Table - Male'!B73)</f>
        <v>39.21558211078235</v>
      </c>
      <c r="J29" s="19">
        <f t="shared" si="5"/>
        <v>174566.96311873454</v>
      </c>
      <c r="K29" s="20">
        <f t="shared" si="6"/>
        <v>17.214242196430764</v>
      </c>
      <c r="L29" s="27">
        <f>SUM(pHealthyStage3*C28,pStage2Stage3*I28,(1-SUM(pStage3Death, pStage3Stage2))*L28)*(1-'Life Table - Male'!B73)</f>
        <v>14.044980749691465</v>
      </c>
      <c r="M29" s="19">
        <f t="shared" si="7"/>
        <v>201455.91690411686</v>
      </c>
      <c r="N29" s="20">
        <f t="shared" si="8"/>
        <v>3.1260400898914682</v>
      </c>
      <c r="O29" s="27">
        <f>SUM(pStage1Remission*F28,pStage2Remission*I28,(1-SUM(pRemissionStage1_trtC, pRemissionStage2_trtC))*O28)*(1-'Life Table - Male'!B73)</f>
        <v>317.00891049851231</v>
      </c>
      <c r="P29" s="19">
        <f t="shared" si="9"/>
        <v>2469522.0538663068</v>
      </c>
      <c r="Q29" s="20">
        <f t="shared" si="10"/>
        <v>186.19412310896755</v>
      </c>
      <c r="R29" s="27">
        <f>SUM(pStage3Death*L28*(1-'Life Table - Male'!B73),R28)</f>
        <v>249.64821584570097</v>
      </c>
      <c r="S29" s="19">
        <f t="shared" si="11"/>
        <v>0</v>
      </c>
      <c r="T29" s="23">
        <f t="shared" si="12"/>
        <v>0</v>
      </c>
      <c r="U29" s="19">
        <f>SUM(B29*'Life Table - Male'!B73,U28)</f>
        <v>232.88357951449962</v>
      </c>
      <c r="V29" s="49">
        <f t="shared" si="13"/>
        <v>0</v>
      </c>
      <c r="W29" s="54">
        <v>1.3333333333333333</v>
      </c>
      <c r="X29" s="13">
        <f t="shared" si="14"/>
        <v>2909761.9893410974</v>
      </c>
      <c r="Y29" s="25">
        <f t="shared" si="14"/>
        <v>292.72516034379487</v>
      </c>
    </row>
    <row r="30" spans="1:25" x14ac:dyDescent="0.2">
      <c r="A30" s="10">
        <v>27</v>
      </c>
      <c r="B30" s="15">
        <f t="shared" si="15"/>
        <v>517.46820463979952</v>
      </c>
      <c r="C30" s="27">
        <f>(1-SUM(pHealthyStage1,pHealthyStage2,pHealthyStage3))*C29*(1-'Life Table - Male'!B74)</f>
        <v>73.568496073950357</v>
      </c>
      <c r="D30" s="19">
        <f t="shared" si="2"/>
        <v>0</v>
      </c>
      <c r="E30" s="20">
        <f t="shared" si="1"/>
        <v>22.079821187748284</v>
      </c>
      <c r="F30" s="27">
        <f>SUM(pHealthyStage1*C29,(1-SUM(pStage1Remission,pStage1Stage2))*F29,pStage2Stage1*I29,pRemissionStage1_trtC*O29)*(1-'Life Table - Male'!B74)</f>
        <v>62.316758694763003</v>
      </c>
      <c r="G30" s="19">
        <f t="shared" si="3"/>
        <v>29924.610938841874</v>
      </c>
      <c r="H30" s="20">
        <f t="shared" si="4"/>
        <v>16.458536016363034</v>
      </c>
      <c r="I30" s="27">
        <f>SUM(pHealthyStage2*C29,pStage1Stage2*F29,(1-SUM(pStage2Remission, pStage2Stage1, pStage2Stage3))*I29,pStage3Stage2*L29,pRemissionStage2_trtC*O29)*(1-'Life Table - Male'!B74)</f>
        <v>37.619655634661719</v>
      </c>
      <c r="J30" s="19">
        <f t="shared" si="5"/>
        <v>81292.594792286749</v>
      </c>
      <c r="K30" s="20">
        <f t="shared" si="6"/>
        <v>8.016353097572722</v>
      </c>
      <c r="L30" s="27">
        <f>SUM(pHealthyStage3*C29,pStage2Stage3*I29,(1-SUM(pStage3Death, pStage3Stage2))*L29)*(1-'Life Table - Male'!B74)</f>
        <v>13.341278882108057</v>
      </c>
      <c r="M30" s="19">
        <f t="shared" si="7"/>
        <v>92894.311752846595</v>
      </c>
      <c r="N30" s="20">
        <f t="shared" si="8"/>
        <v>1.4414634582338264</v>
      </c>
      <c r="O30" s="27">
        <f>SUM(pStage1Remission*F29,pStage2Remission*I29,(1-SUM(pRemissionStage1_trtC, pRemissionStage2_trtC))*O29)*(1-'Life Table - Male'!B74)</f>
        <v>309.91551458980803</v>
      </c>
      <c r="P30" s="19">
        <f t="shared" si="9"/>
        <v>1171972.8121943234</v>
      </c>
      <c r="Q30" s="20">
        <f t="shared" si="10"/>
        <v>88.363029490841853</v>
      </c>
      <c r="R30" s="27">
        <f>SUM(pStage3Death*L29*(1-'Life Table - Male'!B74),R29)</f>
        <v>255.79057399062211</v>
      </c>
      <c r="S30" s="19">
        <f t="shared" si="11"/>
        <v>0</v>
      </c>
      <c r="T30" s="23">
        <f t="shared" si="12"/>
        <v>0</v>
      </c>
      <c r="U30" s="19">
        <f>SUM(B30*'Life Table - Male'!B74,U29)</f>
        <v>247.44772213408677</v>
      </c>
      <c r="V30" s="49">
        <f t="shared" si="13"/>
        <v>0</v>
      </c>
      <c r="W30" s="54">
        <v>0.66666666666666663</v>
      </c>
      <c r="X30" s="13">
        <f t="shared" si="14"/>
        <v>1376084.3296782987</v>
      </c>
      <c r="Y30" s="25">
        <f t="shared" si="14"/>
        <v>136.35920325075972</v>
      </c>
    </row>
    <row r="31" spans="1:25" x14ac:dyDescent="0.2">
      <c r="A31" s="10">
        <v>28</v>
      </c>
      <c r="B31" s="15">
        <f t="shared" si="15"/>
        <v>496.76170387529118</v>
      </c>
      <c r="C31" s="27">
        <f>(1-SUM(pHealthyStage1,pHealthyStage2,pHealthyStage3))*C30*(1-'Life Table - Male'!B75)</f>
        <v>65.631002697181913</v>
      </c>
      <c r="D31" s="19">
        <f t="shared" si="2"/>
        <v>0</v>
      </c>
      <c r="E31" s="20">
        <f t="shared" si="1"/>
        <v>38.247714088271621</v>
      </c>
      <c r="F31" s="27">
        <f>SUM(pHealthyStage1*C30,(1-SUM(pStage1Remission,pStage1Stage2))*F30,pStage2Stage1*I30,pRemissionStage1_trtC*O30)*(1-'Life Table - Male'!B75)</f>
        <v>59.694667750205106</v>
      </c>
      <c r="G31" s="19">
        <f t="shared" si="3"/>
        <v>55661.123331940187</v>
      </c>
      <c r="H31" s="20">
        <f t="shared" si="4"/>
        <v>30.613617832567101</v>
      </c>
      <c r="I31" s="27">
        <f>SUM(pHealthyStage2*C30,pStage1Stage2*F30,(1-SUM(pStage2Remission, pStage2Stage1, pStage2Stage3))*I30,pStage3Stage2*L30,pRemissionStage2_trtC*O30)*(1-'Life Table - Male'!B75)</f>
        <v>36.014196417560655</v>
      </c>
      <c r="J31" s="19">
        <f t="shared" si="5"/>
        <v>151113.29316700206</v>
      </c>
      <c r="K31" s="20">
        <f t="shared" si="6"/>
        <v>14.901449742857148</v>
      </c>
      <c r="L31" s="27">
        <f>SUM(pHealthyStage3*C30,pStage2Stage3*I30,(1-SUM(pStage3Death, pStage3Stage2))*L30)*(1-'Life Table - Male'!B75)</f>
        <v>12.653644895849462</v>
      </c>
      <c r="M31" s="19">
        <f t="shared" si="7"/>
        <v>171080.32723054179</v>
      </c>
      <c r="N31" s="20">
        <f t="shared" si="8"/>
        <v>2.6546947328877168</v>
      </c>
      <c r="O31" s="27">
        <f>SUM(pStage1Remission*F30,pStage2Remission*I30,(1-SUM(pRemissionStage1_trtC, pRemissionStage2_trtC))*O30)*(1-'Life Table - Male'!B75)</f>
        <v>301.88581168137085</v>
      </c>
      <c r="P31" s="19">
        <f t="shared" si="9"/>
        <v>2216714.142684923</v>
      </c>
      <c r="Q31" s="20">
        <f t="shared" si="10"/>
        <v>167.13320917068864</v>
      </c>
      <c r="R31" s="27">
        <f>SUM(pStage3Death*L30*(1-'Life Table - Male'!B75),R30)</f>
        <v>261.61213308565425</v>
      </c>
      <c r="S31" s="19">
        <f t="shared" si="11"/>
        <v>0</v>
      </c>
      <c r="T31" s="23">
        <f t="shared" si="12"/>
        <v>0</v>
      </c>
      <c r="U31" s="19">
        <f>SUM(B31*'Life Table - Male'!B75,U30)</f>
        <v>262.50854347217785</v>
      </c>
      <c r="V31" s="49">
        <f t="shared" si="13"/>
        <v>0</v>
      </c>
      <c r="W31" s="54">
        <v>1.3333333333333333</v>
      </c>
      <c r="X31" s="13">
        <f t="shared" si="14"/>
        <v>2594568.8864144068</v>
      </c>
      <c r="Y31" s="25">
        <f t="shared" si="14"/>
        <v>253.55068556727224</v>
      </c>
    </row>
    <row r="32" spans="1:25" x14ac:dyDescent="0.2">
      <c r="A32" s="10">
        <v>29</v>
      </c>
      <c r="B32" s="15">
        <f t="shared" si="15"/>
        <v>475.87932344216802</v>
      </c>
      <c r="C32" s="27">
        <f>(1-SUM(pHealthyStage1,pHealthyStage2,pHealthyStage3))*C31*(1-'Life Table - Male'!B76)</f>
        <v>58.418940447553879</v>
      </c>
      <c r="D32" s="19">
        <f t="shared" si="2"/>
        <v>0</v>
      </c>
      <c r="E32" s="20">
        <f t="shared" si="1"/>
        <v>16.526576578947118</v>
      </c>
      <c r="F32" s="27">
        <f>SUM(pHealthyStage1*C31,(1-SUM(pStage1Remission,pStage1Stage2))*F31,pStage2Stage1*I31,pRemissionStage1_trtC*O31)*(1-'Life Table - Male'!B76)</f>
        <v>57.062063543771728</v>
      </c>
      <c r="G32" s="19">
        <f t="shared" si="3"/>
        <v>25828.351029557292</v>
      </c>
      <c r="H32" s="20">
        <f t="shared" si="4"/>
        <v>14.20559306625651</v>
      </c>
      <c r="I32" s="27">
        <f>SUM(pHealthyStage2*C31,pStage1Stage2*F31,(1-SUM(pStage2Remission, pStage2Stage1, pStage2Stage3))*I31,pStage3Stage2*L31,pRemissionStage2_trtC*O31)*(1-'Life Table - Male'!B76)</f>
        <v>34.405732848329066</v>
      </c>
      <c r="J32" s="19">
        <f t="shared" si="5"/>
        <v>70079.748367208042</v>
      </c>
      <c r="K32" s="20">
        <f t="shared" si="6"/>
        <v>6.9106418528774611</v>
      </c>
      <c r="L32" s="27">
        <f>SUM(pHealthyStage3*C31,pStage2Stage3*I31,(1-SUM(pStage3Death, pStage3Stage2))*L31)*(1-'Life Table - Male'!B76)</f>
        <v>11.982901932966088</v>
      </c>
      <c r="M32" s="19">
        <f t="shared" si="7"/>
        <v>78646.466403724335</v>
      </c>
      <c r="N32" s="20">
        <f t="shared" si="8"/>
        <v>1.220376202816412</v>
      </c>
      <c r="O32" s="27">
        <f>SUM(pStage1Remission*F31,pStage2Remission*I31,(1-SUM(pRemissionStage1_trtC, pRemissionStage2_trtC))*O31)*(1-'Life Table - Male'!B76)</f>
        <v>293.04063841852843</v>
      </c>
      <c r="P32" s="19">
        <f t="shared" si="9"/>
        <v>1044546.1229227732</v>
      </c>
      <c r="Q32" s="20">
        <f t="shared" si="10"/>
        <v>78.755461648939246</v>
      </c>
      <c r="R32" s="27">
        <f>SUM(pStage3Death*L31*(1-'Life Table - Male'!B76),R31)</f>
        <v>267.12128775600735</v>
      </c>
      <c r="S32" s="19">
        <f t="shared" si="11"/>
        <v>0</v>
      </c>
      <c r="T32" s="23">
        <f t="shared" si="12"/>
        <v>0</v>
      </c>
      <c r="U32" s="19">
        <f>SUM(B32*'Life Table - Male'!B76,U31)</f>
        <v>277.96843505284357</v>
      </c>
      <c r="V32" s="49">
        <f t="shared" si="13"/>
        <v>0</v>
      </c>
      <c r="W32" s="54">
        <v>0.66666666666666663</v>
      </c>
      <c r="X32" s="13">
        <f t="shared" si="14"/>
        <v>1219100.6887232629</v>
      </c>
      <c r="Y32" s="25">
        <f t="shared" si="14"/>
        <v>117.61864934983674</v>
      </c>
    </row>
    <row r="33" spans="1:25" ht="16" thickBot="1" x14ac:dyDescent="0.25">
      <c r="A33" s="11">
        <v>30</v>
      </c>
      <c r="B33" s="16">
        <f t="shared" si="15"/>
        <v>454.91027719114919</v>
      </c>
      <c r="C33" s="28">
        <f>(1-SUM(pHealthyStage1,pHealthyStage2,pHealthyStage3))*C32*(1-'Life Table - Male'!B77)</f>
        <v>51.786135735655236</v>
      </c>
      <c r="D33" s="21">
        <f t="shared" si="2"/>
        <v>0</v>
      </c>
      <c r="E33" s="22">
        <f t="shared" si="1"/>
        <v>7.1117340831945013</v>
      </c>
      <c r="F33" s="28">
        <f>SUM(pHealthyStage1*C32,(1-SUM(pStage1Remission,pStage1Stage2))*F32,pStage2Stage1*I32,pRemissionStage1_trtC*O32)*(1-'Life Table - Male'!B77)</f>
        <v>54.328142500027425</v>
      </c>
      <c r="G33" s="21">
        <f t="shared" si="3"/>
        <v>11937.320202189185</v>
      </c>
      <c r="H33" s="22">
        <f t="shared" si="4"/>
        <v>6.5655261112040515</v>
      </c>
      <c r="I33" s="28">
        <f>SUM(pHealthyStage2*C32,pStage1Stage2*F32,(1-SUM(pStage2Remission, pStage2Stage1, pStage2Stage3))*I32,pStage3Stage2*L32,pRemissionStage2_trtC*O32)*(1-'Life Table - Male'!B77)</f>
        <v>32.739315376654666</v>
      </c>
      <c r="J33" s="21">
        <f t="shared" si="5"/>
        <v>32371.594681913422</v>
      </c>
      <c r="K33" s="22">
        <f t="shared" si="6"/>
        <v>3.1921989200220175</v>
      </c>
      <c r="L33" s="28">
        <f>SUM(pHealthyStage3*C32,pStage2Stage3*I32,(1-SUM(pStage3Death, pStage3Stage2))*L32)*(1-'Life Table - Male'!B77)</f>
        <v>11.308646179836773</v>
      </c>
      <c r="M33" s="21">
        <f t="shared" si="7"/>
        <v>36029.696621371702</v>
      </c>
      <c r="N33" s="22">
        <f t="shared" si="8"/>
        <v>0.5590814992971469</v>
      </c>
      <c r="O33" s="28">
        <f>SUM(pStage1Remission*F32,pStage2Remission*I32,(1-SUM(pRemissionStage1_trtC, pRemissionStage2_trtC))*O32)*(1-'Life Table - Male'!B77)</f>
        <v>282.96855388462183</v>
      </c>
      <c r="P33" s="21">
        <f t="shared" si="9"/>
        <v>489633.04975127598</v>
      </c>
      <c r="Q33" s="22">
        <f t="shared" si="10"/>
        <v>36.916777560612083</v>
      </c>
      <c r="R33" s="28">
        <f>SUM(pStage3Death*L32*(1-'Life Table - Male'!B77),R32)</f>
        <v>272.31701711535726</v>
      </c>
      <c r="S33" s="21">
        <f t="shared" si="11"/>
        <v>0</v>
      </c>
      <c r="T33" s="24">
        <f t="shared" si="12"/>
        <v>0</v>
      </c>
      <c r="U33" s="166">
        <f>SUM(B33*'Life Table - Male'!B77,U32)</f>
        <v>294.55218920784694</v>
      </c>
      <c r="V33" s="49">
        <f t="shared" si="13"/>
        <v>0</v>
      </c>
      <c r="W33" s="54">
        <v>0.33333333333333331</v>
      </c>
      <c r="X33" s="13">
        <f t="shared" si="14"/>
        <v>569971.66125675035</v>
      </c>
      <c r="Y33" s="25">
        <f t="shared" si="14"/>
        <v>54.345318174329805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73819711.04453285</v>
      </c>
      <c r="Y34" s="31">
        <f>SUM(Y3:Y33)</f>
        <v>14200.962423368097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194" t="s">
        <v>7</v>
      </c>
      <c r="D1" s="195"/>
      <c r="E1" s="196"/>
      <c r="F1" s="197" t="s">
        <v>8</v>
      </c>
      <c r="G1" s="198"/>
      <c r="H1" s="199"/>
      <c r="I1" s="200" t="s">
        <v>9</v>
      </c>
      <c r="J1" s="201"/>
      <c r="K1" s="202"/>
      <c r="L1" s="203" t="s">
        <v>10</v>
      </c>
      <c r="M1" s="204"/>
      <c r="N1" s="205"/>
      <c r="O1" s="206" t="s">
        <v>11</v>
      </c>
      <c r="P1" s="207"/>
      <c r="Q1" s="208"/>
      <c r="R1" s="209" t="s">
        <v>12</v>
      </c>
      <c r="S1" s="210"/>
      <c r="T1" s="211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25180734.434085131</v>
      </c>
      <c r="C3" s="38">
        <f>'Strategy 1 - phd'!Y34</f>
        <v>13865.323171121312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50603312.458399326</v>
      </c>
      <c r="C4" s="58">
        <f>'Strategy 3 - phd'!Y34</f>
        <v>14051.865755886032</v>
      </c>
      <c r="D4" s="57">
        <f>B4-B3</f>
        <v>25422578.024314195</v>
      </c>
      <c r="E4" s="58">
        <f>C4-C3</f>
        <v>186.54258476472023</v>
      </c>
      <c r="F4" s="59">
        <f>IFERROR(D4/E4, "n/a")</f>
        <v>136282.97290068551</v>
      </c>
      <c r="G4" s="59"/>
    </row>
    <row r="5" spans="1:7" x14ac:dyDescent="0.2">
      <c r="A5" s="56" t="s">
        <v>142</v>
      </c>
      <c r="B5" s="57">
        <f>'Strategy 2 - phd'!X34</f>
        <v>66597528.228857249</v>
      </c>
      <c r="C5" s="58">
        <f>'Strategy 2 - phd'!Y34</f>
        <v>14383.773174278893</v>
      </c>
      <c r="D5" s="57">
        <f>B5-B4</f>
        <v>15994215.770457923</v>
      </c>
      <c r="E5" s="58">
        <f>C5-C4</f>
        <v>331.90741839286056</v>
      </c>
      <c r="F5" s="59">
        <f>IFERROR(D5/E5, "n/a")</f>
        <v>48188.786643890104</v>
      </c>
      <c r="G5" s="59"/>
    </row>
    <row r="6" spans="1:7" ht="16" thickBot="1" x14ac:dyDescent="0.25">
      <c r="A6" s="35" t="s">
        <v>144</v>
      </c>
      <c r="B6" s="47">
        <f>'Strategy 4 - phd'!X34</f>
        <v>73819711.04453285</v>
      </c>
      <c r="C6" s="36">
        <f>'Strategy 4 - phd'!Y34</f>
        <v>14200.962423368097</v>
      </c>
      <c r="D6" s="47">
        <f>B6-B5</f>
        <v>7222182.8156756014</v>
      </c>
      <c r="E6" s="36">
        <f xml:space="preserve"> C6-C5</f>
        <v>-182.81075091079583</v>
      </c>
      <c r="F6" s="64">
        <f>IFERROR(D6/E6, "n/a")</f>
        <v>-39506.335265805734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25180734.434085131</v>
      </c>
      <c r="C10" s="38">
        <f>'Strategy 1 - phd'!Y34</f>
        <v>13865.323171121312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50603312.458399326</v>
      </c>
      <c r="C11" s="58">
        <f>'Strategy 3 - phd'!Y34</f>
        <v>14051.865755886032</v>
      </c>
      <c r="D11" s="57">
        <f>B11-B10</f>
        <v>25422578.024314195</v>
      </c>
      <c r="E11" s="58">
        <f>C11-C10</f>
        <v>186.54258476472023</v>
      </c>
      <c r="F11" s="59">
        <f>D11/E11</f>
        <v>136282.97290068551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66597528.228857249</v>
      </c>
      <c r="C12" s="36">
        <f>'Strategy 2 - phd'!Y34</f>
        <v>14383.773174278893</v>
      </c>
      <c r="D12" s="47">
        <f>B12-B11</f>
        <v>15994215.770457923</v>
      </c>
      <c r="E12" s="65">
        <f>C12-C11</f>
        <v>331.90741839286056</v>
      </c>
      <c r="F12" s="64">
        <f>D12/E12</f>
        <v>48188.786643890104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25180734.434085131</v>
      </c>
      <c r="C16" s="38">
        <f>'Strategy 1 - phd'!Y34</f>
        <v>13865.323171121312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66597528.228857249</v>
      </c>
      <c r="C17" s="36">
        <f>'Strategy 2 - phd'!Y34</f>
        <v>14383.773174278893</v>
      </c>
      <c r="D17" s="47">
        <f>B17-B16</f>
        <v>41416793.794772118</v>
      </c>
      <c r="E17" s="65">
        <f>C17-C16</f>
        <v>518.4500031575808</v>
      </c>
      <c r="F17" s="64">
        <f>D17/E17</f>
        <v>79885.801027150635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2879.4109370991582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14" t="s">
        <v>159</v>
      </c>
      <c r="D2" s="215"/>
      <c r="E2" s="215"/>
      <c r="F2" s="215"/>
      <c r="G2" s="215"/>
      <c r="H2" s="215"/>
      <c r="I2" s="216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14" t="s">
        <v>162</v>
      </c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6"/>
    </row>
    <row r="3" spans="2:60" ht="16" x14ac:dyDescent="0.2">
      <c r="B3" s="61"/>
      <c r="C3" s="217" t="s">
        <v>163</v>
      </c>
      <c r="D3" s="218"/>
      <c r="E3" s="218"/>
      <c r="F3" s="218"/>
      <c r="G3" s="218"/>
      <c r="H3" s="218"/>
      <c r="I3" s="219"/>
      <c r="J3" s="83"/>
      <c r="K3" s="87"/>
      <c r="L3" s="212" t="s">
        <v>164</v>
      </c>
      <c r="M3" s="212"/>
      <c r="N3" s="212"/>
      <c r="O3" s="212"/>
      <c r="P3" s="212"/>
      <c r="Q3" s="213"/>
      <c r="R3" s="83"/>
      <c r="S3" s="87"/>
      <c r="T3" s="212" t="s">
        <v>164</v>
      </c>
      <c r="U3" s="212"/>
      <c r="V3" s="212"/>
      <c r="W3" s="212"/>
      <c r="X3" s="212"/>
      <c r="Y3" s="213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12" t="s">
        <v>164</v>
      </c>
      <c r="U35" s="212"/>
      <c r="V35" s="212"/>
      <c r="W35" s="212"/>
      <c r="X35" s="212"/>
      <c r="Y35" s="213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20" t="s">
        <v>193</v>
      </c>
      <c r="H1" s="220"/>
      <c r="I1" s="220"/>
      <c r="J1" s="220"/>
      <c r="K1" s="220"/>
      <c r="L1" s="220"/>
      <c r="M1" s="220"/>
      <c r="N1" s="147"/>
      <c r="O1" s="148" t="s">
        <v>194</v>
      </c>
      <c r="P1" s="149"/>
      <c r="Q1" s="148" t="s">
        <v>195</v>
      </c>
      <c r="R1" s="150"/>
      <c r="S1" s="220" t="s">
        <v>196</v>
      </c>
      <c r="T1" s="220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20" t="s">
        <v>193</v>
      </c>
      <c r="H1" s="220"/>
      <c r="I1" s="220"/>
      <c r="J1" s="220"/>
      <c r="K1" s="220"/>
      <c r="L1" s="220"/>
      <c r="M1" s="220"/>
      <c r="N1" s="147"/>
      <c r="O1" s="148" t="s">
        <v>194</v>
      </c>
      <c r="P1" s="149"/>
      <c r="Q1" s="148" t="s">
        <v>195</v>
      </c>
      <c r="R1" s="150"/>
      <c r="S1" s="220" t="s">
        <v>196</v>
      </c>
      <c r="T1" s="220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20" t="s">
        <v>193</v>
      </c>
      <c r="H1" s="220"/>
      <c r="I1" s="220"/>
      <c r="J1" s="220"/>
      <c r="K1" s="220"/>
      <c r="L1" s="220"/>
      <c r="M1" s="220"/>
      <c r="N1" s="147"/>
      <c r="O1" s="148" t="s">
        <v>194</v>
      </c>
      <c r="P1" s="149"/>
      <c r="Q1" s="148" t="s">
        <v>195</v>
      </c>
      <c r="R1" s="150"/>
      <c r="S1" s="220" t="s">
        <v>196</v>
      </c>
      <c r="T1" s="220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20" t="s">
        <v>193</v>
      </c>
      <c r="H1" s="220"/>
      <c r="I1" s="220"/>
      <c r="J1" s="220"/>
      <c r="K1" s="220"/>
      <c r="L1" s="220"/>
      <c r="M1" s="220"/>
      <c r="N1" s="147"/>
      <c r="O1" s="148" t="s">
        <v>194</v>
      </c>
      <c r="P1" s="149"/>
      <c r="Q1" s="148" t="s">
        <v>195</v>
      </c>
      <c r="R1" s="150"/>
      <c r="S1" s="220" t="s">
        <v>196</v>
      </c>
      <c r="T1" s="220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Microsoft Office User</cp:lastModifiedBy>
  <dcterms:created xsi:type="dcterms:W3CDTF">2016-02-09T16:42:14Z</dcterms:created>
  <dcterms:modified xsi:type="dcterms:W3CDTF">2023-03-20T17:28:45Z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