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uh\Documents\Hydroponics\"/>
    </mc:Choice>
  </mc:AlternateContent>
  <xr:revisionPtr revIDLastSave="0" documentId="13_ncr:1_{9304BBD9-A039-4559-8455-E6916E890DDE}" xr6:coauthVersionLast="33" xr6:coauthVersionMax="33" xr10:uidLastSave="{00000000-0000-0000-0000-000000000000}"/>
  <bookViews>
    <workbookView xWindow="0" yWindow="1800" windowWidth="23040" windowHeight="9060" xr2:uid="{45EFF280-F08B-4752-B652-84591098AA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1" l="1"/>
  <c r="F47" i="1"/>
  <c r="F48" i="1" s="1"/>
  <c r="F49" i="1" s="1"/>
  <c r="F21" i="1"/>
  <c r="F22" i="1" s="1"/>
  <c r="F23" i="1" s="1"/>
  <c r="C27" i="1" l="1"/>
  <c r="D27" i="1" s="1"/>
  <c r="H54" i="1" s="1"/>
  <c r="H55" i="1" s="1"/>
  <c r="J55" i="1" s="1"/>
  <c r="C11" i="1"/>
  <c r="C23" i="1"/>
  <c r="D23" i="1" s="1"/>
  <c r="H51" i="1" s="1"/>
  <c r="J51" i="1" s="1"/>
  <c r="C24" i="1"/>
  <c r="D24" i="1" s="1"/>
  <c r="H50" i="1" s="1"/>
  <c r="C7" i="1"/>
  <c r="C8" i="1"/>
  <c r="C9" i="1"/>
  <c r="C10" i="1"/>
  <c r="C12" i="1"/>
  <c r="C13" i="1"/>
  <c r="C14" i="1"/>
  <c r="C15" i="1"/>
  <c r="C16" i="1"/>
  <c r="C17" i="1"/>
  <c r="C6" i="1"/>
  <c r="C25" i="1"/>
  <c r="D25" i="1" s="1"/>
  <c r="C26" i="1"/>
  <c r="D26" i="1" s="1"/>
  <c r="H52" i="1" s="1"/>
  <c r="J52" i="1" s="1"/>
  <c r="C28" i="1"/>
  <c r="D28" i="1" s="1"/>
  <c r="C29" i="1"/>
  <c r="D29" i="1" s="1"/>
  <c r="H58" i="1" s="1"/>
  <c r="J58" i="1" s="1"/>
  <c r="C30" i="1"/>
  <c r="D30" i="1" s="1"/>
  <c r="H60" i="1" s="1"/>
  <c r="J60" i="1" s="1"/>
  <c r="C31" i="1"/>
  <c r="D31" i="1" s="1"/>
  <c r="H56" i="1" s="1"/>
  <c r="J56" i="1" s="1"/>
  <c r="C32" i="1"/>
  <c r="D32" i="1" s="1"/>
  <c r="H59" i="1" s="1"/>
  <c r="J59" i="1" s="1"/>
  <c r="C33" i="1"/>
  <c r="D33" i="1" s="1"/>
  <c r="H57" i="1" s="1"/>
  <c r="J57" i="1" s="1"/>
  <c r="C22" i="1"/>
  <c r="D22" i="1" s="1"/>
  <c r="J50" i="1" l="1"/>
  <c r="H49" i="1"/>
  <c r="J49" i="1" s="1"/>
  <c r="C49" i="1"/>
  <c r="D49" i="1" s="1"/>
  <c r="H47" i="1" s="1"/>
  <c r="J47" i="1" s="1"/>
  <c r="C50" i="1"/>
  <c r="D50" i="1" s="1"/>
  <c r="H53" i="1" s="1"/>
  <c r="J53" i="1" s="1"/>
  <c r="C51" i="1"/>
  <c r="D51" i="1" s="1"/>
  <c r="H61" i="1" s="1"/>
  <c r="J61" i="1" s="1"/>
  <c r="C48" i="1"/>
  <c r="D48" i="1" s="1"/>
  <c r="H48" i="1" s="1"/>
  <c r="J48" i="1" s="1"/>
  <c r="C41" i="1"/>
  <c r="C42" i="1"/>
  <c r="C43" i="1"/>
  <c r="C40" i="1"/>
  <c r="C2" i="1"/>
  <c r="C1" i="1"/>
</calcChain>
</file>

<file path=xl/sharedStrings.xml><?xml version="1.0" encoding="utf-8"?>
<sst xmlns="http://schemas.openxmlformats.org/spreadsheetml/2006/main" count="104" uniqueCount="57">
  <si>
    <t>ppm</t>
  </si>
  <si>
    <t>mg</t>
  </si>
  <si>
    <t>kg</t>
  </si>
  <si>
    <t>Floramicro</t>
  </si>
  <si>
    <t>Percentage (%)</t>
  </si>
  <si>
    <t>Total Nitrogen</t>
  </si>
  <si>
    <t>Potash (K20)</t>
  </si>
  <si>
    <t xml:space="preserve">Calcium </t>
  </si>
  <si>
    <t>Cobalt</t>
  </si>
  <si>
    <t>Copper</t>
  </si>
  <si>
    <t>Iron</t>
  </si>
  <si>
    <t>Manganese</t>
  </si>
  <si>
    <t>1% = 10,000ppm</t>
  </si>
  <si>
    <t>Molybdenum</t>
  </si>
  <si>
    <t>Zinc</t>
  </si>
  <si>
    <t>Values From Label</t>
  </si>
  <si>
    <t>Florabloom</t>
  </si>
  <si>
    <t>Values from Label</t>
  </si>
  <si>
    <t>Phosphate</t>
  </si>
  <si>
    <t>Potash (K2O)</t>
  </si>
  <si>
    <t>Magnesium</t>
  </si>
  <si>
    <t>Sulfur</t>
  </si>
  <si>
    <t>Lucas Formula</t>
  </si>
  <si>
    <t>8 mL Micro: 16 mL Bloom</t>
  </si>
  <si>
    <t>mg per gallon</t>
  </si>
  <si>
    <t>8mL per gal</t>
  </si>
  <si>
    <t>16 mL per gal</t>
  </si>
  <si>
    <t>NO3</t>
  </si>
  <si>
    <t>NH3</t>
  </si>
  <si>
    <t>Constituent</t>
  </si>
  <si>
    <t>Weight</t>
  </si>
  <si>
    <t>K</t>
  </si>
  <si>
    <t>PO4</t>
  </si>
  <si>
    <t>N</t>
  </si>
  <si>
    <t>NH4</t>
  </si>
  <si>
    <t>Ca</t>
  </si>
  <si>
    <t>Mg</t>
  </si>
  <si>
    <t>BO3</t>
  </si>
  <si>
    <t>Mn</t>
  </si>
  <si>
    <t>Zn</t>
  </si>
  <si>
    <t>Cu</t>
  </si>
  <si>
    <t>Mo</t>
  </si>
  <si>
    <t>Fe</t>
  </si>
  <si>
    <t>SO4</t>
  </si>
  <si>
    <t>Solution Molarity</t>
  </si>
  <si>
    <t>Conversion to Constituent</t>
  </si>
  <si>
    <t>ppm of stock</t>
  </si>
  <si>
    <t>ppm after dilution</t>
  </si>
  <si>
    <t>Phosphate (P2O5)</t>
  </si>
  <si>
    <t xml:space="preserve">Boron </t>
  </si>
  <si>
    <t>Boron</t>
  </si>
  <si>
    <t>B</t>
  </si>
  <si>
    <t>$/gallon</t>
  </si>
  <si>
    <t>$/L</t>
  </si>
  <si>
    <t>$/mL</t>
  </si>
  <si>
    <t>$/dose</t>
  </si>
  <si>
    <t>P2O5 to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</si>
</sst>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0" xfId="0" applyBorder="1"/>
    <xf numFmtId="0" fontId="3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6" xfId="0" applyFont="1" applyBorder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3102-0A4B-452D-A54C-F2881A50EE76}">
  <dimension ref="A1:J71"/>
  <sheetViews>
    <sheetView tabSelected="1" topLeftCell="D37" workbookViewId="0">
      <selection activeCell="H41" sqref="H41"/>
    </sheetView>
  </sheetViews>
  <sheetFormatPr defaultRowHeight="14.4" x14ac:dyDescent="0.3"/>
  <cols>
    <col min="1" max="1" width="16.21875" customWidth="1"/>
    <col min="2" max="2" width="22.33203125" customWidth="1"/>
    <col min="3" max="3" width="15.5546875" customWidth="1"/>
    <col min="4" max="4" width="15.6640625" bestFit="1" customWidth="1"/>
    <col min="5" max="5" width="14.44140625" bestFit="1" customWidth="1"/>
    <col min="6" max="6" width="16.109375" customWidth="1"/>
    <col min="7" max="7" width="9.6640625" bestFit="1" customWidth="1"/>
    <col min="8" max="8" width="16.21875" customWidth="1"/>
    <col min="10" max="10" width="15.6640625" customWidth="1"/>
  </cols>
  <sheetData>
    <row r="1" spans="1:6" x14ac:dyDescent="0.3">
      <c r="A1" t="s">
        <v>0</v>
      </c>
      <c r="B1" t="s">
        <v>1</v>
      </c>
      <c r="C1">
        <f>10^-3</f>
        <v>1E-3</v>
      </c>
      <c r="E1" t="s">
        <v>12</v>
      </c>
      <c r="F1">
        <v>10000</v>
      </c>
    </row>
    <row r="2" spans="1:6" x14ac:dyDescent="0.3">
      <c r="B2" t="s">
        <v>2</v>
      </c>
      <c r="C2">
        <f>10^3</f>
        <v>1000</v>
      </c>
      <c r="E2" t="s">
        <v>22</v>
      </c>
      <c r="F2" t="s">
        <v>23</v>
      </c>
    </row>
    <row r="4" spans="1:6" x14ac:dyDescent="0.3">
      <c r="A4" t="s">
        <v>3</v>
      </c>
      <c r="B4" t="s">
        <v>15</v>
      </c>
    </row>
    <row r="5" spans="1:6" x14ac:dyDescent="0.3">
      <c r="B5" t="s">
        <v>4</v>
      </c>
      <c r="C5" t="s">
        <v>0</v>
      </c>
    </row>
    <row r="6" spans="1:6" x14ac:dyDescent="0.3">
      <c r="A6" t="s">
        <v>5</v>
      </c>
      <c r="B6">
        <v>5</v>
      </c>
      <c r="C6">
        <f>B6*$F$1</f>
        <v>50000</v>
      </c>
    </row>
    <row r="7" spans="1:6" x14ac:dyDescent="0.3">
      <c r="A7" s="13" t="s">
        <v>28</v>
      </c>
      <c r="B7">
        <v>0.3</v>
      </c>
      <c r="C7">
        <f t="shared" ref="C7:C17" si="0">B7*$F$1</f>
        <v>3000</v>
      </c>
    </row>
    <row r="8" spans="1:6" x14ac:dyDescent="0.3">
      <c r="A8" s="13" t="s">
        <v>27</v>
      </c>
      <c r="B8">
        <v>4.7</v>
      </c>
      <c r="C8">
        <f t="shared" si="0"/>
        <v>47000</v>
      </c>
    </row>
    <row r="9" spans="1:6" x14ac:dyDescent="0.3">
      <c r="A9" t="s">
        <v>6</v>
      </c>
      <c r="B9">
        <v>1</v>
      </c>
      <c r="C9">
        <f t="shared" si="0"/>
        <v>10000</v>
      </c>
    </row>
    <row r="10" spans="1:6" x14ac:dyDescent="0.3">
      <c r="A10" t="s">
        <v>7</v>
      </c>
      <c r="B10">
        <v>5</v>
      </c>
      <c r="C10">
        <f t="shared" si="0"/>
        <v>50000</v>
      </c>
    </row>
    <row r="11" spans="1:6" x14ac:dyDescent="0.3">
      <c r="A11" t="s">
        <v>49</v>
      </c>
      <c r="B11">
        <v>0.01</v>
      </c>
      <c r="C11">
        <f t="shared" si="0"/>
        <v>100</v>
      </c>
    </row>
    <row r="12" spans="1:6" x14ac:dyDescent="0.3">
      <c r="A12" t="s">
        <v>8</v>
      </c>
      <c r="B12">
        <v>5.0000000000000001E-4</v>
      </c>
      <c r="C12">
        <f t="shared" si="0"/>
        <v>5</v>
      </c>
    </row>
    <row r="13" spans="1:6" x14ac:dyDescent="0.3">
      <c r="A13" t="s">
        <v>9</v>
      </c>
      <c r="B13">
        <v>0.01</v>
      </c>
      <c r="C13">
        <f t="shared" si="0"/>
        <v>100</v>
      </c>
    </row>
    <row r="14" spans="1:6" x14ac:dyDescent="0.3">
      <c r="A14" t="s">
        <v>10</v>
      </c>
      <c r="B14">
        <v>0.1</v>
      </c>
      <c r="C14">
        <f t="shared" si="0"/>
        <v>1000</v>
      </c>
    </row>
    <row r="15" spans="1:6" x14ac:dyDescent="0.3">
      <c r="A15" t="s">
        <v>11</v>
      </c>
      <c r="B15">
        <v>0.05</v>
      </c>
      <c r="C15">
        <f t="shared" si="0"/>
        <v>500</v>
      </c>
    </row>
    <row r="16" spans="1:6" x14ac:dyDescent="0.3">
      <c r="A16" t="s">
        <v>13</v>
      </c>
      <c r="B16">
        <v>8.0000000000000004E-4</v>
      </c>
      <c r="C16">
        <f t="shared" si="0"/>
        <v>8</v>
      </c>
    </row>
    <row r="17" spans="1:6" x14ac:dyDescent="0.3">
      <c r="A17" t="s">
        <v>14</v>
      </c>
      <c r="B17">
        <v>1.4999999999999999E-2</v>
      </c>
      <c r="C17">
        <f t="shared" si="0"/>
        <v>150</v>
      </c>
    </row>
    <row r="19" spans="1:6" ht="15" thickBot="1" x14ac:dyDescent="0.35">
      <c r="A19" s="14" t="s">
        <v>25</v>
      </c>
    </row>
    <row r="20" spans="1:6" x14ac:dyDescent="0.3">
      <c r="A20" s="15" t="s">
        <v>3</v>
      </c>
      <c r="B20" s="16"/>
      <c r="C20" s="16" t="s">
        <v>22</v>
      </c>
      <c r="D20" s="17"/>
      <c r="E20" s="26" t="s">
        <v>52</v>
      </c>
      <c r="F20" s="25">
        <v>28.07</v>
      </c>
    </row>
    <row r="21" spans="1:6" ht="15" thickBot="1" x14ac:dyDescent="0.35">
      <c r="A21" s="19"/>
      <c r="B21" s="8" t="s">
        <v>46</v>
      </c>
      <c r="C21" s="8" t="s">
        <v>24</v>
      </c>
      <c r="D21" s="11" t="s">
        <v>47</v>
      </c>
      <c r="E21" s="26" t="s">
        <v>53</v>
      </c>
      <c r="F21" s="25">
        <f>F20/3.79</f>
        <v>7.4063324538258577</v>
      </c>
    </row>
    <row r="22" spans="1:6" x14ac:dyDescent="0.3">
      <c r="A22" s="18" t="s">
        <v>5</v>
      </c>
      <c r="B22" s="4">
        <v>50000</v>
      </c>
      <c r="C22" s="4">
        <f>B22*8*10^(-3)</f>
        <v>400</v>
      </c>
      <c r="D22" s="10">
        <f>C22/3.785</f>
        <v>105.68031704095112</v>
      </c>
      <c r="E22" s="26" t="s">
        <v>54</v>
      </c>
      <c r="F22" s="25">
        <f>F21/1000</f>
        <v>7.4063324538258578E-3</v>
      </c>
    </row>
    <row r="23" spans="1:6" x14ac:dyDescent="0.3">
      <c r="A23" s="13" t="s">
        <v>28</v>
      </c>
      <c r="B23" s="4">
        <v>3000</v>
      </c>
      <c r="C23" s="4">
        <f t="shared" ref="C23:C24" si="1">B23*8*10^(-3)</f>
        <v>24</v>
      </c>
      <c r="D23" s="10">
        <f t="shared" ref="D23:D25" si="2">C23/3.785</f>
        <v>6.3408190224570671</v>
      </c>
      <c r="E23" s="28" t="s">
        <v>55</v>
      </c>
      <c r="F23" s="25">
        <f>F22*8</f>
        <v>5.9250659630606863E-2</v>
      </c>
    </row>
    <row r="24" spans="1:6" x14ac:dyDescent="0.3">
      <c r="A24" s="13" t="s">
        <v>27</v>
      </c>
      <c r="B24" s="4">
        <v>47000</v>
      </c>
      <c r="C24" s="4">
        <f t="shared" si="1"/>
        <v>376</v>
      </c>
      <c r="D24" s="10">
        <f t="shared" si="2"/>
        <v>99.339498018494055</v>
      </c>
    </row>
    <row r="25" spans="1:6" x14ac:dyDescent="0.3">
      <c r="A25" s="18" t="s">
        <v>6</v>
      </c>
      <c r="B25" s="4">
        <v>10000</v>
      </c>
      <c r="C25" s="4">
        <f t="shared" ref="C25:C33" si="3">B25*8*10^(-3)</f>
        <v>80</v>
      </c>
      <c r="D25" s="10">
        <f t="shared" si="2"/>
        <v>21.136063408190225</v>
      </c>
    </row>
    <row r="26" spans="1:6" x14ac:dyDescent="0.3">
      <c r="A26" s="18" t="s">
        <v>7</v>
      </c>
      <c r="B26" s="4">
        <v>50000</v>
      </c>
      <c r="C26" s="4">
        <f t="shared" si="3"/>
        <v>400</v>
      </c>
      <c r="D26" s="10">
        <f t="shared" ref="D26:D33" si="4">C26/3.785</f>
        <v>105.68031704095112</v>
      </c>
    </row>
    <row r="27" spans="1:6" x14ac:dyDescent="0.3">
      <c r="A27" s="18" t="s">
        <v>50</v>
      </c>
      <c r="B27" s="4">
        <v>100</v>
      </c>
      <c r="C27" s="4">
        <f t="shared" si="3"/>
        <v>0.8</v>
      </c>
      <c r="D27" s="10">
        <f t="shared" si="4"/>
        <v>0.21136063408190225</v>
      </c>
    </row>
    <row r="28" spans="1:6" x14ac:dyDescent="0.3">
      <c r="A28" s="18" t="s">
        <v>8</v>
      </c>
      <c r="B28" s="4">
        <v>5</v>
      </c>
      <c r="C28" s="4">
        <f t="shared" si="3"/>
        <v>0.04</v>
      </c>
      <c r="D28" s="10">
        <f t="shared" si="4"/>
        <v>1.0568031704095112E-2</v>
      </c>
    </row>
    <row r="29" spans="1:6" x14ac:dyDescent="0.3">
      <c r="A29" s="18" t="s">
        <v>9</v>
      </c>
      <c r="B29" s="4">
        <v>100</v>
      </c>
      <c r="C29" s="4">
        <f t="shared" si="3"/>
        <v>0.8</v>
      </c>
      <c r="D29" s="10">
        <f t="shared" si="4"/>
        <v>0.21136063408190225</v>
      </c>
    </row>
    <row r="30" spans="1:6" x14ac:dyDescent="0.3">
      <c r="A30" s="18" t="s">
        <v>10</v>
      </c>
      <c r="B30" s="4">
        <v>1000</v>
      </c>
      <c r="C30" s="4">
        <f t="shared" si="3"/>
        <v>8</v>
      </c>
      <c r="D30" s="10">
        <f t="shared" si="4"/>
        <v>2.1136063408190222</v>
      </c>
    </row>
    <row r="31" spans="1:6" x14ac:dyDescent="0.3">
      <c r="A31" s="18" t="s">
        <v>11</v>
      </c>
      <c r="B31" s="4">
        <v>500</v>
      </c>
      <c r="C31" s="4">
        <f t="shared" si="3"/>
        <v>4</v>
      </c>
      <c r="D31" s="10">
        <f t="shared" si="4"/>
        <v>1.0568031704095111</v>
      </c>
    </row>
    <row r="32" spans="1:6" x14ac:dyDescent="0.3">
      <c r="A32" s="18" t="s">
        <v>13</v>
      </c>
      <c r="B32" s="4">
        <v>8</v>
      </c>
      <c r="C32" s="4">
        <f t="shared" si="3"/>
        <v>6.4000000000000001E-2</v>
      </c>
      <c r="D32" s="10">
        <f t="shared" si="4"/>
        <v>1.6908850726552179E-2</v>
      </c>
    </row>
    <row r="33" spans="1:10" ht="15" thickBot="1" x14ac:dyDescent="0.35">
      <c r="A33" s="19" t="s">
        <v>14</v>
      </c>
      <c r="B33" s="8">
        <v>150</v>
      </c>
      <c r="C33" s="8">
        <f t="shared" si="3"/>
        <v>1.2</v>
      </c>
      <c r="D33" s="11">
        <f t="shared" si="4"/>
        <v>0.31704095112285335</v>
      </c>
    </row>
    <row r="38" spans="1:10" x14ac:dyDescent="0.3">
      <c r="A38" t="s">
        <v>16</v>
      </c>
      <c r="B38" t="s">
        <v>17</v>
      </c>
    </row>
    <row r="39" spans="1:10" x14ac:dyDescent="0.3">
      <c r="B39" t="s">
        <v>4</v>
      </c>
      <c r="C39" t="s">
        <v>0</v>
      </c>
    </row>
    <row r="40" spans="1:10" x14ac:dyDescent="0.3">
      <c r="A40" t="s">
        <v>18</v>
      </c>
      <c r="B40">
        <v>5</v>
      </c>
      <c r="C40">
        <f>B40*$F$1</f>
        <v>50000</v>
      </c>
    </row>
    <row r="41" spans="1:10" x14ac:dyDescent="0.3">
      <c r="A41" t="s">
        <v>19</v>
      </c>
      <c r="B41">
        <v>4</v>
      </c>
      <c r="C41">
        <f t="shared" ref="C41:C43" si="5">B41*$F$1</f>
        <v>40000</v>
      </c>
    </row>
    <row r="42" spans="1:10" x14ac:dyDescent="0.3">
      <c r="A42" t="s">
        <v>20</v>
      </c>
      <c r="B42">
        <v>1.5</v>
      </c>
      <c r="C42">
        <f t="shared" si="5"/>
        <v>15000</v>
      </c>
    </row>
    <row r="43" spans="1:10" x14ac:dyDescent="0.3">
      <c r="A43" t="s">
        <v>21</v>
      </c>
      <c r="B43">
        <v>1</v>
      </c>
      <c r="C43">
        <f t="shared" si="5"/>
        <v>10000</v>
      </c>
    </row>
    <row r="45" spans="1:10" ht="15" thickBot="1" x14ac:dyDescent="0.35">
      <c r="A45" s="14" t="s">
        <v>26</v>
      </c>
      <c r="F45" s="27"/>
    </row>
    <row r="46" spans="1:10" ht="15" thickBot="1" x14ac:dyDescent="0.35">
      <c r="A46" s="15" t="s">
        <v>16</v>
      </c>
      <c r="B46" s="16"/>
      <c r="C46" s="16" t="s">
        <v>22</v>
      </c>
      <c r="D46" s="17"/>
      <c r="E46" s="26" t="s">
        <v>52</v>
      </c>
      <c r="F46" s="25">
        <v>25.71</v>
      </c>
      <c r="G46" s="1" t="s">
        <v>29</v>
      </c>
      <c r="H46" s="2" t="s">
        <v>0</v>
      </c>
      <c r="I46" s="2" t="s">
        <v>30</v>
      </c>
      <c r="J46" s="9" t="s">
        <v>44</v>
      </c>
    </row>
    <row r="47" spans="1:10" ht="15" thickBot="1" x14ac:dyDescent="0.35">
      <c r="A47" s="19"/>
      <c r="B47" s="8" t="s">
        <v>0</v>
      </c>
      <c r="C47" s="8" t="s">
        <v>24</v>
      </c>
      <c r="D47" s="11" t="s">
        <v>47</v>
      </c>
      <c r="E47" s="28" t="s">
        <v>53</v>
      </c>
      <c r="F47" s="25">
        <f>F46/3.79</f>
        <v>6.7836411609498679</v>
      </c>
      <c r="G47" s="3" t="s">
        <v>31</v>
      </c>
      <c r="H47" s="20">
        <f>0.83*(D25+D49)</f>
        <v>157.88639365918098</v>
      </c>
      <c r="I47" s="4">
        <v>39.098300000000002</v>
      </c>
      <c r="J47" s="10">
        <f>(H47*10^-3)/I47</f>
        <v>4.0381907566104146E-3</v>
      </c>
    </row>
    <row r="48" spans="1:10" x14ac:dyDescent="0.3">
      <c r="A48" s="18" t="s">
        <v>48</v>
      </c>
      <c r="B48" s="4">
        <v>50000</v>
      </c>
      <c r="C48" s="4">
        <f>B48*16*10^-3</f>
        <v>800</v>
      </c>
      <c r="D48" s="10">
        <f>C48/3.785</f>
        <v>211.36063408190225</v>
      </c>
      <c r="E48" s="26" t="s">
        <v>54</v>
      </c>
      <c r="F48" s="25">
        <f>F47/1000</f>
        <v>6.783641160949868E-3</v>
      </c>
      <c r="G48" s="5" t="s">
        <v>32</v>
      </c>
      <c r="H48" s="20">
        <f>D48*B68</f>
        <v>282.54182298546897</v>
      </c>
      <c r="I48" s="4">
        <v>97.971400000000003</v>
      </c>
      <c r="J48" s="10">
        <f t="shared" ref="J48:J61" si="6">(H48*10^-3)/I48</f>
        <v>2.8839214606045131E-3</v>
      </c>
    </row>
    <row r="49" spans="1:10" x14ac:dyDescent="0.3">
      <c r="A49" s="18" t="s">
        <v>19</v>
      </c>
      <c r="B49" s="4">
        <v>40000</v>
      </c>
      <c r="C49" s="4">
        <f t="shared" ref="C49:C51" si="7">B49*16*10^-3</f>
        <v>640</v>
      </c>
      <c r="D49" s="10">
        <f t="shared" ref="D49:D51" si="8">C49/3.785</f>
        <v>169.0885072655218</v>
      </c>
      <c r="E49" s="26" t="s">
        <v>55</v>
      </c>
      <c r="F49" s="25">
        <f>F48*16</f>
        <v>0.10853825857519789</v>
      </c>
      <c r="G49" s="5" t="s">
        <v>33</v>
      </c>
      <c r="H49" s="20">
        <f>(H50*B55) + (H51+B56)</f>
        <v>29.613545574636724</v>
      </c>
      <c r="I49" s="4">
        <v>14.0067</v>
      </c>
      <c r="J49" s="10">
        <f>(H49*10^-3)/I49</f>
        <v>2.1142414397850116E-3</v>
      </c>
    </row>
    <row r="50" spans="1:10" x14ac:dyDescent="0.3">
      <c r="A50" s="18" t="s">
        <v>20</v>
      </c>
      <c r="B50" s="4">
        <v>15000</v>
      </c>
      <c r="C50" s="4">
        <f t="shared" si="7"/>
        <v>240</v>
      </c>
      <c r="D50" s="10">
        <f t="shared" si="8"/>
        <v>63.408190224570674</v>
      </c>
      <c r="G50" s="6" t="s">
        <v>27</v>
      </c>
      <c r="H50" s="21">
        <f>D24</f>
        <v>99.339498018494055</v>
      </c>
      <c r="I50" s="24">
        <v>62</v>
      </c>
      <c r="J50" s="10">
        <f>(H50*10^-3)/I50</f>
        <v>1.6022499680402266E-3</v>
      </c>
    </row>
    <row r="51" spans="1:10" ht="15" thickBot="1" x14ac:dyDescent="0.35">
      <c r="A51" s="19" t="s">
        <v>21</v>
      </c>
      <c r="B51" s="8">
        <v>10000</v>
      </c>
      <c r="C51" s="8">
        <f t="shared" si="7"/>
        <v>160</v>
      </c>
      <c r="D51" s="11">
        <f t="shared" si="8"/>
        <v>42.27212681638045</v>
      </c>
      <c r="G51" s="6" t="s">
        <v>28</v>
      </c>
      <c r="H51" s="21">
        <f>D23</f>
        <v>6.3408190224570671</v>
      </c>
      <c r="I51" s="24">
        <v>17.030999999999999</v>
      </c>
      <c r="J51" s="10">
        <f t="shared" si="6"/>
        <v>3.7231043523322575E-4</v>
      </c>
    </row>
    <row r="52" spans="1:10" x14ac:dyDescent="0.3">
      <c r="G52" s="5" t="s">
        <v>35</v>
      </c>
      <c r="H52" s="20">
        <f>D26</f>
        <v>105.68031704095112</v>
      </c>
      <c r="I52" s="24">
        <v>40.078000000000003</v>
      </c>
      <c r="J52" s="10">
        <f t="shared" si="6"/>
        <v>2.6368660372511382E-3</v>
      </c>
    </row>
    <row r="53" spans="1:10" x14ac:dyDescent="0.3">
      <c r="B53" t="s">
        <v>45</v>
      </c>
      <c r="G53" s="5" t="s">
        <v>36</v>
      </c>
      <c r="H53" s="20">
        <f>D50</f>
        <v>63.408190224570674</v>
      </c>
      <c r="I53" s="24">
        <v>24.305</v>
      </c>
      <c r="J53" s="10">
        <f t="shared" si="6"/>
        <v>2.6088537430393201E-3</v>
      </c>
    </row>
    <row r="54" spans="1:10" x14ac:dyDescent="0.3">
      <c r="A54" s="12" t="s">
        <v>5</v>
      </c>
      <c r="B54">
        <v>1</v>
      </c>
      <c r="G54" s="5" t="s">
        <v>51</v>
      </c>
      <c r="H54" s="20">
        <f>D27</f>
        <v>0.21136063408190225</v>
      </c>
      <c r="I54" s="4"/>
      <c r="J54" s="10"/>
    </row>
    <row r="55" spans="1:10" x14ac:dyDescent="0.3">
      <c r="A55" s="6" t="s">
        <v>27</v>
      </c>
      <c r="B55">
        <v>0.22600000000000001</v>
      </c>
      <c r="G55" s="6" t="s">
        <v>37</v>
      </c>
      <c r="H55" s="20">
        <f>H54*B59</f>
        <v>1.2083487450462351</v>
      </c>
      <c r="I55" s="24">
        <v>61.83</v>
      </c>
      <c r="J55" s="10">
        <f t="shared" si="6"/>
        <v>1.9543081757176698E-5</v>
      </c>
    </row>
    <row r="56" spans="1:10" x14ac:dyDescent="0.3">
      <c r="A56" s="6" t="s">
        <v>34</v>
      </c>
      <c r="B56">
        <v>0.82199999999999995</v>
      </c>
      <c r="G56" s="5" t="s">
        <v>38</v>
      </c>
      <c r="H56" s="20">
        <f>D31</f>
        <v>1.0568031704095111</v>
      </c>
      <c r="I56" s="24">
        <v>54.938043999999998</v>
      </c>
      <c r="J56" s="10">
        <f t="shared" si="6"/>
        <v>1.9236272234401197E-5</v>
      </c>
    </row>
    <row r="57" spans="1:10" x14ac:dyDescent="0.3">
      <c r="A57" s="12" t="s">
        <v>6</v>
      </c>
      <c r="B57">
        <v>0.83</v>
      </c>
      <c r="G57" s="5" t="s">
        <v>39</v>
      </c>
      <c r="H57" s="20">
        <f>D33</f>
        <v>0.31704095112285335</v>
      </c>
      <c r="I57" s="24">
        <v>65.38</v>
      </c>
      <c r="J57" s="10">
        <f t="shared" si="6"/>
        <v>4.8492039021543803E-6</v>
      </c>
    </row>
    <row r="58" spans="1:10" x14ac:dyDescent="0.3">
      <c r="A58" s="12" t="s">
        <v>7</v>
      </c>
      <c r="B58">
        <v>1</v>
      </c>
      <c r="G58" s="5" t="s">
        <v>40</v>
      </c>
      <c r="H58" s="20">
        <f>D29</f>
        <v>0.21136063408190225</v>
      </c>
      <c r="I58" s="24">
        <v>63.545999999999999</v>
      </c>
      <c r="J58" s="10">
        <f t="shared" si="6"/>
        <v>3.3261044610502983E-6</v>
      </c>
    </row>
    <row r="59" spans="1:10" x14ac:dyDescent="0.3">
      <c r="A59" s="12" t="s">
        <v>50</v>
      </c>
      <c r="B59">
        <v>5.7169999999999996</v>
      </c>
      <c r="G59" s="5" t="s">
        <v>41</v>
      </c>
      <c r="H59" s="20">
        <f>D32</f>
        <v>1.6908850726552179E-2</v>
      </c>
      <c r="I59" s="24">
        <v>95.94</v>
      </c>
      <c r="J59" s="10">
        <f t="shared" si="6"/>
        <v>1.7624401424382095E-7</v>
      </c>
    </row>
    <row r="60" spans="1:10" x14ac:dyDescent="0.3">
      <c r="A60" s="23" t="s">
        <v>37</v>
      </c>
      <c r="B60">
        <v>1</v>
      </c>
      <c r="G60" s="5" t="s">
        <v>42</v>
      </c>
      <c r="H60" s="20">
        <f>D30</f>
        <v>2.1136063408190222</v>
      </c>
      <c r="I60" s="24">
        <v>55.844999999999999</v>
      </c>
      <c r="J60" s="10">
        <f t="shared" si="6"/>
        <v>3.7847727474599737E-5</v>
      </c>
    </row>
    <row r="61" spans="1:10" ht="15" thickBot="1" x14ac:dyDescent="0.35">
      <c r="A61" s="12" t="s">
        <v>8</v>
      </c>
      <c r="B61">
        <v>1</v>
      </c>
      <c r="G61" s="7" t="s">
        <v>43</v>
      </c>
      <c r="H61" s="22">
        <f>D51*B70</f>
        <v>126.64729194187582</v>
      </c>
      <c r="I61" s="8">
        <v>96.06</v>
      </c>
      <c r="J61" s="10">
        <f t="shared" si="6"/>
        <v>1.3184186127615637E-3</v>
      </c>
    </row>
    <row r="62" spans="1:10" x14ac:dyDescent="0.3">
      <c r="A62" s="12" t="s">
        <v>9</v>
      </c>
      <c r="B62">
        <v>1</v>
      </c>
    </row>
    <row r="63" spans="1:10" x14ac:dyDescent="0.3">
      <c r="A63" s="12" t="s">
        <v>10</v>
      </c>
      <c r="B63">
        <v>1</v>
      </c>
    </row>
    <row r="64" spans="1:10" x14ac:dyDescent="0.3">
      <c r="A64" s="12" t="s">
        <v>11</v>
      </c>
      <c r="B64">
        <v>1</v>
      </c>
    </row>
    <row r="65" spans="1:2" x14ac:dyDescent="0.3">
      <c r="A65" s="12" t="s">
        <v>13</v>
      </c>
      <c r="B65">
        <v>1</v>
      </c>
    </row>
    <row r="66" spans="1:2" x14ac:dyDescent="0.3">
      <c r="A66" s="12" t="s">
        <v>14</v>
      </c>
      <c r="B66">
        <v>1</v>
      </c>
    </row>
    <row r="67" spans="1:2" x14ac:dyDescent="0.3">
      <c r="A67" s="12" t="s">
        <v>18</v>
      </c>
      <c r="B67">
        <v>1</v>
      </c>
    </row>
    <row r="68" spans="1:2" x14ac:dyDescent="0.3">
      <c r="A68" s="12" t="s">
        <v>56</v>
      </c>
      <c r="B68">
        <f>0.436*3.066</f>
        <v>1.336776</v>
      </c>
    </row>
    <row r="69" spans="1:2" x14ac:dyDescent="0.3">
      <c r="A69" s="12" t="s">
        <v>20</v>
      </c>
      <c r="B69">
        <v>1</v>
      </c>
    </row>
    <row r="70" spans="1:2" x14ac:dyDescent="0.3">
      <c r="A70" s="12" t="s">
        <v>21</v>
      </c>
      <c r="B70">
        <v>2.996</v>
      </c>
    </row>
    <row r="71" spans="1:2" x14ac:dyDescent="0.3">
      <c r="A71" s="12" t="s">
        <v>43</v>
      </c>
      <c r="B7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Breuhaus-Alvarez</dc:creator>
  <cp:lastModifiedBy>Andrew Breuhaus-Alvarez</cp:lastModifiedBy>
  <dcterms:created xsi:type="dcterms:W3CDTF">2018-06-26T02:04:49Z</dcterms:created>
  <dcterms:modified xsi:type="dcterms:W3CDTF">2018-07-03T22:36:50Z</dcterms:modified>
</cp:coreProperties>
</file>