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120" windowWidth="27760" windowHeight="12420" activeTab="1"/>
  </bookViews>
  <sheets>
    <sheet name="High" sheetId="1" r:id="rId1"/>
    <sheet name="Presentable (Mid)" sheetId="5" r:id="rId2"/>
    <sheet name="Affordable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E19" i="4"/>
  <c r="E48" i="4"/>
  <c r="E41" i="4"/>
  <c r="E33" i="4"/>
  <c r="E31" i="4"/>
  <c r="E34" i="4"/>
  <c r="B27" i="4"/>
  <c r="C27" i="4"/>
  <c r="E27" i="4"/>
  <c r="B26" i="4"/>
  <c r="C26" i="4"/>
  <c r="E26" i="4"/>
  <c r="B25" i="4"/>
  <c r="E25" i="4"/>
  <c r="B24" i="4"/>
  <c r="E24" i="4"/>
  <c r="B23" i="4"/>
  <c r="E23" i="4"/>
  <c r="B22" i="4"/>
  <c r="C22" i="4"/>
  <c r="E22" i="4"/>
  <c r="B21" i="4"/>
  <c r="E21" i="4"/>
  <c r="B18" i="4"/>
  <c r="E18" i="4"/>
  <c r="B17" i="4"/>
  <c r="E17" i="4"/>
  <c r="B16" i="4"/>
  <c r="E16" i="4"/>
  <c r="B15" i="4"/>
  <c r="E15" i="4"/>
  <c r="B14" i="4"/>
  <c r="E14" i="4"/>
  <c r="E28" i="4"/>
  <c r="E11" i="4"/>
  <c r="E50" i="4"/>
  <c r="B26" i="1"/>
  <c r="B19" i="1"/>
  <c r="E19" i="1"/>
  <c r="C26" i="1"/>
  <c r="E26" i="1"/>
  <c r="B25" i="1"/>
  <c r="E25" i="1"/>
  <c r="B23" i="1"/>
  <c r="E23" i="1"/>
  <c r="B21" i="1"/>
  <c r="E21" i="1"/>
  <c r="B16" i="1"/>
  <c r="E16" i="1"/>
  <c r="B15" i="1"/>
  <c r="E15" i="1"/>
  <c r="B14" i="1"/>
  <c r="E14" i="1"/>
  <c r="E11" i="1"/>
  <c r="B17" i="1"/>
  <c r="E17" i="1"/>
  <c r="B18" i="1"/>
  <c r="E18" i="1"/>
  <c r="E48" i="1"/>
  <c r="E41" i="1"/>
  <c r="E33" i="1"/>
  <c r="E31" i="1"/>
  <c r="E34" i="1"/>
  <c r="B24" i="1"/>
  <c r="E24" i="1"/>
  <c r="B22" i="1"/>
  <c r="B27" i="1"/>
  <c r="C27" i="1"/>
  <c r="C22" i="1"/>
  <c r="E27" i="1"/>
  <c r="E22" i="1"/>
  <c r="E28" i="1"/>
  <c r="E50" i="1"/>
  <c r="B19" i="5"/>
  <c r="E19" i="5"/>
  <c r="E48" i="5"/>
  <c r="E41" i="5"/>
  <c r="E33" i="5"/>
  <c r="E31" i="5"/>
  <c r="E34" i="5"/>
  <c r="B27" i="5"/>
  <c r="C27" i="5"/>
  <c r="E27" i="5"/>
  <c r="B26" i="5"/>
  <c r="C26" i="5"/>
  <c r="E26" i="5"/>
  <c r="B25" i="5"/>
  <c r="E25" i="5"/>
  <c r="B24" i="5"/>
  <c r="E24" i="5"/>
  <c r="B23" i="5"/>
  <c r="E23" i="5"/>
  <c r="B22" i="5"/>
  <c r="C22" i="5"/>
  <c r="E22" i="5"/>
  <c r="B21" i="5"/>
  <c r="E21" i="5"/>
  <c r="B18" i="5"/>
  <c r="E18" i="5"/>
  <c r="B17" i="5"/>
  <c r="E17" i="5"/>
  <c r="B16" i="5"/>
  <c r="E16" i="5"/>
  <c r="B15" i="5"/>
  <c r="E15" i="5"/>
  <c r="B14" i="5"/>
  <c r="E14" i="5"/>
  <c r="E11" i="5"/>
  <c r="E28" i="5"/>
  <c r="E50" i="5"/>
</calcChain>
</file>

<file path=xl/comments1.xml><?xml version="1.0" encoding="utf-8"?>
<comments xmlns="http://schemas.openxmlformats.org/spreadsheetml/2006/main">
  <authors>
    <author>Jamie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Jamie:</t>
        </r>
        <r>
          <rPr>
            <sz val="9"/>
            <color indexed="81"/>
            <rFont val="Tahoma"/>
            <family val="2"/>
          </rPr>
          <t xml:space="preserve">
Fool around with this if you want to see how variable costs change with attendance…</t>
        </r>
      </text>
    </comment>
  </commentList>
</comments>
</file>

<file path=xl/comments2.xml><?xml version="1.0" encoding="utf-8"?>
<comments xmlns="http://schemas.openxmlformats.org/spreadsheetml/2006/main">
  <authors>
    <author>Jamie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Jamie:</t>
        </r>
        <r>
          <rPr>
            <sz val="9"/>
            <color indexed="81"/>
            <rFont val="Tahoma"/>
            <family val="2"/>
          </rPr>
          <t xml:space="preserve">
Fool around with this if you want to see how variable costs change with attendance…</t>
        </r>
      </text>
    </comment>
  </commentList>
</comments>
</file>

<file path=xl/comments3.xml><?xml version="1.0" encoding="utf-8"?>
<comments xmlns="http://schemas.openxmlformats.org/spreadsheetml/2006/main">
  <authors>
    <author>Jamie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Jamie:</t>
        </r>
        <r>
          <rPr>
            <sz val="9"/>
            <color indexed="81"/>
            <rFont val="Tahoma"/>
            <family val="2"/>
          </rPr>
          <t xml:space="preserve">
Fool around with this if you want to see how variable costs change with attendance…</t>
        </r>
      </text>
    </comment>
  </commentList>
</comments>
</file>

<file path=xl/sharedStrings.xml><?xml version="1.0" encoding="utf-8"?>
<sst xmlns="http://schemas.openxmlformats.org/spreadsheetml/2006/main" count="225" uniqueCount="77">
  <si>
    <t>Buffet dinner from hospitality services: includes 1 entree, salads, starch, veges, dessert, tea/coffee; setup $70, delivery $60, service charge 378.38 estimated based on welcome session fees, needs to be confirmed.</t>
  </si>
  <si>
    <t>setup $70, delivery $60, service charge 378.38.</t>
  </si>
  <si>
    <t>cheese platter = $95.95, serves 20 people (total cost will need to round up/down depending on # of guests); setup $70, delivery $60, service charge 338.38 estimate based on "finger food" alternative, needs to be confirmed.</t>
  </si>
  <si>
    <t>Buffet lunch; $20.55/person. Entree, starch, salad, dessert, coffee/tea; delivery charge $22.95 estimated based on coffee service lunch, needs to be confirmed.</t>
  </si>
  <si>
    <t>Friday dinner venue</t>
  </si>
  <si>
    <t>Dinners (Thursday + Friday night)</t>
  </si>
  <si>
    <t>Arboretum Auditorium affilliated rate ($265) - confirm with Barb Watson-Ash plus deliver/setup/service charges from Conf. Services</t>
  </si>
  <si>
    <t>Friday poster session room</t>
  </si>
  <si>
    <t>70 for setup, 60 for delivery, 378.38 service charge; We can probably use Thornborough 1200 concourse (thus avoiding a separate room booking) unless we have too many posters (AWAITING MARG WHITING RESPONSE ON HOW MANY IS TOO MANY), but would still have to pay delivery etc I believe (unless we set up poster boards ourselves???)</t>
  </si>
  <si>
    <t>10 boards at weekend rate; Depending on availability of existing poster boards in the building, we may not have to rent others, so this might be free (STILL AWAITING MARG WHITING CONFIRMATION)</t>
  </si>
  <si>
    <t>Breaktime packages (e.g. "Breakfast on the go" or "Cookie craze") $3.25/person X 2 times/day X 2 days; 22.95 delivery charge per coffee break</t>
  </si>
  <si>
    <t>Free hosting via Guelph Computing &amp; Communications Services</t>
  </si>
  <si>
    <t>For early morning; only in affordable budget, replaced by continental breakfast in high budget; 29.25 delivery charge per coffee break + per person price estimates one cup of coffee or tea per person per break ($22.95/gallon, 16 cups/gallon)</t>
  </si>
  <si>
    <t>Beverages (Opening Dinner or Cocktail)</t>
  </si>
  <si>
    <t>Cash Bar (Cocktail or Poster Session)</t>
  </si>
  <si>
    <t>Gifts</t>
  </si>
  <si>
    <t>Bank account fees</t>
  </si>
  <si>
    <t>Website hosting</t>
  </si>
  <si>
    <t>$0 for Guelph (X1); $50 for non-Guelph, within driving range (X2); $600 for out-of-province (X1)</t>
  </si>
  <si>
    <t>Continental breakfast for 2 days; $9.50/person. Juice, baked goods, fruit, coffee/tea [note that many people will have breakfast included with hotel room if we use Best Western] (delivery charge $22.95 estimated based on other types of food breaks; needs to be confirmed)</t>
  </si>
  <si>
    <t>Comes with main entrée, 2 sides, dessert, and beverage; no delivery charge.</t>
  </si>
  <si>
    <t>setup $70, delivery $60, service charge 338.38</t>
  </si>
  <si>
    <t>ONTARIO ECOLOGY, ETHOLOGY, AND EVOLUTION COLLOQUIUM 2014: EXPECTED BUDGET</t>
  </si>
  <si>
    <t>TRANSACTION</t>
  </si>
  <si>
    <t>DESCRIPTION</t>
  </si>
  <si>
    <t>Venue</t>
  </si>
  <si>
    <t>Talk session rooms</t>
  </si>
  <si>
    <t>poster session room</t>
  </si>
  <si>
    <t>Opening dinner venue</t>
  </si>
  <si>
    <t>Food &amp; Beverage</t>
  </si>
  <si>
    <t>Venue Subtotal</t>
  </si>
  <si>
    <t>Breakfast</t>
  </si>
  <si>
    <t>Food &amp; Beverage subtotal</t>
  </si>
  <si>
    <t>AV</t>
  </si>
  <si>
    <t>Posterboards</t>
  </si>
  <si>
    <t xml:space="preserve">Plenary Speakers </t>
  </si>
  <si>
    <t>Travel</t>
  </si>
  <si>
    <t>Accomodation</t>
  </si>
  <si>
    <t>2 nights/plenary. $170/night = 170 X 2nights X 3 plenaries</t>
  </si>
  <si>
    <t>Food &amp; beverage</t>
  </si>
  <si>
    <t>$100/plenary</t>
  </si>
  <si>
    <t>Plenary subtotal</t>
  </si>
  <si>
    <t>$100/award; 2 awards (best talk; best poster)</t>
  </si>
  <si>
    <t>Misc.</t>
  </si>
  <si>
    <t>Printing</t>
  </si>
  <si>
    <t>8pg program; 15cents/page (double-sided); 130 copies</t>
  </si>
  <si>
    <t>Misc. Subtotal</t>
  </si>
  <si>
    <t>TOTAL PROJECTED COSTS</t>
  </si>
  <si>
    <t>$10/month; 12 months</t>
  </si>
  <si>
    <t>Expected Attendance</t>
  </si>
  <si>
    <t>Friday plenary + reception room</t>
  </si>
  <si>
    <t>COST/guest</t>
  </si>
  <si>
    <t>TOTAL COST</t>
  </si>
  <si>
    <t>$25/bottle wine; one bottle per 4 people (is that reasonable?)</t>
  </si>
  <si>
    <t>Coffee (no snack) breaks</t>
  </si>
  <si>
    <t>Coffee + snack breaks</t>
  </si>
  <si>
    <t>$25/bottle wine; one bottle per 2 people (is that reasonable?)</t>
  </si>
  <si>
    <t>guests</t>
  </si>
  <si>
    <t># units</t>
  </si>
  <si>
    <t>Beverages (Poster Session)</t>
  </si>
  <si>
    <t>Cheese Platters (Poster Session)</t>
  </si>
  <si>
    <t>Equipment</t>
  </si>
  <si>
    <t>Comes with 1 free drink ticket per person</t>
  </si>
  <si>
    <t>Lunch (Buffet)</t>
  </si>
  <si>
    <t>Lunch (Dining Room Meal)</t>
  </si>
  <si>
    <t>Equipment subtotal</t>
  </si>
  <si>
    <t>Thornborough 1200 ($200/day; seats ~300) and 1307 ($150/day; seats ~150) booked for Saturday and Sunday (for two concurrent sessions, plus plenaries in 1200)</t>
  </si>
  <si>
    <t>$185 per Thornborough room per day, $200 for Science complex atrium</t>
  </si>
  <si>
    <t>Registration table with linen</t>
  </si>
  <si>
    <t>12.95 per table per day; conference services suggests two tables on Friday, one on each weekend day</t>
  </si>
  <si>
    <t>Student awards</t>
  </si>
  <si>
    <t>Finger Food (Poster Session)</t>
  </si>
  <si>
    <t>Finger Food (Opening Cocktail)</t>
  </si>
  <si>
    <t>Science complex atrium = 400 for room, 70 for setup, 60 for deliver, 378.38 service charge</t>
  </si>
  <si>
    <t>Deluxe Sandwiches, Asst Cold Beverages, Asst Sweet Platters, Fresh Whole Fruit; 22.95 delivery charge</t>
  </si>
  <si>
    <t>Lunch (Coffee Service Lunch)</t>
  </si>
  <si>
    <t>Thursday plenary + reception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</si>
</sst>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Fill="1"/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right"/>
    </xf>
    <xf numFmtId="2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Font="1"/>
    <xf numFmtId="2" fontId="0" fillId="4" borderId="0" xfId="0" applyNumberFormat="1" applyFill="1"/>
    <xf numFmtId="2" fontId="0" fillId="0" borderId="0" xfId="0" applyNumberForma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opLeftCell="A10" workbookViewId="0">
      <selection activeCell="F26" sqref="F26"/>
    </sheetView>
  </sheetViews>
  <sheetFormatPr baseColWidth="10" defaultColWidth="8.83203125" defaultRowHeight="14" x14ac:dyDescent="0"/>
  <cols>
    <col min="1" max="1" width="35.5" bestFit="1" customWidth="1"/>
    <col min="2" max="2" width="6.6640625" style="11" bestFit="1" customWidth="1"/>
    <col min="3" max="3" width="11.33203125" style="18" bestFit="1" customWidth="1"/>
    <col min="4" max="4" width="6.83203125" style="18" bestFit="1" customWidth="1"/>
    <col min="5" max="5" width="11.5" style="18" customWidth="1"/>
    <col min="6" max="6" width="111.5" bestFit="1" customWidth="1"/>
  </cols>
  <sheetData>
    <row r="1" spans="1:6">
      <c r="A1" s="35" t="s">
        <v>22</v>
      </c>
      <c r="B1" s="35"/>
      <c r="C1" s="35"/>
      <c r="D1" s="35"/>
      <c r="E1" s="36"/>
      <c r="F1" s="36"/>
    </row>
    <row r="2" spans="1:6">
      <c r="A2" s="3"/>
      <c r="B2" s="8"/>
      <c r="C2" s="17"/>
      <c r="D2" s="17"/>
      <c r="F2" s="2"/>
    </row>
    <row r="3" spans="1:6">
      <c r="A3" s="8" t="s">
        <v>49</v>
      </c>
      <c r="B3" s="14">
        <v>130</v>
      </c>
      <c r="C3" s="17"/>
      <c r="D3" s="17"/>
      <c r="F3" s="2"/>
    </row>
    <row r="4" spans="1:6">
      <c r="A4" s="1"/>
      <c r="F4" s="1"/>
    </row>
    <row r="5" spans="1:6">
      <c r="A5" s="4" t="s">
        <v>23</v>
      </c>
      <c r="B5" s="12" t="s">
        <v>57</v>
      </c>
      <c r="C5" s="19" t="s">
        <v>51</v>
      </c>
      <c r="D5" s="19" t="s">
        <v>58</v>
      </c>
      <c r="E5" s="19" t="s">
        <v>52</v>
      </c>
      <c r="F5" s="4" t="s">
        <v>24</v>
      </c>
    </row>
    <row r="6" spans="1:6">
      <c r="A6" s="5" t="s">
        <v>25</v>
      </c>
      <c r="B6" s="9"/>
      <c r="C6" s="20"/>
      <c r="D6" s="20"/>
      <c r="F6" s="2"/>
    </row>
    <row r="7" spans="1:6">
      <c r="A7" s="2" t="s">
        <v>26</v>
      </c>
      <c r="E7" s="18">
        <v>700</v>
      </c>
      <c r="F7" s="11" t="s">
        <v>66</v>
      </c>
    </row>
    <row r="8" spans="1:6">
      <c r="A8" s="11" t="s">
        <v>76</v>
      </c>
      <c r="E8" s="18">
        <v>908.38</v>
      </c>
      <c r="F8" s="11" t="s">
        <v>73</v>
      </c>
    </row>
    <row r="9" spans="1:6">
      <c r="A9" s="11" t="s">
        <v>7</v>
      </c>
      <c r="E9" s="33">
        <v>463.38</v>
      </c>
      <c r="F9" s="23" t="s">
        <v>8</v>
      </c>
    </row>
    <row r="10" spans="1:6">
      <c r="A10" s="11" t="s">
        <v>4</v>
      </c>
      <c r="E10" s="28">
        <v>773.38</v>
      </c>
      <c r="F10" s="23" t="s">
        <v>6</v>
      </c>
    </row>
    <row r="11" spans="1:6">
      <c r="A11" s="2" t="s">
        <v>30</v>
      </c>
      <c r="E11" s="17">
        <f>E7+E8+E9+E10</f>
        <v>2845.1400000000003</v>
      </c>
      <c r="F11" s="2"/>
    </row>
    <row r="12" spans="1:6" s="11" customFormat="1">
      <c r="C12" s="18"/>
      <c r="D12" s="18"/>
      <c r="E12" s="17"/>
    </row>
    <row r="13" spans="1:6">
      <c r="A13" s="3" t="s">
        <v>29</v>
      </c>
      <c r="B13" s="8"/>
      <c r="C13" s="17"/>
      <c r="D13" s="17"/>
      <c r="F13" s="2"/>
    </row>
    <row r="14" spans="1:6">
      <c r="A14" s="2" t="s">
        <v>31</v>
      </c>
      <c r="B14" s="11">
        <f t="shared" ref="B14:B27" si="0">B$3</f>
        <v>130</v>
      </c>
      <c r="C14" s="18">
        <v>9.5</v>
      </c>
      <c r="D14" s="18">
        <v>2</v>
      </c>
      <c r="E14" s="18">
        <f>B14*C14*D14+D14*22.95</f>
        <v>2515.9</v>
      </c>
      <c r="F14" s="11" t="s">
        <v>19</v>
      </c>
    </row>
    <row r="15" spans="1:6">
      <c r="A15" s="11" t="s">
        <v>63</v>
      </c>
      <c r="B15" s="11">
        <f t="shared" si="0"/>
        <v>130</v>
      </c>
      <c r="C15" s="18">
        <v>20.55</v>
      </c>
      <c r="D15" s="18">
        <v>2</v>
      </c>
      <c r="E15" s="18">
        <f>B15*C15*D15+D15*22.95</f>
        <v>5388.9</v>
      </c>
      <c r="F15" s="11" t="s">
        <v>3</v>
      </c>
    </row>
    <row r="16" spans="1:6" s="24" customFormat="1">
      <c r="A16" s="24" t="s">
        <v>64</v>
      </c>
      <c r="B16" s="24">
        <f t="shared" si="0"/>
        <v>130</v>
      </c>
      <c r="C16" s="25">
        <v>13.3</v>
      </c>
      <c r="D16" s="25">
        <v>0</v>
      </c>
      <c r="E16" s="25">
        <f>B16*C16*D16</f>
        <v>0</v>
      </c>
      <c r="F16" s="24" t="s">
        <v>20</v>
      </c>
    </row>
    <row r="17" spans="1:6" s="24" customFormat="1">
      <c r="A17" s="24" t="s">
        <v>75</v>
      </c>
      <c r="B17" s="24">
        <f t="shared" si="0"/>
        <v>130</v>
      </c>
      <c r="C17" s="25">
        <v>12.75</v>
      </c>
      <c r="D17" s="25">
        <v>0</v>
      </c>
      <c r="E17" s="25">
        <f>B17*C17*D17 + 22.95*D17</f>
        <v>0</v>
      </c>
      <c r="F17" s="24" t="s">
        <v>74</v>
      </c>
    </row>
    <row r="18" spans="1:6" s="24" customFormat="1">
      <c r="A18" s="24" t="s">
        <v>54</v>
      </c>
      <c r="B18" s="24">
        <f t="shared" si="0"/>
        <v>130</v>
      </c>
      <c r="C18" s="25">
        <v>1.38</v>
      </c>
      <c r="D18" s="25">
        <v>0</v>
      </c>
      <c r="E18" s="25">
        <f>B18*C18*D18+D18*29.25</f>
        <v>0</v>
      </c>
      <c r="F18" s="24" t="s">
        <v>12</v>
      </c>
    </row>
    <row r="19" spans="1:6">
      <c r="A19" s="11" t="s">
        <v>55</v>
      </c>
      <c r="B19" s="11">
        <f t="shared" si="0"/>
        <v>130</v>
      </c>
      <c r="C19" s="18">
        <v>3.25</v>
      </c>
      <c r="D19" s="18">
        <v>4</v>
      </c>
      <c r="E19" s="18">
        <f>B19*C19*D19+D19*22.95</f>
        <v>1781.8</v>
      </c>
      <c r="F19" s="11" t="s">
        <v>10</v>
      </c>
    </row>
    <row r="20" spans="1:6" s="11" customFormat="1">
      <c r="C20" s="18"/>
      <c r="D20" s="18"/>
      <c r="E20" s="18"/>
    </row>
    <row r="21" spans="1:6">
      <c r="A21" s="11" t="s">
        <v>5</v>
      </c>
      <c r="B21" s="11">
        <f>B$3</f>
        <v>130</v>
      </c>
      <c r="C21" s="18">
        <v>37.950000000000003</v>
      </c>
      <c r="D21" s="18">
        <v>2</v>
      </c>
      <c r="E21" s="18">
        <f>B21*C21*D21+503.38*D21</f>
        <v>10873.76</v>
      </c>
      <c r="F21" s="11" t="s">
        <v>0</v>
      </c>
    </row>
    <row r="22" spans="1:6" s="7" customFormat="1">
      <c r="A22" s="11" t="s">
        <v>13</v>
      </c>
      <c r="B22" s="11">
        <f t="shared" si="0"/>
        <v>130</v>
      </c>
      <c r="C22" s="18">
        <f>25/4</f>
        <v>6.25</v>
      </c>
      <c r="D22" s="18">
        <v>1</v>
      </c>
      <c r="E22" s="18">
        <f>B22*C22*D22</f>
        <v>812.5</v>
      </c>
      <c r="F22" s="15" t="s">
        <v>53</v>
      </c>
    </row>
    <row r="23" spans="1:6" s="24" customFormat="1">
      <c r="A23" s="24" t="s">
        <v>72</v>
      </c>
      <c r="B23" s="24">
        <f t="shared" si="0"/>
        <v>130</v>
      </c>
      <c r="C23" s="25">
        <v>10</v>
      </c>
      <c r="D23" s="25">
        <v>0</v>
      </c>
      <c r="E23" s="25">
        <f>B23*C23*D23+503.38*D23</f>
        <v>0</v>
      </c>
      <c r="F23" s="24" t="s">
        <v>1</v>
      </c>
    </row>
    <row r="24" spans="1:6" s="24" customFormat="1">
      <c r="A24" s="24" t="s">
        <v>14</v>
      </c>
      <c r="B24" s="24">
        <f t="shared" si="0"/>
        <v>130</v>
      </c>
      <c r="C24" s="25">
        <v>5.95</v>
      </c>
      <c r="D24" s="25">
        <v>0</v>
      </c>
      <c r="E24" s="25">
        <f t="shared" ref="E24:E27" si="1">B24*C24*D24</f>
        <v>0</v>
      </c>
      <c r="F24" s="24" t="s">
        <v>62</v>
      </c>
    </row>
    <row r="25" spans="1:6" s="24" customFormat="1">
      <c r="A25" s="24" t="s">
        <v>71</v>
      </c>
      <c r="B25" s="24">
        <f t="shared" si="0"/>
        <v>130</v>
      </c>
      <c r="C25" s="25">
        <v>8</v>
      </c>
      <c r="D25" s="25">
        <v>0</v>
      </c>
      <c r="E25" s="25">
        <f>B25*C25*D25+463.38*D25</f>
        <v>0</v>
      </c>
      <c r="F25" s="24" t="s">
        <v>21</v>
      </c>
    </row>
    <row r="26" spans="1:6">
      <c r="A26" s="10" t="s">
        <v>60</v>
      </c>
      <c r="B26" s="11">
        <f t="shared" si="0"/>
        <v>130</v>
      </c>
      <c r="C26" s="21">
        <f>95.95/20</f>
        <v>4.7975000000000003</v>
      </c>
      <c r="D26" s="21">
        <v>1</v>
      </c>
      <c r="E26" s="18">
        <f>B26*C26*D26+463.38*D26</f>
        <v>1087.0550000000001</v>
      </c>
      <c r="F26" s="11" t="s">
        <v>2</v>
      </c>
    </row>
    <row r="27" spans="1:6" s="11" customFormat="1">
      <c r="A27" s="10" t="s">
        <v>59</v>
      </c>
      <c r="B27" s="11">
        <f t="shared" si="0"/>
        <v>130</v>
      </c>
      <c r="C27" s="21">
        <f>25/2</f>
        <v>12.5</v>
      </c>
      <c r="D27" s="21">
        <v>1</v>
      </c>
      <c r="E27" s="18">
        <f t="shared" si="1"/>
        <v>1625</v>
      </c>
      <c r="F27" s="15" t="s">
        <v>56</v>
      </c>
    </row>
    <row r="28" spans="1:6">
      <c r="A28" s="6" t="s">
        <v>32</v>
      </c>
      <c r="B28" s="10"/>
      <c r="C28" s="22"/>
      <c r="D28" s="22"/>
      <c r="E28" s="17">
        <f>SUM(E14:E27)</f>
        <v>24084.915000000001</v>
      </c>
      <c r="F28" s="2"/>
    </row>
    <row r="29" spans="1:6" s="11" customFormat="1">
      <c r="A29" s="10"/>
      <c r="B29" s="10"/>
      <c r="C29" s="22"/>
      <c r="D29" s="22"/>
      <c r="E29" s="17"/>
    </row>
    <row r="30" spans="1:6">
      <c r="A30" s="9" t="s">
        <v>61</v>
      </c>
      <c r="B30" s="9"/>
      <c r="C30" s="20"/>
      <c r="D30" s="20"/>
      <c r="F30" s="2"/>
    </row>
    <row r="31" spans="1:6">
      <c r="A31" s="6" t="s">
        <v>33</v>
      </c>
      <c r="B31" s="10"/>
      <c r="C31" s="22"/>
      <c r="D31" s="22"/>
      <c r="E31" s="18">
        <f>185*4+200</f>
        <v>940</v>
      </c>
      <c r="F31" s="11" t="s">
        <v>67</v>
      </c>
    </row>
    <row r="32" spans="1:6">
      <c r="A32" s="6" t="s">
        <v>34</v>
      </c>
      <c r="B32" s="10"/>
      <c r="C32" s="22"/>
      <c r="D32" s="22"/>
      <c r="E32" s="28">
        <v>250</v>
      </c>
      <c r="F32" s="16" t="s">
        <v>9</v>
      </c>
    </row>
    <row r="33" spans="1:6" s="11" customFormat="1">
      <c r="A33" s="10" t="s">
        <v>68</v>
      </c>
      <c r="B33" s="10"/>
      <c r="C33" s="22"/>
      <c r="D33" s="22"/>
      <c r="E33" s="32">
        <f>12.95*4</f>
        <v>51.8</v>
      </c>
      <c r="F33" s="11" t="s">
        <v>69</v>
      </c>
    </row>
    <row r="34" spans="1:6">
      <c r="A34" s="10" t="s">
        <v>65</v>
      </c>
      <c r="B34" s="10"/>
      <c r="C34" s="22"/>
      <c r="D34" s="22"/>
      <c r="E34" s="17">
        <f>SUM(E31:E33)</f>
        <v>1241.8</v>
      </c>
      <c r="F34" s="2"/>
    </row>
    <row r="35" spans="1:6" s="11" customFormat="1">
      <c r="A35" s="10"/>
      <c r="B35" s="10"/>
      <c r="C35" s="22"/>
      <c r="D35" s="22"/>
      <c r="E35" s="17"/>
    </row>
    <row r="36" spans="1:6">
      <c r="A36" s="5" t="s">
        <v>35</v>
      </c>
      <c r="B36" s="9"/>
      <c r="C36" s="20"/>
      <c r="D36" s="20"/>
      <c r="F36" s="2"/>
    </row>
    <row r="37" spans="1:6">
      <c r="A37" s="6" t="s">
        <v>36</v>
      </c>
      <c r="B37" s="10"/>
      <c r="C37" s="22"/>
      <c r="D37" s="22"/>
      <c r="E37" s="18">
        <v>700</v>
      </c>
      <c r="F37" s="16" t="s">
        <v>18</v>
      </c>
    </row>
    <row r="38" spans="1:6">
      <c r="A38" s="6" t="s">
        <v>37</v>
      </c>
      <c r="B38" s="10"/>
      <c r="C38" s="22"/>
      <c r="D38" s="22"/>
      <c r="E38" s="18">
        <v>1020</v>
      </c>
      <c r="F38" s="2" t="s">
        <v>38</v>
      </c>
    </row>
    <row r="39" spans="1:6">
      <c r="A39" s="6" t="s">
        <v>39</v>
      </c>
      <c r="B39" s="10"/>
      <c r="C39" s="22"/>
      <c r="D39" s="22"/>
      <c r="E39" s="18">
        <v>400</v>
      </c>
      <c r="F39" s="2" t="s">
        <v>40</v>
      </c>
    </row>
    <row r="40" spans="1:6">
      <c r="A40" s="6" t="s">
        <v>15</v>
      </c>
      <c r="B40" s="10"/>
      <c r="C40" s="22"/>
      <c r="D40" s="22"/>
      <c r="E40" s="18">
        <v>400</v>
      </c>
      <c r="F40" s="2" t="s">
        <v>40</v>
      </c>
    </row>
    <row r="41" spans="1:6">
      <c r="A41" s="6" t="s">
        <v>41</v>
      </c>
      <c r="B41" s="10"/>
      <c r="C41" s="22"/>
      <c r="D41" s="22"/>
      <c r="E41" s="17">
        <f>SUM(E37:E40)</f>
        <v>2520</v>
      </c>
      <c r="F41" s="2"/>
    </row>
    <row r="42" spans="1:6" s="11" customFormat="1">
      <c r="A42" s="10"/>
      <c r="B42" s="10"/>
      <c r="C42" s="22"/>
      <c r="D42" s="22"/>
      <c r="E42" s="17"/>
    </row>
    <row r="43" spans="1:6">
      <c r="A43" s="5" t="s">
        <v>43</v>
      </c>
      <c r="B43" s="9"/>
      <c r="C43" s="20"/>
      <c r="D43" s="20"/>
      <c r="F43" s="2"/>
    </row>
    <row r="44" spans="1:6" s="11" customFormat="1">
      <c r="A44" s="10" t="s">
        <v>70</v>
      </c>
      <c r="B44" s="9"/>
      <c r="C44" s="20"/>
      <c r="D44" s="20"/>
      <c r="E44" s="18">
        <v>200</v>
      </c>
      <c r="F44" s="2" t="s">
        <v>42</v>
      </c>
    </row>
    <row r="45" spans="1:6">
      <c r="A45" s="6" t="s">
        <v>17</v>
      </c>
      <c r="B45" s="10"/>
      <c r="C45" s="22"/>
      <c r="D45" s="22"/>
      <c r="E45" s="18">
        <v>0</v>
      </c>
      <c r="F45" s="11" t="s">
        <v>11</v>
      </c>
    </row>
    <row r="46" spans="1:6" s="11" customFormat="1">
      <c r="A46" s="10" t="s">
        <v>16</v>
      </c>
      <c r="B46" s="10"/>
      <c r="C46" s="22"/>
      <c r="D46" s="22"/>
      <c r="E46" s="18">
        <v>120</v>
      </c>
      <c r="F46" s="11" t="s">
        <v>48</v>
      </c>
    </row>
    <row r="47" spans="1:6">
      <c r="A47" s="6" t="s">
        <v>44</v>
      </c>
      <c r="B47" s="10"/>
      <c r="C47" s="22"/>
      <c r="D47" s="22"/>
      <c r="E47" s="18">
        <v>156</v>
      </c>
      <c r="F47" s="2" t="s">
        <v>45</v>
      </c>
    </row>
    <row r="48" spans="1:6">
      <c r="A48" s="6" t="s">
        <v>46</v>
      </c>
      <c r="B48" s="10"/>
      <c r="C48" s="22"/>
      <c r="D48" s="22"/>
      <c r="E48" s="17">
        <f>SUM(E44:E47)</f>
        <v>476</v>
      </c>
      <c r="F48" s="2"/>
    </row>
    <row r="49" spans="1:6" s="11" customFormat="1">
      <c r="A49" s="10"/>
      <c r="B49" s="10"/>
      <c r="C49" s="22"/>
      <c r="D49" s="22"/>
      <c r="E49" s="17"/>
    </row>
    <row r="50" spans="1:6">
      <c r="A50" s="3" t="s">
        <v>47</v>
      </c>
      <c r="B50" s="8"/>
      <c r="C50" s="17"/>
      <c r="D50" s="17"/>
      <c r="E50" s="17">
        <f>E48+E41+E34+E28+E11</f>
        <v>31167.855</v>
      </c>
      <c r="F50" s="2"/>
    </row>
  </sheetData>
  <mergeCells count="1">
    <mergeCell ref="A1:F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abSelected="1" topLeftCell="A15" workbookViewId="0">
      <selection activeCell="A47" sqref="A47"/>
    </sheetView>
  </sheetViews>
  <sheetFormatPr baseColWidth="10" defaultColWidth="8.83203125" defaultRowHeight="14" x14ac:dyDescent="0"/>
  <cols>
    <col min="1" max="1" width="35.5" style="11" bestFit="1" customWidth="1"/>
    <col min="2" max="2" width="6.6640625" style="11" bestFit="1" customWidth="1"/>
    <col min="3" max="3" width="11.33203125" style="18" bestFit="1" customWidth="1"/>
    <col min="4" max="4" width="6.83203125" style="18" bestFit="1" customWidth="1"/>
    <col min="5" max="5" width="11.5" style="18" customWidth="1"/>
    <col min="6" max="6" width="111.5" style="11" bestFit="1" customWidth="1"/>
    <col min="7" max="16384" width="8.83203125" style="11"/>
  </cols>
  <sheetData>
    <row r="1" spans="1:6">
      <c r="A1" s="35" t="s">
        <v>22</v>
      </c>
      <c r="B1" s="35"/>
      <c r="C1" s="35"/>
      <c r="D1" s="35"/>
      <c r="E1" s="36"/>
      <c r="F1" s="36"/>
    </row>
    <row r="2" spans="1:6">
      <c r="A2" s="8"/>
      <c r="B2" s="8"/>
      <c r="C2" s="17"/>
      <c r="D2" s="17"/>
    </row>
    <row r="3" spans="1:6">
      <c r="A3" s="8" t="s">
        <v>49</v>
      </c>
      <c r="B3" s="14">
        <v>130</v>
      </c>
      <c r="C3" s="17"/>
      <c r="D3" s="17"/>
    </row>
    <row r="5" spans="1:6">
      <c r="A5" s="31" t="s">
        <v>23</v>
      </c>
      <c r="B5" s="31" t="s">
        <v>57</v>
      </c>
      <c r="C5" s="19" t="s">
        <v>51</v>
      </c>
      <c r="D5" s="19" t="s">
        <v>58</v>
      </c>
      <c r="E5" s="19" t="s">
        <v>52</v>
      </c>
      <c r="F5" s="31" t="s">
        <v>24</v>
      </c>
    </row>
    <row r="6" spans="1:6">
      <c r="A6" s="9" t="s">
        <v>25</v>
      </c>
      <c r="B6" s="9"/>
      <c r="C6" s="20"/>
      <c r="D6" s="20"/>
    </row>
    <row r="7" spans="1:6">
      <c r="A7" s="11" t="s">
        <v>26</v>
      </c>
      <c r="E7" s="18">
        <v>700</v>
      </c>
      <c r="F7" s="11" t="s">
        <v>66</v>
      </c>
    </row>
    <row r="8" spans="1:6">
      <c r="A8" s="11" t="s">
        <v>50</v>
      </c>
      <c r="E8" s="18">
        <v>908.38</v>
      </c>
      <c r="F8" s="11" t="s">
        <v>73</v>
      </c>
    </row>
    <row r="9" spans="1:6">
      <c r="A9" s="11" t="s">
        <v>27</v>
      </c>
      <c r="E9" s="33">
        <v>463.38</v>
      </c>
      <c r="F9" s="23" t="s">
        <v>8</v>
      </c>
    </row>
    <row r="10" spans="1:6" s="24" customFormat="1">
      <c r="A10" s="24" t="s">
        <v>28</v>
      </c>
      <c r="C10" s="25"/>
      <c r="D10" s="25"/>
      <c r="E10" s="25">
        <v>0</v>
      </c>
      <c r="F10" s="24" t="s">
        <v>6</v>
      </c>
    </row>
    <row r="11" spans="1:6">
      <c r="A11" s="11" t="s">
        <v>30</v>
      </c>
      <c r="E11" s="17">
        <f>E7+E8+E9+E10</f>
        <v>2071.7600000000002</v>
      </c>
    </row>
    <row r="12" spans="1:6">
      <c r="E12" s="17"/>
    </row>
    <row r="13" spans="1:6">
      <c r="A13" s="8" t="s">
        <v>29</v>
      </c>
      <c r="B13" s="8"/>
      <c r="C13" s="17"/>
      <c r="D13" s="17"/>
    </row>
    <row r="14" spans="1:6" s="24" customFormat="1">
      <c r="A14" s="24" t="s">
        <v>31</v>
      </c>
      <c r="B14" s="24">
        <f t="shared" ref="B14:B27" si="0">B$3</f>
        <v>130</v>
      </c>
      <c r="C14" s="25">
        <v>9.5</v>
      </c>
      <c r="D14" s="25">
        <v>0</v>
      </c>
      <c r="E14" s="25">
        <f>B14*C14*D14+D14*22.95</f>
        <v>0</v>
      </c>
      <c r="F14" s="24" t="s">
        <v>19</v>
      </c>
    </row>
    <row r="15" spans="1:6" s="23" customFormat="1">
      <c r="A15" s="23" t="s">
        <v>63</v>
      </c>
      <c r="B15" s="23">
        <f t="shared" si="0"/>
        <v>130</v>
      </c>
      <c r="C15" s="28">
        <v>20.55</v>
      </c>
      <c r="D15" s="28">
        <v>1</v>
      </c>
      <c r="E15" s="18">
        <f>B15*C15*D15+D15*22.95</f>
        <v>2694.45</v>
      </c>
      <c r="F15" s="11" t="s">
        <v>3</v>
      </c>
    </row>
    <row r="16" spans="1:6" s="23" customFormat="1">
      <c r="A16" s="23" t="s">
        <v>64</v>
      </c>
      <c r="B16" s="23">
        <f t="shared" si="0"/>
        <v>130</v>
      </c>
      <c r="C16" s="28">
        <v>13.3</v>
      </c>
      <c r="D16" s="28">
        <v>1</v>
      </c>
      <c r="E16" s="28">
        <f>B16*C16*D16</f>
        <v>1729</v>
      </c>
      <c r="F16" s="23" t="s">
        <v>20</v>
      </c>
    </row>
    <row r="17" spans="1:6" s="24" customFormat="1">
      <c r="A17" s="24" t="s">
        <v>75</v>
      </c>
      <c r="B17" s="24">
        <f t="shared" si="0"/>
        <v>130</v>
      </c>
      <c r="C17" s="25">
        <v>12.75</v>
      </c>
      <c r="D17" s="25">
        <v>0</v>
      </c>
      <c r="E17" s="25">
        <f>B17*C17*D17 + 22.95*D17</f>
        <v>0</v>
      </c>
      <c r="F17" s="24" t="s">
        <v>74</v>
      </c>
    </row>
    <row r="18" spans="1:6" s="24" customFormat="1">
      <c r="A18" s="24" t="s">
        <v>54</v>
      </c>
      <c r="B18" s="24">
        <f t="shared" si="0"/>
        <v>130</v>
      </c>
      <c r="C18" s="25">
        <v>1.38</v>
      </c>
      <c r="D18" s="25">
        <v>0</v>
      </c>
      <c r="E18" s="25">
        <f>B18*C18*D18+D18*29.25</f>
        <v>0</v>
      </c>
      <c r="F18" s="24" t="s">
        <v>12</v>
      </c>
    </row>
    <row r="19" spans="1:6">
      <c r="A19" s="11" t="s">
        <v>55</v>
      </c>
      <c r="B19" s="11">
        <f t="shared" si="0"/>
        <v>130</v>
      </c>
      <c r="C19" s="18">
        <v>3.25</v>
      </c>
      <c r="D19" s="18">
        <v>6</v>
      </c>
      <c r="E19" s="18">
        <f>B19*C19*D19+D19*22.95</f>
        <v>2672.7</v>
      </c>
      <c r="F19" s="11" t="s">
        <v>10</v>
      </c>
    </row>
    <row r="21" spans="1:6" s="24" customFormat="1">
      <c r="A21" s="24" t="s">
        <v>5</v>
      </c>
      <c r="B21" s="24">
        <f>B$3</f>
        <v>130</v>
      </c>
      <c r="C21" s="25">
        <v>37.950000000000003</v>
      </c>
      <c r="D21" s="25">
        <v>0</v>
      </c>
      <c r="E21" s="25">
        <f>B21*C21*D21+503.38*D21</f>
        <v>0</v>
      </c>
      <c r="F21" s="24" t="s">
        <v>0</v>
      </c>
    </row>
    <row r="22" spans="1:6" s="23" customFormat="1">
      <c r="A22" s="23" t="s">
        <v>13</v>
      </c>
      <c r="B22" s="23">
        <f t="shared" si="0"/>
        <v>130</v>
      </c>
      <c r="C22" s="28">
        <f>25/4</f>
        <v>6.25</v>
      </c>
      <c r="D22" s="28">
        <v>1</v>
      </c>
      <c r="E22" s="18">
        <f>B22*C22*D22</f>
        <v>812.5</v>
      </c>
      <c r="F22" s="15" t="s">
        <v>53</v>
      </c>
    </row>
    <row r="23" spans="1:6" s="23" customFormat="1">
      <c r="A23" s="23" t="s">
        <v>72</v>
      </c>
      <c r="B23" s="23">
        <f t="shared" si="0"/>
        <v>130</v>
      </c>
      <c r="C23" s="28">
        <v>10</v>
      </c>
      <c r="D23" s="28">
        <v>1</v>
      </c>
      <c r="E23" s="28">
        <f>B23*C23*D23+503.38*D23</f>
        <v>1803.38</v>
      </c>
      <c r="F23" s="23" t="s">
        <v>1</v>
      </c>
    </row>
    <row r="24" spans="1:6" s="24" customFormat="1">
      <c r="A24" s="24" t="s">
        <v>14</v>
      </c>
      <c r="B24" s="24">
        <f t="shared" si="0"/>
        <v>130</v>
      </c>
      <c r="C24" s="25">
        <v>5.95</v>
      </c>
      <c r="D24" s="25">
        <v>0</v>
      </c>
      <c r="E24" s="25">
        <f t="shared" ref="E24:E27" si="1">B24*C24*D24</f>
        <v>0</v>
      </c>
      <c r="F24" s="24" t="s">
        <v>62</v>
      </c>
    </row>
    <row r="25" spans="1:6" s="24" customFormat="1">
      <c r="A25" s="24" t="s">
        <v>71</v>
      </c>
      <c r="B25" s="24">
        <f t="shared" si="0"/>
        <v>130</v>
      </c>
      <c r="C25" s="25">
        <v>8</v>
      </c>
      <c r="D25" s="25">
        <v>0</v>
      </c>
      <c r="E25" s="25">
        <f>B25*C25*D25+463.38*D25</f>
        <v>0</v>
      </c>
      <c r="F25" s="24" t="s">
        <v>21</v>
      </c>
    </row>
    <row r="26" spans="1:6" s="23" customFormat="1">
      <c r="A26" s="29" t="s">
        <v>60</v>
      </c>
      <c r="B26" s="23">
        <f t="shared" si="0"/>
        <v>130</v>
      </c>
      <c r="C26" s="34">
        <f>95.95/20</f>
        <v>4.7975000000000003</v>
      </c>
      <c r="D26" s="34">
        <v>1</v>
      </c>
      <c r="E26" s="18">
        <f>B26*C26*D26+463.38*D26</f>
        <v>1087.0550000000001</v>
      </c>
      <c r="F26" s="11" t="s">
        <v>2</v>
      </c>
    </row>
    <row r="27" spans="1:6" s="24" customFormat="1">
      <c r="A27" s="29" t="s">
        <v>59</v>
      </c>
      <c r="B27" s="23">
        <f t="shared" si="0"/>
        <v>130</v>
      </c>
      <c r="C27" s="34">
        <f>25/2</f>
        <v>12.5</v>
      </c>
      <c r="D27" s="34">
        <v>1</v>
      </c>
      <c r="E27" s="28">
        <f t="shared" si="1"/>
        <v>1625</v>
      </c>
      <c r="F27" s="15" t="s">
        <v>56</v>
      </c>
    </row>
    <row r="28" spans="1:6" s="23" customFormat="1">
      <c r="A28" s="29" t="s">
        <v>32</v>
      </c>
      <c r="B28" s="29"/>
      <c r="C28" s="30"/>
      <c r="D28" s="30"/>
      <c r="E28" s="17">
        <f>SUM(E14:E27)</f>
        <v>12424.084999999999</v>
      </c>
      <c r="F28" s="11"/>
    </row>
    <row r="29" spans="1:6">
      <c r="A29" s="10"/>
      <c r="B29" s="10"/>
      <c r="C29" s="22"/>
      <c r="D29" s="22"/>
      <c r="E29" s="17"/>
    </row>
    <row r="30" spans="1:6">
      <c r="A30" s="9" t="s">
        <v>61</v>
      </c>
      <c r="B30" s="9"/>
      <c r="C30" s="20"/>
      <c r="D30" s="20"/>
    </row>
    <row r="31" spans="1:6">
      <c r="A31" s="10" t="s">
        <v>33</v>
      </c>
      <c r="B31" s="10"/>
      <c r="C31" s="22"/>
      <c r="D31" s="22"/>
      <c r="E31" s="18">
        <f>185*4+200</f>
        <v>940</v>
      </c>
      <c r="F31" s="11" t="s">
        <v>67</v>
      </c>
    </row>
    <row r="32" spans="1:6">
      <c r="A32" s="10" t="s">
        <v>34</v>
      </c>
      <c r="B32" s="10"/>
      <c r="C32" s="22"/>
      <c r="D32" s="22"/>
      <c r="E32" s="28">
        <v>250</v>
      </c>
      <c r="F32" s="16" t="s">
        <v>9</v>
      </c>
    </row>
    <row r="33" spans="1:6">
      <c r="A33" s="10" t="s">
        <v>68</v>
      </c>
      <c r="B33" s="10"/>
      <c r="C33" s="22"/>
      <c r="D33" s="22"/>
      <c r="E33" s="32">
        <f>12.95*4</f>
        <v>51.8</v>
      </c>
      <c r="F33" s="11" t="s">
        <v>69</v>
      </c>
    </row>
    <row r="34" spans="1:6">
      <c r="A34" s="10" t="s">
        <v>65</v>
      </c>
      <c r="B34" s="10"/>
      <c r="C34" s="22"/>
      <c r="D34" s="22"/>
      <c r="E34" s="17">
        <f>SUM(E31:E33)</f>
        <v>1241.8</v>
      </c>
    </row>
    <row r="35" spans="1:6">
      <c r="A35" s="10"/>
      <c r="B35" s="10"/>
      <c r="C35" s="22"/>
      <c r="D35" s="22"/>
      <c r="E35" s="17"/>
    </row>
    <row r="36" spans="1:6">
      <c r="A36" s="9" t="s">
        <v>35</v>
      </c>
      <c r="B36" s="9"/>
      <c r="C36" s="20"/>
      <c r="D36" s="20"/>
    </row>
    <row r="37" spans="1:6">
      <c r="A37" s="10" t="s">
        <v>36</v>
      </c>
      <c r="B37" s="10"/>
      <c r="C37" s="22"/>
      <c r="D37" s="22"/>
      <c r="E37" s="18">
        <v>700</v>
      </c>
      <c r="F37" s="16" t="s">
        <v>18</v>
      </c>
    </row>
    <row r="38" spans="1:6">
      <c r="A38" s="10" t="s">
        <v>37</v>
      </c>
      <c r="B38" s="10"/>
      <c r="C38" s="22"/>
      <c r="D38" s="22"/>
      <c r="E38" s="18">
        <v>1020</v>
      </c>
      <c r="F38" s="11" t="s">
        <v>38</v>
      </c>
    </row>
    <row r="39" spans="1:6">
      <c r="A39" s="10" t="s">
        <v>39</v>
      </c>
      <c r="B39" s="10"/>
      <c r="C39" s="22"/>
      <c r="D39" s="22"/>
      <c r="E39" s="18">
        <v>400</v>
      </c>
      <c r="F39" s="11" t="s">
        <v>40</v>
      </c>
    </row>
    <row r="40" spans="1:6">
      <c r="A40" s="10" t="s">
        <v>15</v>
      </c>
      <c r="B40" s="10"/>
      <c r="C40" s="22"/>
      <c r="D40" s="22"/>
      <c r="E40" s="18">
        <v>400</v>
      </c>
      <c r="F40" s="11" t="s">
        <v>40</v>
      </c>
    </row>
    <row r="41" spans="1:6">
      <c r="A41" s="10" t="s">
        <v>41</v>
      </c>
      <c r="B41" s="10"/>
      <c r="C41" s="22"/>
      <c r="D41" s="22"/>
      <c r="E41" s="17">
        <f>SUM(E37:E40)</f>
        <v>2520</v>
      </c>
    </row>
    <row r="42" spans="1:6">
      <c r="A42" s="10"/>
      <c r="B42" s="10"/>
      <c r="C42" s="22"/>
      <c r="D42" s="22"/>
      <c r="E42" s="17"/>
    </row>
    <row r="43" spans="1:6">
      <c r="A43" s="9" t="s">
        <v>43</v>
      </c>
      <c r="B43" s="9"/>
      <c r="C43" s="20"/>
      <c r="D43" s="20"/>
    </row>
    <row r="44" spans="1:6">
      <c r="A44" s="10" t="s">
        <v>70</v>
      </c>
      <c r="B44" s="9"/>
      <c r="C44" s="20"/>
      <c r="D44" s="20"/>
      <c r="E44" s="18">
        <v>200</v>
      </c>
      <c r="F44" s="11" t="s">
        <v>42</v>
      </c>
    </row>
    <row r="45" spans="1:6">
      <c r="A45" s="10" t="s">
        <v>17</v>
      </c>
      <c r="B45" s="10"/>
      <c r="C45" s="22"/>
      <c r="D45" s="22"/>
      <c r="E45" s="18">
        <v>0</v>
      </c>
      <c r="F45" s="11" t="s">
        <v>11</v>
      </c>
    </row>
    <row r="46" spans="1:6">
      <c r="A46" s="10" t="s">
        <v>16</v>
      </c>
      <c r="B46" s="10"/>
      <c r="C46" s="22"/>
      <c r="D46" s="22"/>
      <c r="E46" s="18">
        <v>120</v>
      </c>
      <c r="F46" s="11" t="s">
        <v>48</v>
      </c>
    </row>
    <row r="47" spans="1:6">
      <c r="A47" s="10" t="s">
        <v>44</v>
      </c>
      <c r="B47" s="10"/>
      <c r="C47" s="22"/>
      <c r="D47" s="22"/>
      <c r="E47" s="18">
        <v>156</v>
      </c>
      <c r="F47" s="11" t="s">
        <v>45</v>
      </c>
    </row>
    <row r="48" spans="1:6">
      <c r="A48" s="10" t="s">
        <v>46</v>
      </c>
      <c r="B48" s="10"/>
      <c r="C48" s="22"/>
      <c r="D48" s="22"/>
      <c r="E48" s="17">
        <f>SUM(E44:E47)</f>
        <v>476</v>
      </c>
    </row>
    <row r="49" spans="1:5">
      <c r="A49" s="10"/>
      <c r="B49" s="10"/>
      <c r="C49" s="22"/>
      <c r="D49" s="22"/>
      <c r="E49" s="17"/>
    </row>
    <row r="50" spans="1:5">
      <c r="A50" s="8" t="s">
        <v>47</v>
      </c>
      <c r="B50" s="8"/>
      <c r="C50" s="17"/>
      <c r="D50" s="17"/>
      <c r="E50" s="17">
        <f>E48+E41+E34+E28+E11</f>
        <v>18733.644999999997</v>
      </c>
    </row>
  </sheetData>
  <mergeCells count="1">
    <mergeCell ref="A1:F1"/>
  </mergeCells>
  <phoneticPr fontId="4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opLeftCell="A16" workbookViewId="0">
      <selection activeCell="E19" sqref="E19"/>
    </sheetView>
  </sheetViews>
  <sheetFormatPr baseColWidth="10" defaultColWidth="8.83203125" defaultRowHeight="14" x14ac:dyDescent="0"/>
  <cols>
    <col min="1" max="1" width="35.5" style="11" bestFit="1" customWidth="1"/>
    <col min="2" max="2" width="6.6640625" style="11" bestFit="1" customWidth="1"/>
    <col min="3" max="3" width="11.33203125" style="18" bestFit="1" customWidth="1"/>
    <col min="4" max="4" width="6.83203125" style="18" bestFit="1" customWidth="1"/>
    <col min="5" max="5" width="11.5" style="18" customWidth="1"/>
    <col min="6" max="6" width="111.5" style="11" bestFit="1" customWidth="1"/>
    <col min="7" max="16384" width="8.83203125" style="11"/>
  </cols>
  <sheetData>
    <row r="1" spans="1:6">
      <c r="A1" s="35" t="s">
        <v>22</v>
      </c>
      <c r="B1" s="35"/>
      <c r="C1" s="35"/>
      <c r="D1" s="35"/>
      <c r="E1" s="36"/>
      <c r="F1" s="36"/>
    </row>
    <row r="2" spans="1:6">
      <c r="A2" s="8"/>
      <c r="B2" s="8"/>
      <c r="C2" s="17"/>
      <c r="D2" s="17"/>
    </row>
    <row r="3" spans="1:6">
      <c r="A3" s="8" t="s">
        <v>49</v>
      </c>
      <c r="B3" s="14">
        <v>130</v>
      </c>
      <c r="C3" s="17"/>
      <c r="D3" s="17"/>
    </row>
    <row r="5" spans="1:6">
      <c r="A5" s="13" t="s">
        <v>23</v>
      </c>
      <c r="B5" s="13" t="s">
        <v>57</v>
      </c>
      <c r="C5" s="19" t="s">
        <v>51</v>
      </c>
      <c r="D5" s="19" t="s">
        <v>58</v>
      </c>
      <c r="E5" s="19" t="s">
        <v>52</v>
      </c>
      <c r="F5" s="31" t="s">
        <v>24</v>
      </c>
    </row>
    <row r="6" spans="1:6">
      <c r="A6" s="9" t="s">
        <v>25</v>
      </c>
      <c r="B6" s="9"/>
      <c r="C6" s="20"/>
      <c r="D6" s="20"/>
    </row>
    <row r="7" spans="1:6">
      <c r="A7" s="11" t="s">
        <v>26</v>
      </c>
      <c r="E7" s="18">
        <v>700</v>
      </c>
      <c r="F7" s="11" t="s">
        <v>66</v>
      </c>
    </row>
    <row r="8" spans="1:6">
      <c r="A8" s="11" t="s">
        <v>50</v>
      </c>
      <c r="E8" s="18">
        <v>908.38</v>
      </c>
      <c r="F8" s="11" t="s">
        <v>73</v>
      </c>
    </row>
    <row r="9" spans="1:6">
      <c r="A9" s="11" t="s">
        <v>27</v>
      </c>
      <c r="E9" s="33">
        <v>463.38</v>
      </c>
      <c r="F9" s="23" t="s">
        <v>8</v>
      </c>
    </row>
    <row r="10" spans="1:6" s="24" customFormat="1">
      <c r="A10" s="24" t="s">
        <v>28</v>
      </c>
      <c r="C10" s="25"/>
      <c r="D10" s="25"/>
      <c r="E10" s="25">
        <v>0</v>
      </c>
      <c r="F10" s="24" t="s">
        <v>6</v>
      </c>
    </row>
    <row r="11" spans="1:6">
      <c r="A11" s="11" t="s">
        <v>30</v>
      </c>
      <c r="E11" s="17">
        <f>E7+E8+E9+E10</f>
        <v>2071.7600000000002</v>
      </c>
    </row>
    <row r="12" spans="1:6">
      <c r="E12" s="17"/>
    </row>
    <row r="13" spans="1:6">
      <c r="A13" s="8" t="s">
        <v>29</v>
      </c>
      <c r="B13" s="8"/>
      <c r="C13" s="17"/>
      <c r="D13" s="17"/>
    </row>
    <row r="14" spans="1:6" s="24" customFormat="1">
      <c r="A14" s="24" t="s">
        <v>31</v>
      </c>
      <c r="B14" s="24">
        <f t="shared" ref="B14:B27" si="0">B$3</f>
        <v>130</v>
      </c>
      <c r="C14" s="25">
        <v>9.5</v>
      </c>
      <c r="D14" s="25">
        <v>0</v>
      </c>
      <c r="E14" s="25">
        <f>B14*C14*D14+D14*22.95</f>
        <v>0</v>
      </c>
      <c r="F14" s="24" t="s">
        <v>19</v>
      </c>
    </row>
    <row r="15" spans="1:6" s="24" customFormat="1">
      <c r="A15" s="24" t="s">
        <v>63</v>
      </c>
      <c r="B15" s="24">
        <f t="shared" si="0"/>
        <v>130</v>
      </c>
      <c r="C15" s="25">
        <v>20.55</v>
      </c>
      <c r="D15" s="25">
        <v>0</v>
      </c>
      <c r="E15" s="25">
        <f>B15*C15*D15+D15*22.95</f>
        <v>0</v>
      </c>
      <c r="F15" s="24" t="s">
        <v>3</v>
      </c>
    </row>
    <row r="16" spans="1:6" s="23" customFormat="1">
      <c r="A16" s="23" t="s">
        <v>64</v>
      </c>
      <c r="B16" s="23">
        <f t="shared" si="0"/>
        <v>130</v>
      </c>
      <c r="C16" s="28">
        <v>13.3</v>
      </c>
      <c r="D16" s="28">
        <v>1</v>
      </c>
      <c r="E16" s="28">
        <f>B16*C16*D16</f>
        <v>1729</v>
      </c>
      <c r="F16" s="23" t="s">
        <v>20</v>
      </c>
    </row>
    <row r="17" spans="1:6" s="23" customFormat="1">
      <c r="A17" s="23" t="s">
        <v>75</v>
      </c>
      <c r="B17" s="23">
        <f t="shared" si="0"/>
        <v>130</v>
      </c>
      <c r="C17" s="28">
        <v>12.75</v>
      </c>
      <c r="D17" s="28">
        <v>1</v>
      </c>
      <c r="E17" s="28">
        <f>B17*C17*D17 + 22.95*D17</f>
        <v>1680.45</v>
      </c>
      <c r="F17" s="23" t="s">
        <v>74</v>
      </c>
    </row>
    <row r="18" spans="1:6" s="23" customFormat="1">
      <c r="A18" s="23" t="s">
        <v>54</v>
      </c>
      <c r="B18" s="23">
        <f t="shared" si="0"/>
        <v>130</v>
      </c>
      <c r="C18" s="28">
        <v>1.38</v>
      </c>
      <c r="D18" s="28">
        <v>2</v>
      </c>
      <c r="E18" s="28">
        <f>B18*C18*D18+D18*29.25</f>
        <v>417.29999999999995</v>
      </c>
      <c r="F18" s="23" t="s">
        <v>12</v>
      </c>
    </row>
    <row r="19" spans="1:6" s="23" customFormat="1">
      <c r="A19" s="23" t="s">
        <v>55</v>
      </c>
      <c r="B19" s="23">
        <f t="shared" si="0"/>
        <v>130</v>
      </c>
      <c r="C19" s="28">
        <v>3.25</v>
      </c>
      <c r="D19" s="28">
        <v>4</v>
      </c>
      <c r="E19" s="18">
        <f>B19*C19*D19+D19*22.95</f>
        <v>1781.8</v>
      </c>
      <c r="F19" s="11" t="s">
        <v>10</v>
      </c>
    </row>
    <row r="21" spans="1:6" s="24" customFormat="1">
      <c r="A21" s="24" t="s">
        <v>5</v>
      </c>
      <c r="B21" s="24">
        <f>B$3</f>
        <v>130</v>
      </c>
      <c r="C21" s="25">
        <v>37.950000000000003</v>
      </c>
      <c r="D21" s="25">
        <v>0</v>
      </c>
      <c r="E21" s="25">
        <f>B21*C21*D21+503.38*D21</f>
        <v>0</v>
      </c>
      <c r="F21" s="24" t="s">
        <v>0</v>
      </c>
    </row>
    <row r="22" spans="1:6" s="24" customFormat="1">
      <c r="A22" s="24" t="s">
        <v>13</v>
      </c>
      <c r="B22" s="24">
        <f t="shared" si="0"/>
        <v>130</v>
      </c>
      <c r="C22" s="25">
        <f>25/4</f>
        <v>6.25</v>
      </c>
      <c r="D22" s="25">
        <v>0</v>
      </c>
      <c r="E22" s="25">
        <f>B22*C22*D22</f>
        <v>0</v>
      </c>
      <c r="F22" s="15" t="s">
        <v>53</v>
      </c>
    </row>
    <row r="23" spans="1:6" s="23" customFormat="1">
      <c r="A23" s="23" t="s">
        <v>72</v>
      </c>
      <c r="B23" s="23">
        <f t="shared" si="0"/>
        <v>130</v>
      </c>
      <c r="C23" s="28">
        <v>10</v>
      </c>
      <c r="D23" s="28">
        <v>1</v>
      </c>
      <c r="E23" s="28">
        <f>B23*C23*D23+503.38*D23</f>
        <v>1803.38</v>
      </c>
      <c r="F23" s="23" t="s">
        <v>1</v>
      </c>
    </row>
    <row r="24" spans="1:6" s="23" customFormat="1">
      <c r="A24" s="23" t="s">
        <v>14</v>
      </c>
      <c r="B24" s="23">
        <f t="shared" si="0"/>
        <v>130</v>
      </c>
      <c r="C24" s="28">
        <v>5.95</v>
      </c>
      <c r="D24" s="28">
        <v>2</v>
      </c>
      <c r="E24" s="28">
        <f t="shared" ref="E24:E27" si="1">B24*C24*D24</f>
        <v>1547</v>
      </c>
      <c r="F24" s="23" t="s">
        <v>62</v>
      </c>
    </row>
    <row r="25" spans="1:6" s="23" customFormat="1">
      <c r="A25" s="23" t="s">
        <v>71</v>
      </c>
      <c r="B25" s="23">
        <f t="shared" si="0"/>
        <v>130</v>
      </c>
      <c r="C25" s="28">
        <v>8</v>
      </c>
      <c r="D25" s="28">
        <v>1</v>
      </c>
      <c r="E25" s="28">
        <f>B25*C25*D25+463.38*D25</f>
        <v>1503.38</v>
      </c>
      <c r="F25" s="23" t="s">
        <v>21</v>
      </c>
    </row>
    <row r="26" spans="1:6" s="24" customFormat="1">
      <c r="A26" s="26" t="s">
        <v>60</v>
      </c>
      <c r="B26" s="24">
        <f t="shared" si="0"/>
        <v>130</v>
      </c>
      <c r="C26" s="27">
        <f>95.95/20</f>
        <v>4.7975000000000003</v>
      </c>
      <c r="D26" s="27">
        <v>0</v>
      </c>
      <c r="E26" s="25">
        <f>B26*C26*D26+463.38*D26</f>
        <v>0</v>
      </c>
      <c r="F26" s="24" t="s">
        <v>2</v>
      </c>
    </row>
    <row r="27" spans="1:6" s="24" customFormat="1">
      <c r="A27" s="26" t="s">
        <v>59</v>
      </c>
      <c r="B27" s="24">
        <f t="shared" si="0"/>
        <v>130</v>
      </c>
      <c r="C27" s="27">
        <f>25/2</f>
        <v>12.5</v>
      </c>
      <c r="D27" s="27">
        <v>0</v>
      </c>
      <c r="E27" s="25">
        <f t="shared" si="1"/>
        <v>0</v>
      </c>
      <c r="F27" s="15" t="s">
        <v>56</v>
      </c>
    </row>
    <row r="28" spans="1:6" s="23" customFormat="1">
      <c r="A28" s="29" t="s">
        <v>32</v>
      </c>
      <c r="B28" s="29"/>
      <c r="C28" s="30"/>
      <c r="D28" s="30"/>
      <c r="E28" s="17">
        <f>SUM(E14:E27)</f>
        <v>10462.310000000001</v>
      </c>
      <c r="F28" s="11"/>
    </row>
    <row r="29" spans="1:6">
      <c r="A29" s="10"/>
      <c r="B29" s="10"/>
      <c r="C29" s="22"/>
      <c r="D29" s="22"/>
      <c r="E29" s="17"/>
    </row>
    <row r="30" spans="1:6">
      <c r="A30" s="9" t="s">
        <v>61</v>
      </c>
      <c r="B30" s="9"/>
      <c r="C30" s="20"/>
      <c r="D30" s="20"/>
    </row>
    <row r="31" spans="1:6">
      <c r="A31" s="10" t="s">
        <v>33</v>
      </c>
      <c r="B31" s="10"/>
      <c r="C31" s="22"/>
      <c r="D31" s="22"/>
      <c r="E31" s="18">
        <f>185*4+200</f>
        <v>940</v>
      </c>
      <c r="F31" s="11" t="s">
        <v>67</v>
      </c>
    </row>
    <row r="32" spans="1:6">
      <c r="A32" s="10" t="s">
        <v>34</v>
      </c>
      <c r="B32" s="10"/>
      <c r="C32" s="22"/>
      <c r="D32" s="22"/>
      <c r="E32" s="28">
        <v>250</v>
      </c>
      <c r="F32" s="16" t="s">
        <v>9</v>
      </c>
    </row>
    <row r="33" spans="1:6">
      <c r="A33" s="10" t="s">
        <v>68</v>
      </c>
      <c r="B33" s="10"/>
      <c r="C33" s="22"/>
      <c r="D33" s="22"/>
      <c r="E33" s="32">
        <f>12.95*4</f>
        <v>51.8</v>
      </c>
      <c r="F33" s="11" t="s">
        <v>69</v>
      </c>
    </row>
    <row r="34" spans="1:6">
      <c r="A34" s="10" t="s">
        <v>65</v>
      </c>
      <c r="B34" s="10"/>
      <c r="C34" s="22"/>
      <c r="D34" s="22"/>
      <c r="E34" s="17">
        <f>SUM(E31:E33)</f>
        <v>1241.8</v>
      </c>
    </row>
    <row r="35" spans="1:6">
      <c r="A35" s="10"/>
      <c r="B35" s="10"/>
      <c r="C35" s="22"/>
      <c r="D35" s="22"/>
      <c r="E35" s="17"/>
    </row>
    <row r="36" spans="1:6">
      <c r="A36" s="9" t="s">
        <v>35</v>
      </c>
      <c r="B36" s="9"/>
      <c r="C36" s="20"/>
      <c r="D36" s="20"/>
    </row>
    <row r="37" spans="1:6">
      <c r="A37" s="10" t="s">
        <v>36</v>
      </c>
      <c r="B37" s="10"/>
      <c r="C37" s="22"/>
      <c r="D37" s="22"/>
      <c r="E37" s="18">
        <v>700</v>
      </c>
      <c r="F37" s="16" t="s">
        <v>18</v>
      </c>
    </row>
    <row r="38" spans="1:6">
      <c r="A38" s="10" t="s">
        <v>37</v>
      </c>
      <c r="B38" s="10"/>
      <c r="C38" s="22"/>
      <c r="D38" s="22"/>
      <c r="E38" s="18">
        <v>1020</v>
      </c>
      <c r="F38" s="11" t="s">
        <v>38</v>
      </c>
    </row>
    <row r="39" spans="1:6">
      <c r="A39" s="10" t="s">
        <v>39</v>
      </c>
      <c r="B39" s="10"/>
      <c r="C39" s="22"/>
      <c r="D39" s="22"/>
      <c r="E39" s="18">
        <v>400</v>
      </c>
      <c r="F39" s="11" t="s">
        <v>40</v>
      </c>
    </row>
    <row r="40" spans="1:6">
      <c r="A40" s="10" t="s">
        <v>15</v>
      </c>
      <c r="B40" s="10"/>
      <c r="C40" s="22"/>
      <c r="D40" s="22"/>
      <c r="E40" s="18">
        <v>400</v>
      </c>
      <c r="F40" s="11" t="s">
        <v>40</v>
      </c>
    </row>
    <row r="41" spans="1:6">
      <c r="A41" s="10" t="s">
        <v>41</v>
      </c>
      <c r="B41" s="10"/>
      <c r="C41" s="22"/>
      <c r="D41" s="22"/>
      <c r="E41" s="17">
        <f>SUM(E37:E40)</f>
        <v>2520</v>
      </c>
    </row>
    <row r="42" spans="1:6">
      <c r="A42" s="10"/>
      <c r="B42" s="10"/>
      <c r="C42" s="22"/>
      <c r="D42" s="22"/>
      <c r="E42" s="17"/>
    </row>
    <row r="43" spans="1:6">
      <c r="A43" s="9" t="s">
        <v>43</v>
      </c>
      <c r="B43" s="9"/>
      <c r="C43" s="20"/>
      <c r="D43" s="20"/>
    </row>
    <row r="44" spans="1:6">
      <c r="A44" s="10" t="s">
        <v>70</v>
      </c>
      <c r="B44" s="9"/>
      <c r="C44" s="20"/>
      <c r="D44" s="20"/>
      <c r="E44" s="18">
        <v>200</v>
      </c>
      <c r="F44" s="11" t="s">
        <v>42</v>
      </c>
    </row>
    <row r="45" spans="1:6">
      <c r="A45" s="10" t="s">
        <v>17</v>
      </c>
      <c r="B45" s="10"/>
      <c r="C45" s="22"/>
      <c r="D45" s="22"/>
      <c r="E45" s="18">
        <v>0</v>
      </c>
      <c r="F45" s="11" t="s">
        <v>11</v>
      </c>
    </row>
    <row r="46" spans="1:6">
      <c r="A46" s="10" t="s">
        <v>16</v>
      </c>
      <c r="B46" s="10"/>
      <c r="C46" s="22"/>
      <c r="D46" s="22"/>
      <c r="E46" s="18">
        <v>120</v>
      </c>
      <c r="F46" s="11" t="s">
        <v>48</v>
      </c>
    </row>
    <row r="47" spans="1:6">
      <c r="A47" s="10" t="s">
        <v>44</v>
      </c>
      <c r="B47" s="10"/>
      <c r="C47" s="22"/>
      <c r="D47" s="22"/>
      <c r="E47" s="18">
        <v>156</v>
      </c>
      <c r="F47" s="11" t="s">
        <v>45</v>
      </c>
    </row>
    <row r="48" spans="1:6">
      <c r="A48" s="10" t="s">
        <v>46</v>
      </c>
      <c r="B48" s="10"/>
      <c r="C48" s="22"/>
      <c r="D48" s="22"/>
      <c r="E48" s="17">
        <f>SUM(E44:E47)</f>
        <v>476</v>
      </c>
    </row>
    <row r="49" spans="1:5">
      <c r="A49" s="10"/>
      <c r="B49" s="10"/>
      <c r="C49" s="22"/>
      <c r="D49" s="22"/>
      <c r="E49" s="17"/>
    </row>
    <row r="50" spans="1:5">
      <c r="A50" s="8" t="s">
        <v>47</v>
      </c>
      <c r="B50" s="8"/>
      <c r="C50" s="17"/>
      <c r="D50" s="17"/>
      <c r="E50" s="17">
        <f>E48+E41+E34+E28+E11</f>
        <v>16771.870000000003</v>
      </c>
    </row>
  </sheetData>
  <mergeCells count="1">
    <mergeCell ref="A1:F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</vt:lpstr>
      <vt:lpstr>Presentable (Mid)</vt:lpstr>
      <vt:lpstr>Affordable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Katherine Eisen</cp:lastModifiedBy>
  <dcterms:created xsi:type="dcterms:W3CDTF">2013-11-17T01:23:35Z</dcterms:created>
  <dcterms:modified xsi:type="dcterms:W3CDTF">2014-04-14T14:08:26Z</dcterms:modified>
</cp:coreProperties>
</file>