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50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<sst xmlns="http://schemas.openxmlformats.org/spreadsheetml/2006/main" count="206" uniqueCount="169">
  <si>
    <t>Projected</t>
  </si>
  <si>
    <t>Category</t>
  </si>
  <si>
    <t>Cost/Unit</t>
  </si>
  <si>
    <t>Units Required</t>
  </si>
  <si>
    <t>Total</t>
  </si>
  <si>
    <t>Status</t>
  </si>
  <si>
    <t>TD Account</t>
  </si>
  <si>
    <t>Venue</t>
  </si>
  <si>
    <t>Conference rooms (Bahen 1180, Bahen 1170, Bahen 1210)</t>
  </si>
  <si>
    <t>Exemption because we are a recognized student group</t>
  </si>
  <si>
    <t>Plenary Speaker room (Bahen 1160)</t>
  </si>
  <si>
    <t>Caretaking fees</t>
  </si>
  <si>
    <t>Security fees</t>
  </si>
  <si>
    <t>AV Fees</t>
  </si>
  <si>
    <t>Food &amp; Beverage</t>
  </si>
  <si>
    <t>Breakfast (x2)</t>
  </si>
  <si>
    <t>Cost changed to reflect the departments lower tax rate (i.e. summing up individual items will give you the wrong total here, the bold total is correct)</t>
  </si>
  <si>
    <t>Coffee</t>
  </si>
  <si>
    <t>Tea</t>
  </si>
  <si>
    <t>I got Aramark to take off the tea order for breakfast on Saturday (it was late)</t>
  </si>
  <si>
    <t>Breakfast Assortment Basket (Pasteries)</t>
  </si>
  <si>
    <t>Bagel Basket</t>
  </si>
  <si>
    <t>Vegan &amp; Nut Free Muffin Basket</t>
  </si>
  <si>
    <t>3 people with severe nut alergies</t>
  </si>
  <si>
    <t>Vegan &amp; Gluten Free Breakfast Basket</t>
  </si>
  <si>
    <t>Have 10 gluten free/vegan people + one Kosher</t>
  </si>
  <si>
    <t>Plastic Water Fountain</t>
  </si>
  <si>
    <t>Coffee break (x2)</t>
  </si>
  <si>
    <t>Fruit Platter</t>
  </si>
  <si>
    <t xml:space="preserve">Coffee </t>
  </si>
  <si>
    <t>Cookie Platter (Assorted Gourmet Cookies)</t>
  </si>
  <si>
    <t>Vegan &amp; Nut Free Chocolate Chip Cookies</t>
  </si>
  <si>
    <t>Vegan &amp; Gluten Free Chocolate Chip Cookies</t>
  </si>
  <si>
    <t>Lunch (x2)</t>
  </si>
  <si>
    <t>Can no longer do pizza, 10 people are lactose, 5 are vegan</t>
  </si>
  <si>
    <t>Assorted Sandwhich Platters</t>
  </si>
  <si>
    <t>Classic Vegetarian Platter</t>
  </si>
  <si>
    <t>Each platter serves 15 people  (need 10-12)</t>
  </si>
  <si>
    <t>Assorted Wrap Platter</t>
  </si>
  <si>
    <t>- veg options in all, must indicate vegan/gluten free for numbers</t>
  </si>
  <si>
    <t>Assorted Classic Sandwhich Platter</t>
  </si>
  <si>
    <t>Mixed Soda</t>
  </si>
  <si>
    <t>Mixed Juices</t>
  </si>
  <si>
    <t>Serves 48/fountain</t>
  </si>
  <si>
    <t>Poster session - Food</t>
  </si>
  <si>
    <t xml:space="preserve">Assorted Platters </t>
  </si>
  <si>
    <t>Vegetable Basket</t>
  </si>
  <si>
    <t>Serves 10-15</t>
  </si>
  <si>
    <t>Canadian Cheese Tray</t>
  </si>
  <si>
    <t>Served with assortment of crackers</t>
  </si>
  <si>
    <t>Medeteranian Array</t>
  </si>
  <si>
    <t>Served with three dips</t>
  </si>
  <si>
    <t>Jerk Chicken Skewers (w/ crispy veg)</t>
  </si>
  <si>
    <t>30 pieces/platter</t>
  </si>
  <si>
    <t>Mini Vegtable Spring Rolls</t>
  </si>
  <si>
    <t>minimum 3 dozen order / 120 pieces</t>
  </si>
  <si>
    <t>Spanakopita</t>
  </si>
  <si>
    <t>Alcohol/Beverage Services</t>
  </si>
  <si>
    <t>To be used at poster session and at GSU</t>
  </si>
  <si>
    <t>Beer - Coors Light/Molson</t>
  </si>
  <si>
    <t>Beer - Keith's</t>
  </si>
  <si>
    <t>Beer - Mill St.</t>
  </si>
  <si>
    <t>Wine - Jackson Triggs</t>
  </si>
  <si>
    <t>Wine - Caroline Merlot</t>
  </si>
  <si>
    <t>Soft Drinks</t>
  </si>
  <si>
    <t>Juice</t>
  </si>
  <si>
    <t>Wine Glasses</t>
  </si>
  <si>
    <t>Beer Cups</t>
  </si>
  <si>
    <t>Ice</t>
  </si>
  <si>
    <t>Tub Rental</t>
  </si>
  <si>
    <t>Bartender Fees</t>
  </si>
  <si>
    <t>Representative Fees (Bouncer)</t>
  </si>
  <si>
    <t>Admin Fee</t>
  </si>
  <si>
    <t>Revenue from Cash Bar</t>
  </si>
  <si>
    <t>Taxes from Beverage Services Stuff</t>
  </si>
  <si>
    <t>Thursday Social GSU Total</t>
  </si>
  <si>
    <t>(Exact number of tickets unknown, but this includes the price of alcohol and tip to Harry)</t>
  </si>
  <si>
    <t>Pub Night (x1)</t>
  </si>
  <si>
    <t>Charlotte sent out survey (40 said coming for sure, plus 20 of us) - planning food for 60-75</t>
  </si>
  <si>
    <t>Assorted Platters</t>
  </si>
  <si>
    <t>Each platter serves 15 people  (need 4-5)</t>
  </si>
  <si>
    <t>Nachos and Dip</t>
  </si>
  <si>
    <t>Mexican Platter</t>
  </si>
  <si>
    <t>Drink Fee</t>
  </si>
  <si>
    <t>-</t>
  </si>
  <si>
    <t>Encompassed in drink ticket fees above</t>
  </si>
  <si>
    <t>Equipment</t>
  </si>
  <si>
    <t>Posterboards</t>
  </si>
  <si>
    <t>Registration tables</t>
  </si>
  <si>
    <t>Emergency Linens (Walmart)</t>
  </si>
  <si>
    <t>Misc equipment (The stuff Cylita bought from dollarama and walmart)</t>
  </si>
  <si>
    <t>Plenery Speakers</t>
  </si>
  <si>
    <t>Zoe Lindo - Gas</t>
  </si>
  <si>
    <t>Zoe Lindo - Parking</t>
  </si>
  <si>
    <t>Zoe Lindo - Accomodations</t>
  </si>
  <si>
    <t>Final total includes departments tax rebate</t>
  </si>
  <si>
    <t>Zoe Lindo - Dinner</t>
  </si>
  <si>
    <t>Per Diem of $30/night</t>
  </si>
  <si>
    <t>Maydianne Andrade - Dinner</t>
  </si>
  <si>
    <t>Per Diem of $30/night (Maydianne turned down the offer)</t>
  </si>
  <si>
    <t>Hannah Hoag - Taxi</t>
  </si>
  <si>
    <t>Hannah Hoag - Dinner</t>
  </si>
  <si>
    <t>Per Diem of $30/night (Hannh turned down the offer)</t>
  </si>
  <si>
    <t>David Queller - Flight</t>
  </si>
  <si>
    <t>David Queller - Taxi home/airport/hotel/airport</t>
  </si>
  <si>
    <t>David Queller - Accomodations</t>
  </si>
  <si>
    <t>David Queller - Dinner</t>
  </si>
  <si>
    <t>Gifts</t>
  </si>
  <si>
    <t>Misc plenery speakers</t>
  </si>
  <si>
    <t>Other</t>
  </si>
  <si>
    <t>Student Awards</t>
  </si>
  <si>
    <t>Best Undergraduate Lightning Talk</t>
  </si>
  <si>
    <t>with CSZ Membership / T-shirt</t>
  </si>
  <si>
    <t>Best Graduate Lightning Talk</t>
  </si>
  <si>
    <t>Best Undergraduate Talk</t>
  </si>
  <si>
    <t>with ASN Membership / T-shirt</t>
  </si>
  <si>
    <t>Best Graduate Talk</t>
  </si>
  <si>
    <t>Best Undergraduate Poster</t>
  </si>
  <si>
    <t>Best Graduate Poster</t>
  </si>
  <si>
    <t>Runner Ups</t>
  </si>
  <si>
    <t>with OE3C T-Shirt (Also added $50 for the Esri award)</t>
  </si>
  <si>
    <t>Web hosting</t>
  </si>
  <si>
    <t>Printing</t>
  </si>
  <si>
    <t>Donated</t>
  </si>
  <si>
    <t>Emergency Printing</t>
  </si>
  <si>
    <t>Emergency printing at NetPlaza and Brown Book Binding in Sid Smith</t>
  </si>
  <si>
    <t>Seed fund replenishment</t>
  </si>
  <si>
    <t>Banking fee</t>
  </si>
  <si>
    <t>Accounted for on the revenue side (below)</t>
  </si>
  <si>
    <t>Misc (lanyards)</t>
  </si>
  <si>
    <t>0.30$/unit over projected budget</t>
  </si>
  <si>
    <t>Meeting expenses</t>
  </si>
  <si>
    <t>Thai Food &amp; Pizza</t>
  </si>
  <si>
    <t>Tote bags</t>
  </si>
  <si>
    <t>Sugarbomb quote based on 200 prints</t>
  </si>
  <si>
    <t>T-shirts</t>
  </si>
  <si>
    <t>Volunteer t-shirts</t>
  </si>
  <si>
    <t>Screen set-up screen fee</t>
  </si>
  <si>
    <t>Surplus - thank you gifts Cylita &amp; Amardeep</t>
  </si>
  <si>
    <t>Where were my flowers?! - Amardeep</t>
  </si>
  <si>
    <t>Revenue</t>
  </si>
  <si>
    <t>Seed fund Recieved From York</t>
  </si>
  <si>
    <t>Recieved</t>
  </si>
  <si>
    <t>Early bird student/post-doc (posted as $93)</t>
  </si>
  <si>
    <t>Paypal account</t>
  </si>
  <si>
    <t>Regular student/post-doc (posted as $103.50)</t>
  </si>
  <si>
    <t>Professor or other professional (posted as $119)</t>
  </si>
  <si>
    <t>EEB Department</t>
  </si>
  <si>
    <t>Deducted from Reimbursement to Department</t>
  </si>
  <si>
    <t>Internal to EEB</t>
  </si>
  <si>
    <t>Faculty of Arts &amp; Science</t>
  </si>
  <si>
    <t>UTGSU Conference Grant</t>
  </si>
  <si>
    <t>Dean's Student Initiatives Fund</t>
  </si>
  <si>
    <t>Recieved ($600 so far)</t>
  </si>
  <si>
    <t>EGSA</t>
  </si>
  <si>
    <t>Recieved (but we reimbursed them after the conference)</t>
  </si>
  <si>
    <t>ASN Grant</t>
  </si>
  <si>
    <t>$325 (talk awards), $275 (poster awards), $200 (info kiosk), $150 (awards ceremony rental costs) (i've only included the awards money as the rest is uncertain)</t>
  </si>
  <si>
    <t>GSAS (UTSC)</t>
  </si>
  <si>
    <t>T-shirt Sales (Online Registraton)</t>
  </si>
  <si>
    <t>Sugarbomb company</t>
  </si>
  <si>
    <t>Zoological Education Trust - Canadian Society of Zoologists</t>
  </si>
  <si>
    <t>125$ x 2 student awards (recieved)</t>
  </si>
  <si>
    <t>Dillon Consulting Toronto Head Office</t>
  </si>
  <si>
    <t>T-Shirt Sales (On Site)</t>
  </si>
  <si>
    <t>Totals</t>
  </si>
  <si>
    <t>Ontario Ecology Ethology and Evolution Colloquium</t>
  </si>
  <si>
    <t>Ontario Ecology Ethology and Evolution Colloquium 2016</t>
  </si>
  <si>
    <t>Breakfast for OE3C 2016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</si>
</sst>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&quot;$&quot;#,##0.00"/>
  </numFmts>
  <fonts count="13">
    <font>
      <sz val="12.0"/>
      <color rgb="FF000000"/>
      <name val="Calibri"/>
    </font>
    <font>
      <b/>
      <sz val="12.0"/>
      <name val="Verdana"/>
    </font>
    <font/>
    <font>
      <b/>
      <sz val="12.0"/>
      <color rgb="FF000000"/>
      <name val="Verdana"/>
    </font>
    <font>
      <sz val="12.0"/>
      <name val="Verdana"/>
    </font>
    <font>
      <sz val="10.0"/>
      <color rgb="FF000000"/>
      <name val="Verdana"/>
    </font>
    <font>
      <sz val="12.0"/>
      <color rgb="FF000000"/>
      <name val="Verdana"/>
    </font>
    <font>
      <sz val="11.0"/>
      <color rgb="FF000000"/>
      <name val="Inconsolata"/>
    </font>
    <font>
      <color rgb="FF222222"/>
      <name val="Arial"/>
    </font>
    <font>
      <sz val="8.0"/>
      <color rgb="FF333333"/>
      <name val="Verdana"/>
    </font>
    <font>
      <sz val="12.0"/>
      <color rgb="FF333333"/>
      <name val="Times"/>
    </font>
    <font>
      <u/>
      <sz val="12.0"/>
      <color rgb="FF333333"/>
      <name val="Times"/>
    </font>
    <font>
      <u/>
      <sz val="12.0"/>
      <color rgb="FF333333"/>
      <name val="Times"/>
    </font>
  </fonts>
  <fills count="7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F0F0F0"/>
        <bgColor rgb="FFF0F0F0"/>
      </patternFill>
    </fill>
    <fill>
      <patternFill patternType="solid">
        <fgColor rgb="FFE5E5E5"/>
        <bgColor rgb="FFE5E5E5"/>
      </patternFill>
    </fill>
  </fills>
  <borders count="1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FFFFF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bottom style="thin">
        <color rgb="FF7F7F7F"/>
      </bottom>
    </border>
    <border>
      <left style="thin">
        <color rgb="FF000000"/>
      </left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2" fillId="2" fontId="1" numFmtId="164" xfId="0" applyAlignment="1" applyBorder="1" applyFont="1" applyNumberFormat="1">
      <alignment horizontal="center" shrinkToFit="0" vertical="center" wrapText="0"/>
    </xf>
    <xf borderId="3" fillId="0" fontId="2" numFmtId="0" xfId="0" applyBorder="1" applyFont="1"/>
    <xf borderId="4" fillId="0" fontId="2" numFmtId="0" xfId="0" applyBorder="1" applyFont="1"/>
    <xf borderId="1" fillId="2" fontId="1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0" fontId="1" numFmtId="1" xfId="0" applyAlignment="1" applyBorder="1" applyFont="1" applyNumberForma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shrinkToFit="0" wrapText="0"/>
    </xf>
    <xf borderId="9" fillId="2" fontId="1" numFmtId="0" xfId="0" applyAlignment="1" applyBorder="1" applyFont="1">
      <alignment horizontal="left" shrinkToFit="0" vertical="center" wrapText="0"/>
    </xf>
    <xf borderId="9" fillId="2" fontId="4" numFmtId="164" xfId="0" applyAlignment="1" applyBorder="1" applyFont="1" applyNumberFormat="1">
      <alignment horizontal="center" shrinkToFit="0" vertical="center" wrapText="0"/>
    </xf>
    <xf borderId="9" fillId="2" fontId="4" numFmtId="1" xfId="0" applyAlignment="1" applyBorder="1" applyFont="1" applyNumberFormat="1">
      <alignment horizontal="center" shrinkToFit="0" vertical="center" wrapText="0"/>
    </xf>
    <xf borderId="9" fillId="0" fontId="4" numFmtId="0" xfId="0" applyAlignment="1" applyBorder="1" applyFont="1">
      <alignment horizontal="left" shrinkToFit="0" vertical="center" wrapText="0"/>
    </xf>
    <xf borderId="9" fillId="0" fontId="4" numFmtId="164" xfId="0" applyAlignment="1" applyBorder="1" applyFont="1" applyNumberFormat="1">
      <alignment horizontal="center" readingOrder="0" shrinkToFit="0" vertical="center" wrapText="0"/>
    </xf>
    <xf borderId="9" fillId="0" fontId="4" numFmtId="1" xfId="0" applyAlignment="1" applyBorder="1" applyFont="1" applyNumberFormat="1">
      <alignment horizontal="center" shrinkToFit="0" vertical="center" wrapText="0"/>
    </xf>
    <xf borderId="9" fillId="0" fontId="4" numFmtId="164" xfId="0" applyAlignment="1" applyBorder="1" applyFont="1" applyNumberFormat="1">
      <alignment horizontal="center" shrinkToFit="0" vertical="center" wrapText="0"/>
    </xf>
    <xf borderId="9" fillId="0" fontId="4" numFmtId="1" xfId="0" applyAlignment="1" applyBorder="1" applyFont="1" applyNumberFormat="1">
      <alignment horizontal="center" readingOrder="0" shrinkToFit="0" vertical="center" wrapText="0"/>
    </xf>
    <xf borderId="9" fillId="0" fontId="4" numFmtId="0" xfId="0" applyAlignment="1" applyBorder="1" applyFont="1">
      <alignment horizontal="left" readingOrder="0" shrinkToFit="0" vertical="center" wrapText="0"/>
    </xf>
    <xf borderId="10" fillId="0" fontId="4" numFmtId="1" xfId="0" applyAlignment="1" applyBorder="1" applyFont="1" applyNumberFormat="1">
      <alignment horizontal="center" readingOrder="0" shrinkToFit="0" vertical="center" wrapText="0"/>
    </xf>
    <xf borderId="9" fillId="0" fontId="1" numFmtId="164" xfId="0" applyAlignment="1" applyBorder="1" applyFont="1" applyNumberFormat="1">
      <alignment horizontal="center" shrinkToFit="0" vertical="center" wrapText="0"/>
    </xf>
    <xf borderId="0" fillId="0" fontId="5" numFmtId="0" xfId="0" applyAlignment="1" applyFont="1">
      <alignment horizontal="left" shrinkToFit="0" vertical="center" wrapText="0"/>
    </xf>
    <xf borderId="11" fillId="0" fontId="4" numFmtId="164" xfId="0" applyAlignment="1" applyBorder="1" applyFont="1" applyNumberFormat="1">
      <alignment horizontal="center" readingOrder="0" shrinkToFit="0" vertical="center" wrapText="0"/>
    </xf>
    <xf borderId="12" fillId="0" fontId="6" numFmtId="0" xfId="0" applyAlignment="1" applyBorder="1" applyFont="1">
      <alignment horizontal="center" readingOrder="0" shrinkToFit="0" vertical="center" wrapText="0"/>
    </xf>
    <xf borderId="13" fillId="0" fontId="4" numFmtId="164" xfId="0" applyAlignment="1" applyBorder="1" applyFont="1" applyNumberFormat="1">
      <alignment horizontal="center" shrinkToFit="0" vertical="center" wrapText="0"/>
    </xf>
    <xf borderId="11" fillId="0" fontId="4" numFmtId="164" xfId="0" applyAlignment="1" applyBorder="1" applyFont="1" applyNumberFormat="1">
      <alignment horizontal="center" shrinkToFit="0" vertical="center" wrapText="0"/>
    </xf>
    <xf borderId="0" fillId="0" fontId="5" numFmtId="0" xfId="0" applyAlignment="1" applyFont="1">
      <alignment horizontal="left" readingOrder="0" shrinkToFit="0" vertical="center" wrapText="0"/>
    </xf>
    <xf borderId="12" fillId="0" fontId="4" numFmtId="1" xfId="0" applyAlignment="1" applyBorder="1" applyFont="1" applyNumberFormat="1">
      <alignment horizontal="center" readingOrder="0" shrinkToFit="0" vertical="center" wrapText="0"/>
    </xf>
    <xf borderId="0" fillId="0" fontId="2" numFmtId="0" xfId="0" applyAlignment="1" applyFont="1">
      <alignment readingOrder="0"/>
    </xf>
    <xf borderId="0" fillId="0" fontId="4" numFmtId="1" xfId="0" applyAlignment="1" applyFont="1" applyNumberFormat="1">
      <alignment horizontal="center" readingOrder="0" shrinkToFit="0" vertical="center" wrapText="0"/>
    </xf>
    <xf borderId="6" fillId="0" fontId="4" numFmtId="1" xfId="0" applyAlignment="1" applyBorder="1" applyFont="1" applyNumberFormat="1">
      <alignment horizontal="center" shrinkToFit="0" vertical="center" wrapText="0"/>
    </xf>
    <xf borderId="0" fillId="3" fontId="7" numFmtId="164" xfId="0" applyAlignment="1" applyFill="1" applyFont="1" applyNumberFormat="1">
      <alignment horizontal="center"/>
    </xf>
    <xf borderId="0" fillId="0" fontId="6" numFmtId="0" xfId="0" applyAlignment="1" applyFont="1">
      <alignment horizontal="center" readingOrder="0" shrinkToFit="0" vertical="center" wrapText="0"/>
    </xf>
    <xf borderId="0" fillId="3" fontId="7" numFmtId="164" xfId="0" applyAlignment="1" applyFont="1" applyNumberFormat="1">
      <alignment horizontal="left"/>
    </xf>
    <xf borderId="0" fillId="0" fontId="6" numFmtId="0" xfId="0" applyAlignment="1" applyFont="1">
      <alignment horizontal="center" shrinkToFit="0" vertical="center" wrapText="0"/>
    </xf>
    <xf borderId="0" fillId="0" fontId="0" numFmtId="0" xfId="0" applyAlignment="1" applyFont="1">
      <alignment readingOrder="0" shrinkToFit="0" wrapText="0"/>
    </xf>
    <xf borderId="9" fillId="0" fontId="4" numFmtId="164" xfId="0" applyAlignment="1" applyBorder="1" applyFont="1" applyNumberFormat="1">
      <alignment horizontal="center" readingOrder="0" shrinkToFit="0" vertical="center" wrapText="1"/>
    </xf>
    <xf borderId="13" fillId="0" fontId="4" numFmtId="164" xfId="0" applyAlignment="1" applyBorder="1" applyFont="1" applyNumberFormat="1">
      <alignment horizontal="center" readingOrder="0" shrinkToFit="0" vertical="center" wrapText="0"/>
    </xf>
    <xf borderId="0" fillId="0" fontId="4" numFmtId="164" xfId="0" applyAlignment="1" applyFont="1" applyNumberFormat="1">
      <alignment horizontal="center" readingOrder="0" shrinkToFit="0" vertical="center" wrapText="0"/>
    </xf>
    <xf borderId="0" fillId="0" fontId="0" numFmtId="0" xfId="0" applyAlignment="1" applyFont="1">
      <alignment readingOrder="0" shrinkToFit="0" wrapText="0"/>
    </xf>
    <xf borderId="12" fillId="0" fontId="4" numFmtId="0" xfId="0" applyAlignment="1" applyBorder="1" applyFont="1">
      <alignment horizontal="left" readingOrder="0" shrinkToFit="0" vertical="center" wrapText="0"/>
    </xf>
    <xf borderId="0" fillId="0" fontId="4" numFmtId="0" xfId="0" applyAlignment="1" applyFont="1">
      <alignment horizontal="left" readingOrder="0" shrinkToFit="0" vertical="center" wrapText="0"/>
    </xf>
    <xf borderId="9" fillId="0" fontId="1" numFmtId="164" xfId="0" applyAlignment="1" applyBorder="1" applyFont="1" applyNumberFormat="1">
      <alignment horizontal="center" readingOrder="0" shrinkToFit="0" vertical="center" wrapText="0"/>
    </xf>
    <xf borderId="12" fillId="2" fontId="1" numFmtId="0" xfId="0" applyAlignment="1" applyBorder="1" applyFont="1">
      <alignment horizontal="left" shrinkToFit="0" vertical="center" wrapText="0"/>
    </xf>
    <xf borderId="13" fillId="2" fontId="4" numFmtId="164" xfId="0" applyAlignment="1" applyBorder="1" applyFont="1" applyNumberFormat="1">
      <alignment horizontal="center" shrinkToFit="0" vertical="center" wrapText="0"/>
    </xf>
    <xf borderId="6" fillId="0" fontId="4" numFmtId="0" xfId="0" applyAlignment="1" applyBorder="1" applyFont="1">
      <alignment horizontal="left" shrinkToFit="0" vertical="center" wrapText="0"/>
    </xf>
    <xf borderId="14" fillId="0" fontId="4" numFmtId="164" xfId="0" applyAlignment="1" applyBorder="1" applyFont="1" applyNumberFormat="1">
      <alignment horizontal="center" shrinkToFit="0" vertical="center" wrapText="0"/>
    </xf>
    <xf borderId="14" fillId="0" fontId="4" numFmtId="1" xfId="0" applyAlignment="1" applyBorder="1" applyFont="1" applyNumberFormat="1">
      <alignment horizontal="center" shrinkToFit="0" vertical="center" wrapText="0"/>
    </xf>
    <xf borderId="14" fillId="0" fontId="4" numFmtId="164" xfId="0" applyAlignment="1" applyBorder="1" applyFont="1" applyNumberFormat="1">
      <alignment horizontal="center" readingOrder="0" shrinkToFit="0" vertical="center" wrapText="0"/>
    </xf>
    <xf borderId="14" fillId="0" fontId="4" numFmtId="1" xfId="0" applyAlignment="1" applyBorder="1" applyFont="1" applyNumberFormat="1">
      <alignment horizontal="center" readingOrder="0" shrinkToFit="0" vertical="center" wrapText="0"/>
    </xf>
    <xf borderId="12" fillId="0" fontId="6" numFmtId="0" xfId="0" applyAlignment="1" applyBorder="1" applyFont="1">
      <alignment horizontal="left" shrinkToFit="0" vertical="center" wrapText="0"/>
    </xf>
    <xf borderId="12" fillId="0" fontId="4" numFmtId="164" xfId="0" applyAlignment="1" applyBorder="1" applyFont="1" applyNumberFormat="1">
      <alignment horizontal="center" readingOrder="0" shrinkToFit="0" vertical="center" wrapText="0"/>
    </xf>
    <xf borderId="12" fillId="0" fontId="6" numFmtId="164" xfId="0" applyAlignment="1" applyBorder="1" applyFont="1" applyNumberFormat="1">
      <alignment shrinkToFit="0" wrapText="0"/>
    </xf>
    <xf borderId="12" fillId="0" fontId="6" numFmtId="0" xfId="0" applyAlignment="1" applyBorder="1" applyFont="1">
      <alignment horizontal="center" shrinkToFit="0" vertical="center" wrapText="0"/>
    </xf>
    <xf borderId="12" fillId="0" fontId="4" numFmtId="164" xfId="0" applyAlignment="1" applyBorder="1" applyFont="1" applyNumberFormat="1">
      <alignment horizontal="center" shrinkToFit="0" vertical="center" wrapText="0"/>
    </xf>
    <xf borderId="12" fillId="0" fontId="4" numFmtId="0" xfId="0" applyAlignment="1" applyBorder="1" applyFont="1">
      <alignment horizontal="left" shrinkToFit="0" vertical="center" wrapText="0"/>
    </xf>
    <xf borderId="12" fillId="0" fontId="4" numFmtId="1" xfId="0" applyAlignment="1" applyBorder="1" applyFont="1" applyNumberFormat="1">
      <alignment horizontal="center" shrinkToFit="0" vertical="center" wrapText="0"/>
    </xf>
    <xf borderId="0" fillId="3" fontId="8" numFmtId="0" xfId="0" applyAlignment="1" applyFont="1">
      <alignment readingOrder="0"/>
    </xf>
    <xf borderId="9" fillId="4" fontId="1" numFmtId="0" xfId="0" applyAlignment="1" applyBorder="1" applyFill="1" applyFont="1">
      <alignment horizontal="left" shrinkToFit="0" vertical="center" wrapText="0"/>
    </xf>
    <xf borderId="9" fillId="4" fontId="4" numFmtId="164" xfId="0" applyAlignment="1" applyBorder="1" applyFont="1" applyNumberFormat="1">
      <alignment horizontal="center" shrinkToFit="0" vertical="center" wrapText="0"/>
    </xf>
    <xf borderId="9" fillId="4" fontId="4" numFmtId="1" xfId="0" applyAlignment="1" applyBorder="1" applyFont="1" applyNumberFormat="1">
      <alignment horizontal="center" shrinkToFit="0" vertical="center" wrapText="0"/>
    </xf>
    <xf borderId="9" fillId="4" fontId="1" numFmtId="164" xfId="0" applyAlignment="1" applyBorder="1" applyFont="1" applyNumberFormat="1">
      <alignment horizontal="center" shrinkToFit="0" vertical="center" wrapText="0"/>
    </xf>
    <xf borderId="9" fillId="4" fontId="1" numFmtId="1" xfId="0" applyAlignment="1" applyBorder="1" applyFont="1" applyNumberFormat="1">
      <alignment horizontal="center" shrinkToFit="0" vertical="center" wrapText="0"/>
    </xf>
    <xf borderId="0" fillId="0" fontId="0" numFmtId="164" xfId="0" applyAlignment="1" applyFont="1" applyNumberFormat="1">
      <alignment shrinkToFit="0" wrapText="0"/>
    </xf>
    <xf borderId="0" fillId="3" fontId="0" numFmtId="0" xfId="0" applyAlignment="1" applyFont="1">
      <alignment readingOrder="0"/>
    </xf>
    <xf borderId="0" fillId="5" fontId="9" numFmtId="165" xfId="0" applyAlignment="1" applyFill="1" applyFont="1" applyNumberFormat="1">
      <alignment horizontal="center" readingOrder="0"/>
    </xf>
    <xf borderId="0" fillId="5" fontId="9" numFmtId="14" xfId="0" applyAlignment="1" applyFont="1" applyNumberFormat="1">
      <alignment horizontal="center" readingOrder="0"/>
    </xf>
    <xf borderId="0" fillId="5" fontId="9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5" fontId="11" numFmtId="0" xfId="0" applyAlignment="1" applyFont="1">
      <alignment horizontal="center"/>
    </xf>
    <xf borderId="0" fillId="6" fontId="12" numFmtId="0" xfId="0" applyAlignment="1" applyFill="1" applyFont="1">
      <alignment horizontal="center"/>
    </xf>
    <xf borderId="0" fillId="6" fontId="9" numFmtId="0" xfId="0" applyAlignment="1" applyFont="1">
      <alignment horizontal="center" readingOrder="0"/>
    </xf>
    <xf borderId="0" fillId="6" fontId="9" numFmtId="165" xfId="0" applyAlignment="1" applyFont="1" applyNumberFormat="1">
      <alignment horizontal="center" readingOrder="0"/>
    </xf>
    <xf borderId="0" fillId="6" fontId="9" numFmtId="14" xfId="0" applyAlignment="1" applyFont="1" applyNumberFormat="1">
      <alignment horizontal="center" readingOrder="0"/>
    </xf>
    <xf borderId="0" fillId="6" fontId="10" numFmtId="0" xfId="0" applyAlignment="1" applyFont="1">
      <alignment horizontal="center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utsg.catertrax.com/shopcusttracking.asp?oid=%2Fy%24%7D%CD&amp;affid=&amp;intOrderID=&amp;intCustomerID=%2F%7E%25%7E" TargetMode="External"/><Relationship Id="rId22" Type="http://schemas.openxmlformats.org/officeDocument/2006/relationships/hyperlink" Target="https://utsg.catertrax.com/shoprestoreorder.asp?oid=%2Fy%24%7D%CF&amp;restore=yes&amp;intOrderID=&amp;intCustomerID=%2F%7E%25%7E" TargetMode="External"/><Relationship Id="rId21" Type="http://schemas.openxmlformats.org/officeDocument/2006/relationships/hyperlink" Target="https://utsg.catertrax.com/shoprestoreorder.asp?View=Yes&amp;oid=%2Fy%24%7D%CF&amp;affid=&amp;intOrderID=&amp;intCustomerID=%2F%7E%25%7E" TargetMode="External"/><Relationship Id="rId24" Type="http://schemas.openxmlformats.org/officeDocument/2006/relationships/hyperlink" Target="https://utsg.catertrax.com/shoprestoreorder.asp?View=Yes&amp;oid=%2Fy%24%7D%CE&amp;affid=&amp;intOrderID=&amp;intCustomerID=%2F%7E%25%7E" TargetMode="External"/><Relationship Id="rId23" Type="http://schemas.openxmlformats.org/officeDocument/2006/relationships/hyperlink" Target="https://utsg.catertrax.com/shopcusttracking.asp?oid=%2Fy%24%7D%CF&amp;affid=&amp;intOrderID=&amp;intCustomerID=%2F%7E%25%7E" TargetMode="External"/><Relationship Id="rId1" Type="http://schemas.openxmlformats.org/officeDocument/2006/relationships/hyperlink" Target="https://utsg.catertrax.com/shoprestoreorder.asp?oid=%2Fy%24r%CE&amp;restore=yes&amp;intOrderID=&amp;intCustomerID=%2F%7E%25%7E" TargetMode="External"/><Relationship Id="rId2" Type="http://schemas.openxmlformats.org/officeDocument/2006/relationships/hyperlink" Target="https://utsg.catertrax.com/shopcusttracking.asp?oid=%2Fy%24r%CE&amp;affid=&amp;intOrderID=&amp;intCustomerID=%2F%7E%25%7E" TargetMode="External"/><Relationship Id="rId3" Type="http://schemas.openxmlformats.org/officeDocument/2006/relationships/hyperlink" Target="https://utsg.catertrax.com/shoprestoreorder.asp?View=Yes&amp;oid=%2Fy%24%7D%C7&amp;affid=&amp;intOrderID=&amp;intCustomerID=%2F%7E%25%7E" TargetMode="External"/><Relationship Id="rId4" Type="http://schemas.openxmlformats.org/officeDocument/2006/relationships/hyperlink" Target="https://utsg.catertrax.com/shoprestoreorder.asp?oid=%2Fy%24%7D%C7&amp;restore=yes&amp;intOrderID=&amp;intCustomerID=%2F%7E%25%7E" TargetMode="External"/><Relationship Id="rId9" Type="http://schemas.openxmlformats.org/officeDocument/2006/relationships/hyperlink" Target="https://utsg.catertrax.com/shoprestoreorder.asp?View=Yes&amp;oid=%2Fy%24%7D%C9&amp;affid=&amp;intOrderID=&amp;intCustomerID=%2F%7E%25%7E" TargetMode="External"/><Relationship Id="rId26" Type="http://schemas.openxmlformats.org/officeDocument/2006/relationships/hyperlink" Target="https://utsg.catertrax.com/shopcusttracking.asp?oid=%2Fy%24%7D%CE&amp;affid=&amp;intOrderID=&amp;intCustomerID=%2F%7E%25%7E" TargetMode="External"/><Relationship Id="rId25" Type="http://schemas.openxmlformats.org/officeDocument/2006/relationships/hyperlink" Target="https://utsg.catertrax.com/shoprestoreorder.asp?oid=%2Fy%24%7D%CE&amp;restore=yes&amp;intOrderID=&amp;intCustomerID=%2F%7E%25%7E" TargetMode="External"/><Relationship Id="rId28" Type="http://schemas.openxmlformats.org/officeDocument/2006/relationships/drawing" Target="../drawings/drawing2.xml"/><Relationship Id="rId27" Type="http://schemas.openxmlformats.org/officeDocument/2006/relationships/hyperlink" Target="https://utsg.catertrax.com/shoprestoreorder.asp?View=Yes&amp;oid=%2Fy%24%7C%C6&amp;affid=&amp;intOrderID=&amp;intCustomerID=%2F%7E%25%7E" TargetMode="External"/><Relationship Id="rId5" Type="http://schemas.openxmlformats.org/officeDocument/2006/relationships/hyperlink" Target="https://utsg.catertrax.com/shopcusttracking.asp?oid=%2Fy%24%7D%C7&amp;affid=&amp;intOrderID=&amp;intCustomerID=%2F%7E%25%7E" TargetMode="External"/><Relationship Id="rId6" Type="http://schemas.openxmlformats.org/officeDocument/2006/relationships/hyperlink" Target="https://utsg.catertrax.com/shoprestoreorder.asp?View=Yes&amp;oid=%2Fy%24%7D%C6&amp;affid=&amp;intOrderID=&amp;intCustomerID=%2F%7E%25%7E" TargetMode="External"/><Relationship Id="rId7" Type="http://schemas.openxmlformats.org/officeDocument/2006/relationships/hyperlink" Target="https://utsg.catertrax.com/shoprestoreorder.asp?oid=%2Fy%24%7D%C6&amp;restore=yes&amp;intOrderID=&amp;intCustomerID=%2F%7E%25%7E" TargetMode="External"/><Relationship Id="rId8" Type="http://schemas.openxmlformats.org/officeDocument/2006/relationships/hyperlink" Target="https://utsg.catertrax.com/shopcusttracking.asp?oid=%2Fy%24%7D%C6&amp;affid=&amp;intOrderID=&amp;intCustomerID=%2F%7E%25%7E" TargetMode="External"/><Relationship Id="rId11" Type="http://schemas.openxmlformats.org/officeDocument/2006/relationships/hyperlink" Target="https://utsg.catertrax.com/shopcusttracking.asp?oid=%2Fy%24%7D%C9&amp;affid=&amp;intOrderID=&amp;intCustomerID=%2F%7E%25%7E" TargetMode="External"/><Relationship Id="rId10" Type="http://schemas.openxmlformats.org/officeDocument/2006/relationships/hyperlink" Target="https://utsg.catertrax.com/shoprestoreorder.asp?oid=%2Fy%24%7D%C9&amp;restore=yes&amp;intOrderID=&amp;intCustomerID=%2F%7E%25%7E" TargetMode="External"/><Relationship Id="rId13" Type="http://schemas.openxmlformats.org/officeDocument/2006/relationships/hyperlink" Target="https://utsg.catertrax.com/shoprestoreorder.asp?oid=%2Fy%24%7D%C8&amp;restore=yes&amp;intOrderID=&amp;intCustomerID=%2F%7E%25%7E" TargetMode="External"/><Relationship Id="rId12" Type="http://schemas.openxmlformats.org/officeDocument/2006/relationships/hyperlink" Target="https://utsg.catertrax.com/shoprestoreorder.asp?View=Yes&amp;oid=%2Fy%24%7D%C8&amp;affid=&amp;intOrderID=&amp;intCustomerID=%2F%7E%25%7E" TargetMode="External"/><Relationship Id="rId15" Type="http://schemas.openxmlformats.org/officeDocument/2006/relationships/hyperlink" Target="https://utsg.catertrax.com/shoprestoreorder.asp?View=Yes&amp;oid=%2Fy%24%7D%CA&amp;affid=&amp;intOrderID=&amp;intCustomerID=%2F%7E%25%7E" TargetMode="External"/><Relationship Id="rId14" Type="http://schemas.openxmlformats.org/officeDocument/2006/relationships/hyperlink" Target="https://utsg.catertrax.com/shopcusttracking.asp?oid=%2Fy%24%7D%C8&amp;affid=&amp;intOrderID=&amp;intCustomerID=%2F%7E%25%7E" TargetMode="External"/><Relationship Id="rId17" Type="http://schemas.openxmlformats.org/officeDocument/2006/relationships/hyperlink" Target="https://utsg.catertrax.com/shopcusttracking.asp?oid=%2Fy%24%7D%CA&amp;affid=&amp;intOrderID=&amp;intCustomerID=%2F%7E%25%7E" TargetMode="External"/><Relationship Id="rId16" Type="http://schemas.openxmlformats.org/officeDocument/2006/relationships/hyperlink" Target="https://utsg.catertrax.com/shoprestoreorder.asp?oid=%2Fy%24%7D%CA&amp;restore=yes&amp;intOrderID=&amp;intCustomerID=%2F%7E%25%7E" TargetMode="External"/><Relationship Id="rId19" Type="http://schemas.openxmlformats.org/officeDocument/2006/relationships/hyperlink" Target="https://utsg.catertrax.com/shoprestoreorder.asp?oid=%2Fy%24%7D%CD&amp;restore=yes&amp;intOrderID=&amp;intCustomerID=%2F%7E%25%7E" TargetMode="External"/><Relationship Id="rId18" Type="http://schemas.openxmlformats.org/officeDocument/2006/relationships/hyperlink" Target="https://utsg.catertrax.com/shoprestoreorder.asp?View=Yes&amp;oid=%2Fy%24%7D%CD&amp;affid=&amp;intOrderID=&amp;intCustomerID=%2F%7E%25%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61.11"/>
    <col customWidth="1" min="2" max="2" width="15.67"/>
    <col customWidth="1" min="3" max="3" width="10.33"/>
    <col customWidth="1" min="4" max="4" width="17.0"/>
    <col customWidth="1" min="5" max="5" width="71.89"/>
    <col customWidth="1" min="6" max="6" width="18.44"/>
    <col customWidth="1" min="7" max="7" width="10.44"/>
    <col customWidth="1" min="8" max="8" width="11.11"/>
    <col customWidth="1" min="9" max="16" width="10.44"/>
  </cols>
  <sheetData>
    <row r="1" ht="15.75" customHeight="1">
      <c r="A1" s="1"/>
      <c r="B1" s="2" t="s">
        <v>0</v>
      </c>
      <c r="C1" s="3"/>
      <c r="D1" s="3"/>
      <c r="E1" s="4"/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48.0" customHeight="1">
      <c r="A2" s="8" t="s">
        <v>1</v>
      </c>
      <c r="B2" s="9" t="s">
        <v>2</v>
      </c>
      <c r="C2" s="10" t="s">
        <v>3</v>
      </c>
      <c r="D2" s="9" t="s">
        <v>4</v>
      </c>
      <c r="E2" s="9" t="s">
        <v>5</v>
      </c>
      <c r="F2" s="11" t="s">
        <v>6</v>
      </c>
      <c r="G2" s="12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3" t="s">
        <v>7</v>
      </c>
      <c r="B3" s="14"/>
      <c r="C3" s="15"/>
      <c r="D3" s="14"/>
      <c r="E3" s="14"/>
      <c r="F3" s="14"/>
      <c r="G3" s="7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6" t="s">
        <v>8</v>
      </c>
      <c r="B4" s="17">
        <v>0.0</v>
      </c>
      <c r="C4" s="18">
        <v>40.0</v>
      </c>
      <c r="D4" s="19">
        <f t="shared" ref="D4:D7" si="1">B4*C4</f>
        <v>0</v>
      </c>
      <c r="E4" s="17" t="s">
        <v>9</v>
      </c>
      <c r="F4" s="19"/>
      <c r="G4" s="7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6" t="s">
        <v>10</v>
      </c>
      <c r="B5" s="17">
        <v>0.0</v>
      </c>
      <c r="C5" s="18">
        <v>12.0</v>
      </c>
      <c r="D5" s="19">
        <f t="shared" si="1"/>
        <v>0</v>
      </c>
      <c r="E5" s="17" t="s">
        <v>9</v>
      </c>
      <c r="F5" s="19"/>
      <c r="G5" s="7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6" t="s">
        <v>11</v>
      </c>
      <c r="B6" s="17">
        <v>-111.75</v>
      </c>
      <c r="C6" s="20">
        <v>2.0</v>
      </c>
      <c r="D6" s="19">
        <f t="shared" si="1"/>
        <v>-223.5</v>
      </c>
      <c r="E6" s="17"/>
      <c r="F6" s="19"/>
      <c r="G6" s="7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21" t="s">
        <v>12</v>
      </c>
      <c r="B7" s="17">
        <v>-192.0</v>
      </c>
      <c r="C7" s="20">
        <v>2.0</v>
      </c>
      <c r="D7" s="19">
        <f t="shared" si="1"/>
        <v>-384</v>
      </c>
      <c r="E7" s="19"/>
      <c r="F7" s="19"/>
      <c r="G7" s="7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21" t="s">
        <v>13</v>
      </c>
      <c r="B8" s="17"/>
      <c r="C8" s="20"/>
      <c r="D8" s="17">
        <v>-245.0</v>
      </c>
      <c r="E8" s="17"/>
      <c r="F8" s="19"/>
      <c r="G8" s="7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3" t="s">
        <v>14</v>
      </c>
      <c r="B9" s="14"/>
      <c r="C9" s="15"/>
      <c r="D9" s="14"/>
      <c r="E9" s="14"/>
      <c r="F9" s="14"/>
      <c r="G9" s="7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6" t="s">
        <v>15</v>
      </c>
      <c r="B10" s="19">
        <f>-1108.4-1044.29</f>
        <v>-2152.69</v>
      </c>
      <c r="C10" s="22">
        <v>0.0</v>
      </c>
      <c r="D10" s="23">
        <f>-1108.4+-1044.29</f>
        <v>-2152.69</v>
      </c>
      <c r="E10" s="17" t="s">
        <v>16</v>
      </c>
      <c r="F10" s="19"/>
      <c r="G10" s="7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24" t="s">
        <v>17</v>
      </c>
      <c r="B11" s="25">
        <f>-1.7*1.13</f>
        <v>-1.921</v>
      </c>
      <c r="C11" s="26">
        <v>130.0</v>
      </c>
      <c r="D11" s="27">
        <f t="shared" ref="D11:D28" si="2">B11*C11</f>
        <v>-249.73</v>
      </c>
      <c r="E11" s="19"/>
      <c r="F11" s="19"/>
      <c r="G11" s="7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24" t="s">
        <v>18</v>
      </c>
      <c r="B12" s="28">
        <f>1.55*(-1.13)</f>
        <v>-1.7515</v>
      </c>
      <c r="C12" s="26">
        <v>20.0</v>
      </c>
      <c r="D12" s="27">
        <f t="shared" si="2"/>
        <v>-35.03</v>
      </c>
      <c r="E12" s="17" t="s">
        <v>19</v>
      </c>
      <c r="F12" s="19"/>
      <c r="G12" s="7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24" t="s">
        <v>20</v>
      </c>
      <c r="B13" s="28">
        <f>3.4*(-1.13)</f>
        <v>-3.842</v>
      </c>
      <c r="C13" s="26">
        <v>100.0</v>
      </c>
      <c r="D13" s="27">
        <f t="shared" si="2"/>
        <v>-384.2</v>
      </c>
      <c r="E13" s="19"/>
      <c r="F13" s="19"/>
      <c r="G13" s="7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24" t="s">
        <v>21</v>
      </c>
      <c r="B14" s="28">
        <f>2.7*(-1.13)</f>
        <v>-3.051</v>
      </c>
      <c r="C14" s="26">
        <v>110.0</v>
      </c>
      <c r="D14" s="27">
        <f t="shared" si="2"/>
        <v>-335.61</v>
      </c>
      <c r="E14" s="19"/>
      <c r="F14" s="19"/>
      <c r="G14" s="7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29" t="s">
        <v>22</v>
      </c>
      <c r="B15" s="25">
        <f>3.85*(-1.13)</f>
        <v>-4.3505</v>
      </c>
      <c r="C15" s="30">
        <v>6.0</v>
      </c>
      <c r="D15" s="27">
        <f t="shared" si="2"/>
        <v>-26.103</v>
      </c>
      <c r="E15" s="17" t="s">
        <v>23</v>
      </c>
      <c r="F15" s="19"/>
      <c r="G15" s="7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29" t="s">
        <v>24</v>
      </c>
      <c r="B16" s="25">
        <f>3.95*(-1.13)</f>
        <v>-4.4635</v>
      </c>
      <c r="C16" s="30">
        <v>10.0</v>
      </c>
      <c r="D16" s="27">
        <f t="shared" si="2"/>
        <v>-44.635</v>
      </c>
      <c r="E16" s="17" t="s">
        <v>25</v>
      </c>
      <c r="F16" s="19"/>
      <c r="G16" s="7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31" t="s">
        <v>26</v>
      </c>
      <c r="B17" s="17">
        <f>29.75*(-1.13)</f>
        <v>-33.6175</v>
      </c>
      <c r="C17" s="32">
        <v>3.0</v>
      </c>
      <c r="D17" s="19">
        <f t="shared" si="2"/>
        <v>-100.8525</v>
      </c>
      <c r="E17" s="17"/>
      <c r="F17" s="19"/>
      <c r="G17" s="7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6" t="s">
        <v>27</v>
      </c>
      <c r="B18" s="17">
        <v>-736.28</v>
      </c>
      <c r="C18" s="33">
        <v>2.0</v>
      </c>
      <c r="D18" s="23">
        <f t="shared" si="2"/>
        <v>-1472.56</v>
      </c>
      <c r="E18" s="19"/>
      <c r="F18" s="19"/>
      <c r="G18" s="7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6" t="s">
        <v>17</v>
      </c>
      <c r="B19" s="34">
        <f>-1.7*1.13</f>
        <v>-1.921</v>
      </c>
      <c r="C19" s="35">
        <v>140.0</v>
      </c>
      <c r="D19" s="19">
        <f t="shared" si="2"/>
        <v>-268.94</v>
      </c>
      <c r="E19" s="19"/>
      <c r="F19" s="19"/>
      <c r="G19" s="7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6" t="s">
        <v>18</v>
      </c>
      <c r="B20" s="36">
        <f>1.55*(-1.13)</f>
        <v>-1.7515</v>
      </c>
      <c r="C20" s="35">
        <v>50.0</v>
      </c>
      <c r="D20" s="19">
        <f t="shared" si="2"/>
        <v>-87.575</v>
      </c>
      <c r="E20" s="19"/>
      <c r="F20" s="19"/>
      <c r="G20" s="7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6" t="s">
        <v>28</v>
      </c>
      <c r="B21" s="17">
        <f>39.65*(-1.13)</f>
        <v>-44.8045</v>
      </c>
      <c r="C21" s="35">
        <v>10.0</v>
      </c>
      <c r="D21" s="19">
        <f t="shared" si="2"/>
        <v>-448.045</v>
      </c>
      <c r="E21" s="19"/>
      <c r="F21" s="19"/>
      <c r="G21" s="7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6" t="s">
        <v>27</v>
      </c>
      <c r="B22" s="17">
        <v>-502.06</v>
      </c>
      <c r="C22" s="18">
        <v>2.0</v>
      </c>
      <c r="D22" s="23">
        <f t="shared" si="2"/>
        <v>-1004.12</v>
      </c>
      <c r="E22" s="19"/>
      <c r="F22" s="19"/>
      <c r="G22" s="7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6" t="s">
        <v>29</v>
      </c>
      <c r="B23" s="25">
        <f>-1.7*1.13</f>
        <v>-1.921</v>
      </c>
      <c r="C23" s="35">
        <v>140.0</v>
      </c>
      <c r="D23" s="19">
        <f t="shared" si="2"/>
        <v>-268.94</v>
      </c>
      <c r="E23" s="19"/>
      <c r="F23" s="19"/>
      <c r="G23" s="7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6" t="s">
        <v>18</v>
      </c>
      <c r="B24" s="28">
        <f>1.55*(-1.13)</f>
        <v>-1.7515</v>
      </c>
      <c r="C24" s="37">
        <v>30.0</v>
      </c>
      <c r="D24" s="19">
        <f t="shared" si="2"/>
        <v>-52.545</v>
      </c>
      <c r="E24" s="19"/>
      <c r="F24" s="19"/>
      <c r="G24" s="7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38" t="s">
        <v>30</v>
      </c>
      <c r="B25" s="19">
        <f>1.3*(-1.13)</f>
        <v>-1.469</v>
      </c>
      <c r="C25" s="35">
        <v>120.0</v>
      </c>
      <c r="D25" s="19">
        <f t="shared" si="2"/>
        <v>-176.28</v>
      </c>
      <c r="E25" s="19"/>
      <c r="F25" s="19"/>
      <c r="G25" s="7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38" t="s">
        <v>31</v>
      </c>
      <c r="B26" s="17">
        <f t="shared" ref="B26:B27" si="3">3*(-1.13)</f>
        <v>-3.39</v>
      </c>
      <c r="C26" s="35">
        <v>5.0</v>
      </c>
      <c r="D26" s="19">
        <f t="shared" si="2"/>
        <v>-16.95</v>
      </c>
      <c r="E26" s="19"/>
      <c r="F26" s="19"/>
      <c r="G26" s="7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31" t="s">
        <v>32</v>
      </c>
      <c r="B27" s="17">
        <f t="shared" si="3"/>
        <v>-3.39</v>
      </c>
      <c r="C27" s="35">
        <v>10.0</v>
      </c>
      <c r="D27" s="19">
        <f t="shared" si="2"/>
        <v>-33.9</v>
      </c>
      <c r="E27" s="19"/>
      <c r="F27" s="19"/>
      <c r="G27" s="7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1" t="s">
        <v>33</v>
      </c>
      <c r="B28" s="17">
        <v>-1015.8</v>
      </c>
      <c r="C28" s="20">
        <v>2.0</v>
      </c>
      <c r="D28" s="23">
        <f t="shared" si="2"/>
        <v>-2031.6</v>
      </c>
      <c r="E28" s="17" t="s">
        <v>34</v>
      </c>
      <c r="F28" s="19"/>
      <c r="G28" s="7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38" t="s">
        <v>35</v>
      </c>
      <c r="B29" s="19"/>
      <c r="C29" s="37"/>
      <c r="D29" s="19"/>
      <c r="E29" s="17"/>
      <c r="F29" s="19"/>
      <c r="G29" s="7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38" t="s">
        <v>36</v>
      </c>
      <c r="B30" s="17">
        <f t="shared" ref="B30:B32" si="4">54.9*(-1.13)</f>
        <v>-62.037</v>
      </c>
      <c r="C30" s="35">
        <v>4.0</v>
      </c>
      <c r="D30" s="19">
        <f t="shared" ref="D30:D35" si="5">C30*B30</f>
        <v>-248.148</v>
      </c>
      <c r="E30" s="17" t="s">
        <v>37</v>
      </c>
      <c r="F30" s="19"/>
      <c r="G30" s="7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38" t="s">
        <v>38</v>
      </c>
      <c r="B31" s="17">
        <f t="shared" si="4"/>
        <v>-62.037</v>
      </c>
      <c r="C31" s="35">
        <v>4.0</v>
      </c>
      <c r="D31" s="19">
        <f t="shared" si="5"/>
        <v>-248.148</v>
      </c>
      <c r="E31" s="17" t="s">
        <v>39</v>
      </c>
      <c r="F31" s="19"/>
      <c r="G31" s="7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38" t="s">
        <v>40</v>
      </c>
      <c r="B32" s="17">
        <f t="shared" si="4"/>
        <v>-62.037</v>
      </c>
      <c r="C32" s="35">
        <v>4.0</v>
      </c>
      <c r="D32" s="19">
        <f t="shared" si="5"/>
        <v>-248.148</v>
      </c>
      <c r="E32" s="17"/>
      <c r="F32" s="19"/>
      <c r="G32" s="7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6" t="s">
        <v>41</v>
      </c>
      <c r="B33" s="19">
        <f t="shared" ref="B33:B34" si="6">1.65*(-1.13)</f>
        <v>-1.8645</v>
      </c>
      <c r="C33" s="35">
        <v>90.0</v>
      </c>
      <c r="D33" s="19">
        <f t="shared" si="5"/>
        <v>-167.805</v>
      </c>
      <c r="E33" s="19"/>
      <c r="F33" s="19"/>
      <c r="G33" s="7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6" t="s">
        <v>42</v>
      </c>
      <c r="B34" s="19">
        <f t="shared" si="6"/>
        <v>-1.8645</v>
      </c>
      <c r="C34" s="35">
        <v>70.0</v>
      </c>
      <c r="D34" s="19">
        <f t="shared" si="5"/>
        <v>-130.515</v>
      </c>
      <c r="E34" s="19"/>
      <c r="F34" s="19"/>
      <c r="G34" s="7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38" t="s">
        <v>26</v>
      </c>
      <c r="B35" s="17">
        <v>-33.62</v>
      </c>
      <c r="C35" s="32">
        <v>2.0</v>
      </c>
      <c r="D35" s="19">
        <f t="shared" si="5"/>
        <v>-67.24</v>
      </c>
      <c r="E35" s="17" t="s">
        <v>43</v>
      </c>
      <c r="F35" s="19"/>
      <c r="G35" s="7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1" t="s">
        <v>44</v>
      </c>
      <c r="B36" s="17">
        <v>-1190.62</v>
      </c>
      <c r="C36" s="18">
        <v>1.0</v>
      </c>
      <c r="D36" s="23">
        <f>B36*C36</f>
        <v>-1190.62</v>
      </c>
      <c r="E36" s="19"/>
      <c r="F36" s="19"/>
      <c r="G36" s="7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38" t="s">
        <v>45</v>
      </c>
      <c r="B37" s="17"/>
      <c r="C37" s="37"/>
      <c r="D37" s="17"/>
      <c r="E37" s="39"/>
      <c r="F37" s="19"/>
      <c r="G37" s="7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38" t="s">
        <v>46</v>
      </c>
      <c r="B38" s="40">
        <f>38.1*(-1.13)</f>
        <v>-43.053</v>
      </c>
      <c r="C38" s="20">
        <v>5.0</v>
      </c>
      <c r="D38" s="19">
        <f t="shared" ref="D38:D43" si="7">C38*B38</f>
        <v>-215.265</v>
      </c>
      <c r="E38" s="17" t="s">
        <v>47</v>
      </c>
      <c r="F38" s="19"/>
      <c r="G38" s="7"/>
      <c r="H38" s="6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31" t="s">
        <v>48</v>
      </c>
      <c r="B39" s="40">
        <f>39*(-1.13)</f>
        <v>-44.07</v>
      </c>
      <c r="C39" s="20">
        <v>4.0</v>
      </c>
      <c r="D39" s="19">
        <f t="shared" si="7"/>
        <v>-176.28</v>
      </c>
      <c r="E39" s="41" t="s">
        <v>49</v>
      </c>
      <c r="F39" s="19"/>
      <c r="G39" s="7"/>
      <c r="H39" s="6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38" t="s">
        <v>50</v>
      </c>
      <c r="B40" s="40">
        <f>54.3*(-1.13)</f>
        <v>-61.359</v>
      </c>
      <c r="C40" s="20">
        <v>2.0</v>
      </c>
      <c r="D40" s="19">
        <f t="shared" si="7"/>
        <v>-122.718</v>
      </c>
      <c r="E40" s="41" t="s">
        <v>51</v>
      </c>
      <c r="F40" s="19"/>
      <c r="G40" s="7"/>
      <c r="H40" s="6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38" t="s">
        <v>52</v>
      </c>
      <c r="B41" s="17">
        <f>45.25*(-1.13)</f>
        <v>-51.1325</v>
      </c>
      <c r="C41" s="35">
        <v>5.0</v>
      </c>
      <c r="D41" s="19">
        <f t="shared" si="7"/>
        <v>-255.6625</v>
      </c>
      <c r="E41" s="17" t="s">
        <v>53</v>
      </c>
      <c r="F41" s="19"/>
      <c r="G41" s="42"/>
      <c r="H41" s="6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38" t="s">
        <v>54</v>
      </c>
      <c r="B42" s="40">
        <f>23.65*(-1.13)</f>
        <v>-26.7245</v>
      </c>
      <c r="C42" s="32">
        <v>10.0</v>
      </c>
      <c r="D42" s="19">
        <f t="shared" si="7"/>
        <v>-267.245</v>
      </c>
      <c r="E42" s="17" t="s">
        <v>55</v>
      </c>
      <c r="F42" s="19"/>
      <c r="G42" s="7"/>
      <c r="H42" s="6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38" t="s">
        <v>56</v>
      </c>
      <c r="B43" s="40">
        <f>23.32*(-1.13)</f>
        <v>-26.3516</v>
      </c>
      <c r="C43" s="35">
        <v>10.0</v>
      </c>
      <c r="D43" s="19">
        <f t="shared" si="7"/>
        <v>-263.516</v>
      </c>
      <c r="E43" s="17" t="s">
        <v>55</v>
      </c>
      <c r="F43" s="19"/>
      <c r="G43" s="7"/>
      <c r="H43" s="6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38" t="s">
        <v>57</v>
      </c>
      <c r="B44" s="17"/>
      <c r="C44" s="35"/>
      <c r="D44" s="23">
        <f>sum(D45:D61)</f>
        <v>-1904.41</v>
      </c>
      <c r="E44" s="17" t="s">
        <v>58</v>
      </c>
      <c r="F44" s="19"/>
      <c r="G44" s="7"/>
      <c r="H44" s="6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38" t="s">
        <v>59</v>
      </c>
      <c r="B45" s="17">
        <v>-2.88</v>
      </c>
      <c r="C45" s="35">
        <v>7.0</v>
      </c>
      <c r="D45" s="19">
        <f t="shared" ref="D45:D59" si="8">B45*C45</f>
        <v>-20.16</v>
      </c>
      <c r="E45" s="17"/>
      <c r="F45" s="19">
        <f>sum(D45:D60)</f>
        <v>-1304.41</v>
      </c>
      <c r="G45" s="7"/>
      <c r="H45" s="6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38" t="s">
        <v>60</v>
      </c>
      <c r="B46" s="17">
        <v>-3.03</v>
      </c>
      <c r="C46" s="35">
        <v>38.0</v>
      </c>
      <c r="D46" s="19">
        <f t="shared" si="8"/>
        <v>-115.14</v>
      </c>
      <c r="E46" s="17"/>
      <c r="F46" s="19"/>
      <c r="G46" s="7"/>
      <c r="H46" s="6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38" t="s">
        <v>61</v>
      </c>
      <c r="B47" s="17">
        <v>-3.03</v>
      </c>
      <c r="C47" s="35">
        <v>65.0</v>
      </c>
      <c r="D47" s="19">
        <f t="shared" si="8"/>
        <v>-196.95</v>
      </c>
      <c r="E47" s="17"/>
      <c r="F47" s="19"/>
      <c r="G47" s="7"/>
      <c r="H47" s="6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38" t="s">
        <v>62</v>
      </c>
      <c r="B48" s="17">
        <v>-17.12</v>
      </c>
      <c r="C48" s="35">
        <v>5.0</v>
      </c>
      <c r="D48" s="19">
        <f t="shared" si="8"/>
        <v>-85.6</v>
      </c>
      <c r="E48" s="17"/>
      <c r="F48" s="19"/>
      <c r="G48" s="7"/>
      <c r="H48" s="6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38" t="s">
        <v>63</v>
      </c>
      <c r="B49" s="17">
        <v>-18.31</v>
      </c>
      <c r="C49" s="35">
        <v>2.0</v>
      </c>
      <c r="D49" s="19">
        <f t="shared" si="8"/>
        <v>-36.62</v>
      </c>
      <c r="E49" s="17"/>
      <c r="F49" s="19"/>
      <c r="G49" s="7"/>
      <c r="H49" s="6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31" t="s">
        <v>64</v>
      </c>
      <c r="B50" s="17">
        <v>-1.05</v>
      </c>
      <c r="C50" s="35">
        <v>9.0</v>
      </c>
      <c r="D50" s="19">
        <f t="shared" si="8"/>
        <v>-9.45</v>
      </c>
      <c r="E50" s="17"/>
      <c r="F50" s="19"/>
      <c r="G50" s="7"/>
      <c r="H50" s="6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31" t="s">
        <v>65</v>
      </c>
      <c r="B51" s="17">
        <v>-1.5</v>
      </c>
      <c r="C51" s="35">
        <v>1.0</v>
      </c>
      <c r="D51" s="19">
        <f t="shared" si="8"/>
        <v>-1.5</v>
      </c>
      <c r="E51" s="17"/>
      <c r="F51" s="19"/>
      <c r="G51" s="7"/>
      <c r="H51" s="6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38" t="s">
        <v>66</v>
      </c>
      <c r="B52" s="17">
        <v>-2.0</v>
      </c>
      <c r="C52" s="35">
        <v>3.0</v>
      </c>
      <c r="D52" s="19">
        <f t="shared" si="8"/>
        <v>-6</v>
      </c>
      <c r="E52" s="17"/>
      <c r="F52" s="19"/>
      <c r="G52" s="7"/>
      <c r="H52" s="6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38" t="s">
        <v>67</v>
      </c>
      <c r="B53" s="17">
        <v>-6.5</v>
      </c>
      <c r="C53" s="35">
        <v>3.0</v>
      </c>
      <c r="D53" s="19">
        <f t="shared" si="8"/>
        <v>-19.5</v>
      </c>
      <c r="E53" s="17"/>
      <c r="F53" s="19"/>
      <c r="G53" s="7"/>
      <c r="H53" s="6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38" t="s">
        <v>68</v>
      </c>
      <c r="B54" s="17">
        <v>-8.75</v>
      </c>
      <c r="C54" s="35">
        <v>4.0</v>
      </c>
      <c r="D54" s="19">
        <f t="shared" si="8"/>
        <v>-35</v>
      </c>
      <c r="E54" s="19"/>
      <c r="F54" s="19"/>
      <c r="G54" s="7"/>
      <c r="H54" s="6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38" t="s">
        <v>69</v>
      </c>
      <c r="B55" s="17">
        <v>-4.0</v>
      </c>
      <c r="C55" s="35">
        <v>6.0</v>
      </c>
      <c r="D55" s="19">
        <f t="shared" si="8"/>
        <v>-24</v>
      </c>
      <c r="E55" s="19"/>
      <c r="F55" s="19"/>
      <c r="G55" s="7"/>
      <c r="H55" s="6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38" t="s">
        <v>70</v>
      </c>
      <c r="B56" s="17">
        <v>-96.0</v>
      </c>
      <c r="C56" s="35">
        <v>2.0</v>
      </c>
      <c r="D56" s="19">
        <f t="shared" si="8"/>
        <v>-192</v>
      </c>
      <c r="E56" s="19"/>
      <c r="F56" s="19"/>
      <c r="G56" s="7"/>
      <c r="H56" s="6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38" t="s">
        <v>71</v>
      </c>
      <c r="B57" s="17">
        <v>-96.0</v>
      </c>
      <c r="C57" s="35">
        <v>4.0</v>
      </c>
      <c r="D57" s="19">
        <f t="shared" si="8"/>
        <v>-384</v>
      </c>
      <c r="E57" s="19"/>
      <c r="F57" s="19"/>
      <c r="G57" s="7"/>
      <c r="H57" s="6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38" t="s">
        <v>72</v>
      </c>
      <c r="B58" s="17">
        <v>-100.0</v>
      </c>
      <c r="C58" s="35">
        <v>1.0</v>
      </c>
      <c r="D58" s="19">
        <f t="shared" si="8"/>
        <v>-100</v>
      </c>
      <c r="E58" s="19"/>
      <c r="F58" s="19"/>
      <c r="G58" s="7"/>
      <c r="H58" s="6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38" t="s">
        <v>73</v>
      </c>
      <c r="B59" s="17">
        <v>6.0</v>
      </c>
      <c r="C59" s="35">
        <v>1.0</v>
      </c>
      <c r="D59" s="19">
        <f t="shared" si="8"/>
        <v>6</v>
      </c>
      <c r="E59" s="19"/>
      <c r="F59" s="19"/>
      <c r="G59" s="7"/>
      <c r="H59" s="6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38" t="s">
        <v>74</v>
      </c>
      <c r="B60" s="40">
        <v>-84.49</v>
      </c>
      <c r="C60" s="35">
        <v>1.0</v>
      </c>
      <c r="D60" s="17">
        <v>-84.49</v>
      </c>
      <c r="E60" s="17"/>
      <c r="F60" s="19"/>
      <c r="G60" s="7"/>
      <c r="H60" s="6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38" t="s">
        <v>75</v>
      </c>
      <c r="B61" s="40">
        <v>-600.0</v>
      </c>
      <c r="C61" s="35">
        <v>1.0</v>
      </c>
      <c r="D61" s="17">
        <v>-600.0</v>
      </c>
      <c r="E61" s="17" t="s">
        <v>76</v>
      </c>
      <c r="F61" s="19"/>
      <c r="G61" s="7"/>
      <c r="H61" s="6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43" t="s">
        <v>77</v>
      </c>
      <c r="B62" s="40">
        <v>-394.35</v>
      </c>
      <c r="C62" s="18">
        <v>1.0</v>
      </c>
      <c r="D62" s="23">
        <f>B62*C62</f>
        <v>-394.35</v>
      </c>
      <c r="E62" s="17" t="s">
        <v>78</v>
      </c>
      <c r="F62" s="19"/>
      <c r="G62" s="7"/>
      <c r="H62" s="6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44" t="s">
        <v>79</v>
      </c>
      <c r="B63" s="40"/>
      <c r="C63" s="20"/>
      <c r="D63" s="19"/>
      <c r="F63" s="19"/>
      <c r="G63" s="7"/>
      <c r="H63" s="6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38" t="s">
        <v>52</v>
      </c>
      <c r="B64" s="17">
        <v>-51.13</v>
      </c>
      <c r="C64" s="35">
        <v>3.0</v>
      </c>
      <c r="D64" s="19">
        <f t="shared" ref="D64:D67" si="9">C64*B64</f>
        <v>-153.39</v>
      </c>
      <c r="E64" s="17" t="s">
        <v>80</v>
      </c>
      <c r="F64" s="19"/>
      <c r="G64" s="7"/>
      <c r="H64" s="6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38" t="s">
        <v>81</v>
      </c>
      <c r="B65" s="40">
        <v>-46.56</v>
      </c>
      <c r="C65" s="20">
        <v>2.0</v>
      </c>
      <c r="D65" s="19">
        <f t="shared" si="9"/>
        <v>-93.12</v>
      </c>
      <c r="E65" s="17"/>
      <c r="F65" s="19"/>
      <c r="G65" s="7"/>
      <c r="H65" s="6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38" t="s">
        <v>82</v>
      </c>
      <c r="B66" s="40">
        <v>-49.16</v>
      </c>
      <c r="C66" s="20">
        <v>2.0</v>
      </c>
      <c r="D66" s="19">
        <f t="shared" si="9"/>
        <v>-98.32</v>
      </c>
      <c r="E66" s="17"/>
      <c r="F66" s="19"/>
      <c r="G66" s="7"/>
      <c r="H66" s="6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38" t="s">
        <v>46</v>
      </c>
      <c r="B67" s="40">
        <v>-43.05</v>
      </c>
      <c r="C67" s="20">
        <v>2.0</v>
      </c>
      <c r="D67" s="19">
        <f t="shared" si="9"/>
        <v>-86.1</v>
      </c>
      <c r="E67" s="17"/>
      <c r="F67" s="19"/>
      <c r="G67" s="7"/>
      <c r="H67" s="6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44" t="s">
        <v>83</v>
      </c>
      <c r="B68" s="40" t="s">
        <v>84</v>
      </c>
      <c r="C68" s="20" t="s">
        <v>84</v>
      </c>
      <c r="D68" s="45" t="s">
        <v>84</v>
      </c>
      <c r="E68" s="17" t="s">
        <v>85</v>
      </c>
      <c r="F68" s="19"/>
      <c r="G68" s="7"/>
      <c r="H68" s="6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46" t="s">
        <v>86</v>
      </c>
      <c r="B69" s="47"/>
      <c r="C69" s="15"/>
      <c r="D69" s="14"/>
      <c r="E69" s="14"/>
      <c r="F69" s="14"/>
      <c r="G69" s="7"/>
      <c r="H69" s="6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48" t="s">
        <v>87</v>
      </c>
      <c r="B70" s="49">
        <v>0.0</v>
      </c>
      <c r="C70" s="50">
        <v>1.0</v>
      </c>
      <c r="D70" s="19">
        <v>0.0</v>
      </c>
      <c r="E70" s="19"/>
      <c r="F70" s="19"/>
      <c r="G70" s="7"/>
      <c r="H70" s="6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1" t="s">
        <v>88</v>
      </c>
      <c r="B71" s="51">
        <v>-160.0</v>
      </c>
      <c r="C71" s="50">
        <v>1.0</v>
      </c>
      <c r="D71" s="17">
        <v>-160.0</v>
      </c>
      <c r="E71" s="19"/>
      <c r="F71" s="19"/>
      <c r="G71" s="7"/>
      <c r="H71" s="6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1" t="s">
        <v>89</v>
      </c>
      <c r="B72" s="51">
        <v>-50.0</v>
      </c>
      <c r="C72" s="52">
        <v>1.0</v>
      </c>
      <c r="D72" s="17">
        <f t="shared" ref="D72:D73" si="10">B72*C72</f>
        <v>-50</v>
      </c>
      <c r="E72" s="19"/>
      <c r="F72" s="19"/>
      <c r="G72" s="7"/>
      <c r="H72" s="6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1" t="s">
        <v>90</v>
      </c>
      <c r="B73" s="51">
        <v>-66.51</v>
      </c>
      <c r="C73" s="50">
        <v>1.0</v>
      </c>
      <c r="D73" s="19">
        <f t="shared" si="10"/>
        <v>-66.51</v>
      </c>
      <c r="E73" s="19"/>
      <c r="F73" s="19"/>
      <c r="G73" s="7"/>
      <c r="H73" s="6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13" t="s">
        <v>91</v>
      </c>
      <c r="B74" s="14"/>
      <c r="C74" s="15"/>
      <c r="D74" s="14"/>
      <c r="E74" s="14"/>
      <c r="F74" s="14"/>
      <c r="G74" s="7"/>
      <c r="H74" s="6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53" t="s">
        <v>92</v>
      </c>
      <c r="B75" s="54">
        <v>-34.64</v>
      </c>
      <c r="C75" s="26">
        <v>1.0</v>
      </c>
      <c r="D75" s="54">
        <f t="shared" ref="D75:D76" si="11">B75*C75</f>
        <v>-34.64</v>
      </c>
      <c r="E75" s="17"/>
      <c r="F75" s="19"/>
      <c r="G75" s="7"/>
      <c r="H75" s="6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53" t="s">
        <v>93</v>
      </c>
      <c r="B76" s="55">
        <v>-22.0</v>
      </c>
      <c r="C76" s="56">
        <v>3.0</v>
      </c>
      <c r="D76" s="57">
        <f t="shared" si="11"/>
        <v>-66</v>
      </c>
      <c r="E76" s="19"/>
      <c r="F76" s="19"/>
      <c r="G76" s="7"/>
      <c r="H76" s="6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53" t="s">
        <v>94</v>
      </c>
      <c r="B77" s="55">
        <v>-156.59</v>
      </c>
      <c r="C77" s="56">
        <v>3.0</v>
      </c>
      <c r="D77" s="54">
        <v>-429.93</v>
      </c>
      <c r="E77" s="17" t="s">
        <v>95</v>
      </c>
      <c r="F77" s="19"/>
      <c r="G77" s="7"/>
      <c r="H77" s="6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53" t="s">
        <v>96</v>
      </c>
      <c r="B78" s="55">
        <v>-30.0</v>
      </c>
      <c r="C78" s="56">
        <v>3.0</v>
      </c>
      <c r="D78" s="57">
        <f t="shared" ref="D78:D83" si="12">B78*C78</f>
        <v>-90</v>
      </c>
      <c r="E78" s="17" t="s">
        <v>97</v>
      </c>
      <c r="F78" s="19"/>
      <c r="G78" s="7"/>
      <c r="H78" s="6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58" t="s">
        <v>98</v>
      </c>
      <c r="B79" s="54">
        <v>0.0</v>
      </c>
      <c r="C79" s="59">
        <v>2.0</v>
      </c>
      <c r="D79" s="57">
        <f t="shared" si="12"/>
        <v>0</v>
      </c>
      <c r="E79" s="17" t="s">
        <v>99</v>
      </c>
      <c r="F79" s="19"/>
      <c r="G79" s="7"/>
      <c r="H79" s="6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58" t="s">
        <v>100</v>
      </c>
      <c r="B80" s="54">
        <v>0.0</v>
      </c>
      <c r="C80" s="59">
        <v>6.0</v>
      </c>
      <c r="D80" s="57">
        <f t="shared" si="12"/>
        <v>0</v>
      </c>
      <c r="E80" s="19"/>
      <c r="F80" s="19"/>
      <c r="G80" s="7"/>
      <c r="H80" s="6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58" t="s">
        <v>101</v>
      </c>
      <c r="B81" s="54">
        <v>0.0</v>
      </c>
      <c r="C81" s="59">
        <v>2.0</v>
      </c>
      <c r="D81" s="57">
        <f t="shared" si="12"/>
        <v>0</v>
      </c>
      <c r="E81" s="17" t="s">
        <v>102</v>
      </c>
      <c r="F81" s="19"/>
      <c r="G81" s="7"/>
      <c r="H81" s="6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58" t="s">
        <v>103</v>
      </c>
      <c r="B82" s="54">
        <v>-750.0</v>
      </c>
      <c r="C82" s="59">
        <v>1.0</v>
      </c>
      <c r="D82" s="57">
        <f t="shared" si="12"/>
        <v>-750</v>
      </c>
      <c r="E82" s="19"/>
      <c r="F82" s="19"/>
      <c r="G82" s="7"/>
      <c r="H82" s="6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58" t="s">
        <v>104</v>
      </c>
      <c r="B83" s="57">
        <v>-130.0</v>
      </c>
      <c r="C83" s="59">
        <v>2.0</v>
      </c>
      <c r="D83" s="57">
        <f t="shared" si="12"/>
        <v>-260</v>
      </c>
      <c r="E83" s="19"/>
      <c r="F83" s="19"/>
      <c r="G83" s="7"/>
      <c r="H83" s="6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58" t="s">
        <v>105</v>
      </c>
      <c r="B84" s="55">
        <v>-156.59</v>
      </c>
      <c r="C84" s="59">
        <v>3.0</v>
      </c>
      <c r="D84" s="54">
        <v>-429.93</v>
      </c>
      <c r="E84" s="17" t="s">
        <v>95</v>
      </c>
      <c r="F84" s="19"/>
      <c r="G84" s="7"/>
      <c r="H84" s="6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58" t="s">
        <v>106</v>
      </c>
      <c r="B85" s="57">
        <v>-30.0</v>
      </c>
      <c r="C85" s="59">
        <v>3.0</v>
      </c>
      <c r="D85" s="57">
        <f t="shared" ref="D85:D87" si="13">B85*C85</f>
        <v>-90</v>
      </c>
      <c r="E85" s="17" t="s">
        <v>97</v>
      </c>
      <c r="F85" s="19"/>
      <c r="G85" s="7"/>
      <c r="H85" s="6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58" t="s">
        <v>107</v>
      </c>
      <c r="B86" s="57">
        <v>-50.0</v>
      </c>
      <c r="C86" s="59">
        <v>4.0</v>
      </c>
      <c r="D86" s="57">
        <f t="shared" si="13"/>
        <v>-200</v>
      </c>
      <c r="E86" s="19"/>
      <c r="F86" s="19"/>
      <c r="G86" s="7"/>
      <c r="H86" s="6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58" t="s">
        <v>108</v>
      </c>
      <c r="B87" s="57">
        <v>0.0</v>
      </c>
      <c r="C87" s="59">
        <v>1.0</v>
      </c>
      <c r="D87" s="57">
        <f t="shared" si="13"/>
        <v>0</v>
      </c>
      <c r="E87" s="19"/>
      <c r="F87" s="19"/>
      <c r="G87" s="7"/>
      <c r="H87" s="6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13" t="s">
        <v>109</v>
      </c>
      <c r="B88" s="14"/>
      <c r="C88" s="15"/>
      <c r="D88" s="14"/>
      <c r="E88" s="14"/>
      <c r="F88" s="14"/>
      <c r="G88" s="7"/>
      <c r="H88" s="6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16" t="s">
        <v>110</v>
      </c>
      <c r="B89" s="51"/>
      <c r="C89" s="50"/>
      <c r="D89" s="45">
        <f>SUM(D90:D96)</f>
        <v>-1100</v>
      </c>
      <c r="E89" s="19"/>
      <c r="F89" s="19"/>
      <c r="G89" s="7"/>
      <c r="H89" s="6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38" t="s">
        <v>111</v>
      </c>
      <c r="B90" s="40">
        <v>-125.0</v>
      </c>
      <c r="C90" s="20">
        <v>1.0</v>
      </c>
      <c r="D90" s="19">
        <f t="shared" ref="D90:D96" si="14">C90*B90</f>
        <v>-125</v>
      </c>
      <c r="E90" s="17" t="s">
        <v>112</v>
      </c>
      <c r="F90" s="19"/>
      <c r="G90" s="7"/>
      <c r="H90" s="6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38" t="s">
        <v>113</v>
      </c>
      <c r="B91" s="40">
        <v>-125.0</v>
      </c>
      <c r="C91" s="52">
        <v>1.0</v>
      </c>
      <c r="D91" s="19">
        <f t="shared" si="14"/>
        <v>-125</v>
      </c>
      <c r="E91" s="17" t="s">
        <v>112</v>
      </c>
      <c r="F91" s="19"/>
      <c r="G91" s="7"/>
      <c r="H91" s="6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38" t="s">
        <v>114</v>
      </c>
      <c r="B92" s="40">
        <v>-125.0</v>
      </c>
      <c r="C92" s="52">
        <v>1.0</v>
      </c>
      <c r="D92" s="19">
        <f t="shared" si="14"/>
        <v>-125</v>
      </c>
      <c r="E92" s="17" t="s">
        <v>115</v>
      </c>
      <c r="F92" s="19"/>
      <c r="G92" s="7"/>
      <c r="H92" s="6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38" t="s">
        <v>116</v>
      </c>
      <c r="B93" s="40">
        <v>-125.0</v>
      </c>
      <c r="C93" s="52">
        <v>1.0</v>
      </c>
      <c r="D93" s="19">
        <f t="shared" si="14"/>
        <v>-125</v>
      </c>
      <c r="E93" s="17" t="s">
        <v>115</v>
      </c>
      <c r="F93" s="19"/>
      <c r="G93" s="7"/>
      <c r="H93" s="6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38" t="s">
        <v>117</v>
      </c>
      <c r="B94" s="40">
        <v>-100.0</v>
      </c>
      <c r="C94" s="52">
        <v>1.0</v>
      </c>
      <c r="D94" s="19">
        <f t="shared" si="14"/>
        <v>-100</v>
      </c>
      <c r="E94" s="17" t="s">
        <v>115</v>
      </c>
      <c r="F94" s="19"/>
      <c r="G94" s="7"/>
      <c r="H94" s="6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38" t="s">
        <v>118</v>
      </c>
      <c r="B95" s="40">
        <v>-100.0</v>
      </c>
      <c r="C95" s="52">
        <v>1.0</v>
      </c>
      <c r="D95" s="19">
        <f t="shared" si="14"/>
        <v>-100</v>
      </c>
      <c r="E95" s="17" t="s">
        <v>115</v>
      </c>
      <c r="F95" s="19"/>
      <c r="G95" s="7"/>
      <c r="H95" s="6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38" t="s">
        <v>119</v>
      </c>
      <c r="B96" s="40">
        <v>-50.0</v>
      </c>
      <c r="C96" s="52">
        <v>8.0</v>
      </c>
      <c r="D96" s="19">
        <f t="shared" si="14"/>
        <v>-400</v>
      </c>
      <c r="E96" s="17" t="s">
        <v>120</v>
      </c>
      <c r="F96" s="19"/>
      <c r="G96" s="7"/>
      <c r="H96" s="6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16" t="s">
        <v>121</v>
      </c>
      <c r="B97" s="49">
        <v>-24.0</v>
      </c>
      <c r="C97" s="50">
        <v>1.0</v>
      </c>
      <c r="D97" s="19">
        <f t="shared" ref="D97:D98" si="15">B97*C97</f>
        <v>-24</v>
      </c>
      <c r="E97" s="19"/>
      <c r="F97" s="19"/>
      <c r="G97" s="7"/>
      <c r="H97" s="6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16" t="s">
        <v>122</v>
      </c>
      <c r="B98" s="49">
        <v>0.0</v>
      </c>
      <c r="C98" s="50">
        <v>1.0</v>
      </c>
      <c r="D98" s="19">
        <f t="shared" si="15"/>
        <v>0</v>
      </c>
      <c r="E98" s="19" t="s">
        <v>123</v>
      </c>
      <c r="F98" s="19"/>
      <c r="G98" s="7"/>
      <c r="H98" s="6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1" t="s">
        <v>124</v>
      </c>
      <c r="B99" s="51">
        <v>-43.89</v>
      </c>
      <c r="C99" s="50"/>
      <c r="D99" s="17">
        <v>-43.89</v>
      </c>
      <c r="E99" s="17" t="s">
        <v>125</v>
      </c>
      <c r="F99" s="19"/>
      <c r="G99" s="7"/>
      <c r="H99" s="6"/>
      <c r="I99" s="7"/>
      <c r="J99" s="7"/>
      <c r="K99" s="60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1" t="s">
        <v>126</v>
      </c>
      <c r="B100" s="51"/>
      <c r="C100" s="50">
        <v>1.0</v>
      </c>
      <c r="D100" s="17">
        <v>-10100.0</v>
      </c>
      <c r="E100" s="19"/>
      <c r="F100" s="19"/>
      <c r="G100" s="7"/>
      <c r="H100" s="6"/>
      <c r="I100" s="7"/>
      <c r="J100" s="7"/>
      <c r="K100" s="60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16" t="s">
        <v>127</v>
      </c>
      <c r="B101" s="49">
        <v>-3.0</v>
      </c>
      <c r="C101" s="52">
        <v>0.0</v>
      </c>
      <c r="D101" s="19">
        <f t="shared" ref="D101:D104" si="16">B101*C101</f>
        <v>0</v>
      </c>
      <c r="E101" s="17" t="s">
        <v>128</v>
      </c>
      <c r="F101" s="19"/>
      <c r="G101" s="7"/>
      <c r="H101" s="6"/>
      <c r="I101" s="7"/>
      <c r="J101" s="7"/>
      <c r="K101" s="60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B102" s="49">
        <v>-4.95</v>
      </c>
      <c r="C102" s="50">
        <v>9.0</v>
      </c>
      <c r="D102" s="19">
        <f t="shared" si="16"/>
        <v>-44.55</v>
      </c>
      <c r="E102" s="19"/>
      <c r="F102" s="19"/>
      <c r="G102" s="7"/>
      <c r="H102" s="6"/>
      <c r="I102" s="7"/>
      <c r="J102" s="7"/>
      <c r="K102" s="60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16" t="s">
        <v>129</v>
      </c>
      <c r="B103" s="51">
        <v>-1.2439</v>
      </c>
      <c r="C103" s="52">
        <v>200.0</v>
      </c>
      <c r="D103" s="17">
        <f t="shared" si="16"/>
        <v>-248.78</v>
      </c>
      <c r="E103" s="17" t="s">
        <v>130</v>
      </c>
      <c r="F103" s="19"/>
      <c r="G103" s="7"/>
      <c r="H103" s="6"/>
      <c r="I103" s="7"/>
      <c r="J103" s="7"/>
      <c r="K103" s="60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16" t="s">
        <v>131</v>
      </c>
      <c r="B104" s="49">
        <v>-50.0</v>
      </c>
      <c r="C104" s="52">
        <v>5.0</v>
      </c>
      <c r="D104" s="19">
        <f t="shared" si="16"/>
        <v>-250</v>
      </c>
      <c r="E104" s="17" t="s">
        <v>132</v>
      </c>
      <c r="F104" s="19"/>
      <c r="G104" s="7"/>
      <c r="H104" s="6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16" t="s">
        <v>133</v>
      </c>
      <c r="B105" s="49">
        <f>-6*1.13</f>
        <v>-6.78</v>
      </c>
      <c r="C105" s="52">
        <v>180.0</v>
      </c>
      <c r="D105" s="19">
        <f>C105*B105</f>
        <v>-1220.4</v>
      </c>
      <c r="E105" s="19" t="s">
        <v>134</v>
      </c>
      <c r="F105" s="19"/>
      <c r="G105" s="7"/>
      <c r="H105" s="6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16" t="s">
        <v>135</v>
      </c>
      <c r="B106" s="49">
        <f>-7.25*1.13</f>
        <v>-8.1925</v>
      </c>
      <c r="C106" s="52">
        <v>87.0</v>
      </c>
      <c r="D106" s="19">
        <f t="shared" ref="D106:D109" si="17">B106*C106</f>
        <v>-712.7475</v>
      </c>
      <c r="E106" s="19" t="s">
        <v>134</v>
      </c>
      <c r="F106" s="19"/>
      <c r="G106" s="7"/>
      <c r="H106" s="6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16" t="s">
        <v>136</v>
      </c>
      <c r="B107" s="49">
        <f>-(13.5+2.25)*1.13</f>
        <v>-17.7975</v>
      </c>
      <c r="C107" s="52">
        <v>19.0</v>
      </c>
      <c r="D107" s="19">
        <f t="shared" si="17"/>
        <v>-338.1525</v>
      </c>
      <c r="E107" s="19" t="s">
        <v>134</v>
      </c>
      <c r="F107" s="19"/>
      <c r="G107" s="7"/>
      <c r="H107" s="6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16" t="s">
        <v>137</v>
      </c>
      <c r="B108" s="49">
        <v>-28.25</v>
      </c>
      <c r="C108" s="50">
        <v>1.0</v>
      </c>
      <c r="D108" s="19">
        <f t="shared" si="17"/>
        <v>-28.25</v>
      </c>
      <c r="E108" s="19" t="s">
        <v>134</v>
      </c>
      <c r="F108" s="19"/>
      <c r="G108" s="7"/>
      <c r="H108" s="6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1" t="s">
        <v>138</v>
      </c>
      <c r="B109" s="51">
        <v>-63.0</v>
      </c>
      <c r="C109" s="50">
        <v>1.0</v>
      </c>
      <c r="D109" s="19">
        <f t="shared" si="17"/>
        <v>-63</v>
      </c>
      <c r="E109" s="17" t="s">
        <v>139</v>
      </c>
      <c r="F109" s="19"/>
      <c r="G109" s="7"/>
      <c r="H109" s="6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61" t="s">
        <v>140</v>
      </c>
      <c r="B110" s="62"/>
      <c r="C110" s="63"/>
      <c r="D110" s="62"/>
      <c r="E110" s="62"/>
      <c r="F110" s="62"/>
      <c r="G110" s="7"/>
      <c r="H110" s="6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1" t="s">
        <v>141</v>
      </c>
      <c r="B111" s="49">
        <v>8935.0</v>
      </c>
      <c r="C111" s="50">
        <v>1.0</v>
      </c>
      <c r="D111" s="19">
        <f t="shared" ref="D111:D117" si="18">B111*C111</f>
        <v>8935</v>
      </c>
      <c r="E111" s="17" t="s">
        <v>142</v>
      </c>
      <c r="F111" s="19"/>
      <c r="G111" s="7"/>
      <c r="H111" s="6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16" t="s">
        <v>143</v>
      </c>
      <c r="B112" s="51">
        <v>90.3</v>
      </c>
      <c r="C112" s="52">
        <v>82.0</v>
      </c>
      <c r="D112" s="19">
        <f t="shared" si="18"/>
        <v>7404.6</v>
      </c>
      <c r="E112" s="17" t="s">
        <v>142</v>
      </c>
      <c r="F112" s="19" t="s">
        <v>144</v>
      </c>
      <c r="G112" s="7"/>
      <c r="H112" s="6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16" t="s">
        <v>145</v>
      </c>
      <c r="B113" s="51">
        <v>100.2</v>
      </c>
      <c r="C113" s="52">
        <v>47.0</v>
      </c>
      <c r="D113" s="19">
        <f t="shared" si="18"/>
        <v>4709.4</v>
      </c>
      <c r="E113" s="17" t="s">
        <v>142</v>
      </c>
      <c r="F113" s="19"/>
      <c r="G113" s="7"/>
      <c r="H113" s="6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16" t="s">
        <v>146</v>
      </c>
      <c r="B114" s="51">
        <v>115.25</v>
      </c>
      <c r="C114" s="52">
        <v>13.0</v>
      </c>
      <c r="D114" s="19">
        <f t="shared" si="18"/>
        <v>1498.25</v>
      </c>
      <c r="E114" s="17" t="s">
        <v>142</v>
      </c>
      <c r="F114" s="19"/>
      <c r="G114" s="7"/>
      <c r="H114" s="6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16" t="s">
        <v>147</v>
      </c>
      <c r="B115" s="49">
        <v>1000.0</v>
      </c>
      <c r="C115" s="50">
        <v>1.0</v>
      </c>
      <c r="D115" s="19">
        <f t="shared" si="18"/>
        <v>1000</v>
      </c>
      <c r="E115" s="17" t="s">
        <v>148</v>
      </c>
      <c r="F115" s="19" t="s">
        <v>149</v>
      </c>
      <c r="G115" s="7"/>
      <c r="H115" s="6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16" t="s">
        <v>150</v>
      </c>
      <c r="B116" s="49">
        <v>1000.0</v>
      </c>
      <c r="C116" s="50">
        <v>1.0</v>
      </c>
      <c r="D116" s="19">
        <f t="shared" si="18"/>
        <v>1000</v>
      </c>
      <c r="E116" s="17" t="s">
        <v>148</v>
      </c>
      <c r="F116" s="19" t="s">
        <v>149</v>
      </c>
      <c r="G116" s="7"/>
      <c r="H116" s="6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16" t="s">
        <v>151</v>
      </c>
      <c r="B117" s="49">
        <v>600.0</v>
      </c>
      <c r="C117" s="50">
        <v>1.0</v>
      </c>
      <c r="D117" s="19">
        <f t="shared" si="18"/>
        <v>600</v>
      </c>
      <c r="E117" s="17" t="s">
        <v>142</v>
      </c>
      <c r="F117" s="19"/>
      <c r="G117" s="7"/>
      <c r="H117" s="6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16" t="s">
        <v>152</v>
      </c>
      <c r="B118" s="49">
        <v>900.0</v>
      </c>
      <c r="C118" s="50">
        <v>1.0</v>
      </c>
      <c r="D118" s="17">
        <v>900.0</v>
      </c>
      <c r="E118" s="17" t="s">
        <v>153</v>
      </c>
      <c r="F118" s="19"/>
      <c r="G118" s="7"/>
      <c r="H118" s="6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16" t="s">
        <v>154</v>
      </c>
      <c r="B119" s="49">
        <v>100.0</v>
      </c>
      <c r="C119" s="50">
        <v>1.0</v>
      </c>
      <c r="D119" s="17">
        <v>0.0</v>
      </c>
      <c r="E119" s="17" t="s">
        <v>155</v>
      </c>
      <c r="F119" s="19"/>
      <c r="G119" s="7"/>
      <c r="H119" s="6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1" t="s">
        <v>156</v>
      </c>
      <c r="B120" s="51">
        <v>1000.0</v>
      </c>
      <c r="C120" s="52">
        <v>1.0</v>
      </c>
      <c r="D120" s="17">
        <v>600.0</v>
      </c>
      <c r="E120" s="39" t="s">
        <v>157</v>
      </c>
      <c r="F120" s="19"/>
      <c r="G120" s="7"/>
      <c r="H120" s="6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1" t="s">
        <v>158</v>
      </c>
      <c r="B121" s="51">
        <v>150.0</v>
      </c>
      <c r="C121" s="52">
        <v>1.0</v>
      </c>
      <c r="D121" s="19">
        <f t="shared" ref="D121:D126" si="19">B121*C121</f>
        <v>150</v>
      </c>
      <c r="E121" s="17" t="s">
        <v>142</v>
      </c>
      <c r="F121" s="19"/>
      <c r="G121" s="7"/>
      <c r="H121" s="6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1" t="s">
        <v>159</v>
      </c>
      <c r="B122" s="49">
        <v>12.0</v>
      </c>
      <c r="C122" s="52">
        <v>29.0</v>
      </c>
      <c r="D122" s="19">
        <f t="shared" si="19"/>
        <v>348</v>
      </c>
      <c r="E122" s="17" t="s">
        <v>142</v>
      </c>
      <c r="F122" s="19"/>
      <c r="G122" s="7"/>
      <c r="H122" s="6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16" t="s">
        <v>160</v>
      </c>
      <c r="B123" s="49">
        <v>100.0</v>
      </c>
      <c r="C123" s="50">
        <v>1.0</v>
      </c>
      <c r="D123" s="19">
        <f t="shared" si="19"/>
        <v>100</v>
      </c>
      <c r="E123" s="17" t="s">
        <v>142</v>
      </c>
      <c r="F123" s="19"/>
      <c r="G123" s="7"/>
      <c r="H123" s="6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16" t="s">
        <v>161</v>
      </c>
      <c r="B124" s="49">
        <v>250.0</v>
      </c>
      <c r="C124" s="50">
        <v>1.0</v>
      </c>
      <c r="D124" s="19">
        <f t="shared" si="19"/>
        <v>250</v>
      </c>
      <c r="E124" s="17" t="s">
        <v>162</v>
      </c>
      <c r="F124" s="19"/>
      <c r="G124" s="7"/>
      <c r="H124" s="6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16" t="s">
        <v>163</v>
      </c>
      <c r="B125" s="49">
        <v>500.0</v>
      </c>
      <c r="C125" s="50">
        <v>1.0</v>
      </c>
      <c r="D125" s="19">
        <f t="shared" si="19"/>
        <v>500</v>
      </c>
      <c r="E125" s="17" t="s">
        <v>142</v>
      </c>
      <c r="F125" s="19"/>
      <c r="G125" s="7"/>
      <c r="H125" s="6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1" t="s">
        <v>164</v>
      </c>
      <c r="B126" s="51">
        <v>15.0</v>
      </c>
      <c r="C126" s="52">
        <v>16.0</v>
      </c>
      <c r="D126" s="19">
        <f t="shared" si="19"/>
        <v>240</v>
      </c>
      <c r="E126" s="17" t="s">
        <v>142</v>
      </c>
      <c r="F126" s="19"/>
      <c r="G126" s="7"/>
      <c r="H126" s="6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61" t="s">
        <v>165</v>
      </c>
      <c r="B127" s="64"/>
      <c r="C127" s="65"/>
      <c r="D127" s="64">
        <f>SUM(D111:D126)+SUM(D90:D109)+SUM(D75:D87)+SUM(D70:D73)+D62+D36+D28+D22+D18+D10+D44+SUM(D4:D8)</f>
        <v>431.62</v>
      </c>
      <c r="E127" s="64"/>
      <c r="F127" s="64"/>
      <c r="G127" s="7"/>
      <c r="H127" s="6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6"/>
      <c r="B128" s="6"/>
      <c r="C128" s="6"/>
      <c r="D128" s="6"/>
      <c r="E128" s="6"/>
      <c r="F128" s="6"/>
      <c r="G128" s="7"/>
      <c r="H128" s="6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66">
        <f>SUM(D121:D126)</f>
        <v>1588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42"/>
      <c r="C130" s="7"/>
      <c r="D130" s="66">
        <f>sum(D115:D126)</f>
        <v>5688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66">
        <f>sum(D115:D121)</f>
        <v>4250</v>
      </c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42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67"/>
      <c r="E134" s="7"/>
      <c r="F134" s="42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6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6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6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6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</sheetData>
  <mergeCells count="1">
    <mergeCell ref="B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sheetData>
    <row r="2">
      <c r="A2" s="68">
        <v>553.7</v>
      </c>
      <c r="B2" s="69">
        <v>42497.0</v>
      </c>
      <c r="C2" s="70" t="s">
        <v>166</v>
      </c>
      <c r="D2" s="71"/>
      <c r="E2" s="72"/>
      <c r="F2" s="72"/>
    </row>
    <row r="3">
      <c r="A3" s="73"/>
      <c r="B3" s="74">
        <v>47979.0</v>
      </c>
      <c r="C3" s="75">
        <v>1110.0</v>
      </c>
      <c r="D3" s="76">
        <v>42497.0</v>
      </c>
      <c r="E3" s="74" t="s">
        <v>166</v>
      </c>
      <c r="F3" s="77"/>
      <c r="G3" s="73"/>
      <c r="H3" s="73"/>
    </row>
    <row r="4">
      <c r="A4" s="72"/>
      <c r="B4" s="70">
        <v>47978.0</v>
      </c>
      <c r="C4" s="68">
        <v>804.56</v>
      </c>
      <c r="D4" s="69">
        <v>42497.0</v>
      </c>
      <c r="E4" s="70" t="s">
        <v>167</v>
      </c>
      <c r="F4" s="71"/>
      <c r="G4" s="72"/>
      <c r="H4" s="72"/>
    </row>
    <row r="5">
      <c r="A5" s="73"/>
      <c r="B5" s="74">
        <v>47977.0</v>
      </c>
      <c r="C5" s="75">
        <v>1211.19</v>
      </c>
      <c r="D5" s="76">
        <v>42497.0</v>
      </c>
      <c r="E5" s="74" t="s">
        <v>168</v>
      </c>
      <c r="F5" s="77"/>
      <c r="G5" s="73"/>
      <c r="H5" s="73"/>
    </row>
    <row r="6">
      <c r="A6" s="72"/>
      <c r="B6" s="70">
        <v>47976.0</v>
      </c>
      <c r="C6" s="68">
        <v>430.93</v>
      </c>
      <c r="D6" s="69">
        <v>42495.0</v>
      </c>
      <c r="E6" s="70" t="s">
        <v>166</v>
      </c>
      <c r="F6" s="71"/>
      <c r="G6" s="72"/>
      <c r="H6" s="72"/>
    </row>
    <row r="7">
      <c r="A7" s="73"/>
      <c r="B7" s="74">
        <v>47974.0</v>
      </c>
      <c r="C7" s="75">
        <v>1301.03</v>
      </c>
      <c r="D7" s="76">
        <v>42496.0</v>
      </c>
      <c r="E7" s="74" t="s">
        <v>166</v>
      </c>
      <c r="F7" s="77"/>
      <c r="G7" s="73"/>
      <c r="H7" s="73"/>
    </row>
    <row r="8">
      <c r="A8" s="72"/>
      <c r="B8" s="70">
        <v>47973.0</v>
      </c>
      <c r="C8" s="68">
        <v>1110.0</v>
      </c>
      <c r="D8" s="69">
        <v>42496.0</v>
      </c>
      <c r="E8" s="70" t="s">
        <v>166</v>
      </c>
      <c r="F8" s="71"/>
      <c r="G8" s="72"/>
      <c r="H8" s="72"/>
    </row>
    <row r="9">
      <c r="A9" s="73"/>
      <c r="B9" s="74">
        <v>47971.0</v>
      </c>
      <c r="C9" s="75">
        <v>553.7</v>
      </c>
      <c r="D9" s="76">
        <v>42496.0</v>
      </c>
      <c r="E9" s="74" t="s">
        <v>166</v>
      </c>
      <c r="F9" s="77"/>
      <c r="G9" s="73"/>
      <c r="H9" s="73"/>
    </row>
    <row r="10">
      <c r="A10" s="72"/>
      <c r="B10" s="70">
        <v>47970.0</v>
      </c>
      <c r="C10" s="68">
        <v>804.56</v>
      </c>
      <c r="D10" s="69">
        <v>42496.0</v>
      </c>
      <c r="E10" s="70" t="s">
        <v>167</v>
      </c>
      <c r="F10" s="71"/>
      <c r="G10" s="72"/>
      <c r="H10" s="72"/>
    </row>
    <row r="11">
      <c r="A11" s="73"/>
      <c r="B11" s="74">
        <v>47968.0</v>
      </c>
      <c r="C11" s="75">
        <v>1211.19</v>
      </c>
    </row>
    <row r="14">
      <c r="C14" s="78">
        <f>sum(C3:C11)</f>
        <v>8537.16</v>
      </c>
    </row>
  </sheetData>
  <hyperlinks>
    <hyperlink r:id="rId1" ref="E2"/>
    <hyperlink r:id="rId2" ref="F2"/>
    <hyperlink r:id="rId3" ref="A3"/>
    <hyperlink r:id="rId4" ref="G3"/>
    <hyperlink r:id="rId5" ref="H3"/>
    <hyperlink r:id="rId6" ref="A4"/>
    <hyperlink r:id="rId7" ref="G4"/>
    <hyperlink r:id="rId8" ref="H4"/>
    <hyperlink r:id="rId9" ref="A5"/>
    <hyperlink r:id="rId10" ref="G5"/>
    <hyperlink r:id="rId11" ref="H5"/>
    <hyperlink r:id="rId12" ref="A6"/>
    <hyperlink r:id="rId13" ref="G6"/>
    <hyperlink r:id="rId14" ref="H6"/>
    <hyperlink r:id="rId15" ref="A7"/>
    <hyperlink r:id="rId16" ref="G7"/>
    <hyperlink r:id="rId17" ref="H7"/>
    <hyperlink r:id="rId18" ref="A8"/>
    <hyperlink r:id="rId19" ref="G8"/>
    <hyperlink r:id="rId20" ref="H8"/>
    <hyperlink r:id="rId21" ref="A9"/>
    <hyperlink r:id="rId22" ref="G9"/>
    <hyperlink r:id="rId23" ref="H9"/>
    <hyperlink r:id="rId24" ref="A10"/>
    <hyperlink r:id="rId25" ref="G10"/>
    <hyperlink r:id="rId26" ref="H10"/>
    <hyperlink r:id="rId27" ref="A11"/>
  </hyperlinks>
  <drawing r:id="rId28"/>
</worksheet>
</file>