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8"/>
  <workbookPr defaultThemeVersion="166925"/>
  <mc:AlternateContent xmlns:mc="http://schemas.openxmlformats.org/markup-compatibility/2006">
    <mc:Choice Requires="x15">
      <x15ac:absPath xmlns:x15ac="http://schemas.microsoft.com/office/spreadsheetml/2010/11/ac" url="/Users/Matheus/Downloads/"/>
    </mc:Choice>
  </mc:AlternateContent>
  <xr:revisionPtr revIDLastSave="0" documentId="13_ncr:1_{48007086-A695-7D41-9E41-31601789D71C}" xr6:coauthVersionLast="47" xr6:coauthVersionMax="47" xr10:uidLastSave="{00000000-0000-0000-0000-000000000000}"/>
  <bookViews>
    <workbookView xWindow="2960" yWindow="1140" windowWidth="29740" windowHeight="17920" firstSheet="1" activeTab="1" xr2:uid="{00000000-000D-0000-FFFF-FFFF00000000}"/>
  </bookViews>
  <sheets>
    <sheet name="2022" sheetId="1" r:id="rId1"/>
    <sheet name="2023 C" sheetId="6" r:id="rId2"/>
    <sheet name="Sheet2" sheetId="2" r:id="rId3"/>
    <sheet name="Sheet1" sheetId="4" r:id="rId4"/>
    <sheet name="Sheet3"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0" i="6" l="1"/>
  <c r="J16" i="7"/>
  <c r="H16" i="7"/>
  <c r="C73" i="6"/>
  <c r="E17" i="7"/>
  <c r="B11" i="7"/>
  <c r="C71" i="6"/>
  <c r="C72" i="6"/>
  <c r="C45" i="6"/>
  <c r="C44" i="6"/>
  <c r="C64" i="6"/>
  <c r="C69" i="6"/>
  <c r="C59" i="6"/>
  <c r="C67" i="6"/>
  <c r="C65" i="6"/>
  <c r="C55" i="6"/>
  <c r="D42" i="6"/>
  <c r="C41" i="6"/>
  <c r="A44" i="6"/>
  <c r="C52" i="6" s="1"/>
  <c r="C39" i="6"/>
  <c r="C38" i="6"/>
  <c r="C37" i="6"/>
  <c r="C36" i="6"/>
  <c r="C70" i="6"/>
  <c r="J76" i="6"/>
  <c r="C40" i="6"/>
  <c r="C35" i="6"/>
  <c r="G88" i="6"/>
  <c r="D85" i="6"/>
  <c r="H83" i="6"/>
  <c r="C85" i="6"/>
  <c r="J81" i="6"/>
  <c r="D81" i="6"/>
  <c r="J80" i="6"/>
  <c r="J79" i="6"/>
  <c r="C81" i="6"/>
  <c r="J75" i="6"/>
  <c r="J74" i="6"/>
  <c r="D74" i="6"/>
  <c r="J73" i="6"/>
  <c r="J70" i="6"/>
  <c r="J69" i="6"/>
  <c r="D67" i="6"/>
  <c r="E63" i="6"/>
  <c r="E64" i="6" s="1"/>
  <c r="D59" i="6"/>
  <c r="D44" i="6"/>
  <c r="D28" i="6"/>
  <c r="C28" i="6"/>
  <c r="D20" i="6"/>
  <c r="C20" i="6"/>
  <c r="C74" i="6" l="1"/>
  <c r="D86" i="6"/>
  <c r="D45" i="6"/>
  <c r="J83" i="6"/>
  <c r="C86" i="6" s="1"/>
  <c r="D88" i="6" l="1"/>
  <c r="C88" i="6"/>
  <c r="D27" i="1" l="1"/>
  <c r="D82" i="1"/>
  <c r="D83" i="1" s="1"/>
  <c r="D64" i="1"/>
  <c r="D47" i="1"/>
  <c r="D20" i="1"/>
  <c r="D52" i="1"/>
  <c r="D67" i="1"/>
  <c r="D71" i="1" s="1"/>
  <c r="D51" i="1"/>
  <c r="D56" i="1"/>
  <c r="C80" i="1"/>
  <c r="C82" i="1" s="1"/>
  <c r="D78" i="1"/>
  <c r="D42" i="1"/>
  <c r="D40" i="1"/>
  <c r="D35" i="1"/>
  <c r="C78" i="1"/>
  <c r="C64" i="1"/>
  <c r="C71" i="1"/>
  <c r="C56" i="1"/>
  <c r="H3" i="2"/>
  <c r="H4" i="2"/>
  <c r="H5" i="2"/>
  <c r="H2" i="2"/>
  <c r="G7" i="2"/>
  <c r="F3" i="2"/>
  <c r="F4" i="2"/>
  <c r="F5" i="2"/>
  <c r="F6" i="2"/>
  <c r="F2" i="2"/>
  <c r="C40" i="1"/>
  <c r="C35" i="1"/>
  <c r="C27" i="1"/>
  <c r="C20" i="1"/>
  <c r="C83" i="1" l="1"/>
  <c r="H7" i="2"/>
  <c r="D43" i="1"/>
  <c r="C43" i="1"/>
  <c r="D85" i="1" l="1"/>
  <c r="C85" i="1"/>
</calcChain>
</file>

<file path=xl/sharedStrings.xml><?xml version="1.0" encoding="utf-8"?>
<sst xmlns="http://schemas.openxmlformats.org/spreadsheetml/2006/main" count="249" uniqueCount="168">
  <si>
    <t>Ontario Ecology, Ethology, and Evolution</t>
  </si>
  <si>
    <t>CONSOLIDATED - Statement of Operations</t>
  </si>
  <si>
    <t>Nov 2021 to May 2022</t>
  </si>
  <si>
    <t>Opening Balance of Bank Account</t>
  </si>
  <si>
    <t>Notes</t>
  </si>
  <si>
    <t>Contact</t>
  </si>
  <si>
    <t>Budgeted 2021-2022</t>
  </si>
  <si>
    <t>Actual</t>
  </si>
  <si>
    <t>Revenues</t>
  </si>
  <si>
    <t>Funding Transferred from Guelph</t>
  </si>
  <si>
    <t>McMaster Seed Fund</t>
  </si>
  <si>
    <t>Queen's University Biological Station (QUBS)</t>
  </si>
  <si>
    <t>additional sponsorship through free Elbow Lake use</t>
  </si>
  <si>
    <t>UoG School of Environmental Sciences</t>
  </si>
  <si>
    <t>UoG College of Biological Sciences</t>
  </si>
  <si>
    <t>UoG Department of Psychology</t>
  </si>
  <si>
    <t>UoG Department of Animal Biosciences</t>
  </si>
  <si>
    <t>UoG Ontario Agricultural College</t>
  </si>
  <si>
    <t>Funding request form submitted according to 2020 in person conference plans. Post-event report form is required after completion of the 2022 conference. Part of this involves reporting the number of OAC participants so asking for University, College and Department during registration would be valubale</t>
  </si>
  <si>
    <t>contact lschurma@uoguelph.ca for post event report details
Request form: https://uoguelph.eu.qualtrics.com/jfe/form/SV_ezF7oNyZXA6BS4J</t>
  </si>
  <si>
    <t>American Genetic Association</t>
  </si>
  <si>
    <t>Funds deposited and AGA has agreed to redirect them to the 2022 meeting. In winning this grant/using this funding, the OE3C committee is committing to completing a blog post for AGA after the event.</t>
  </si>
  <si>
    <t>Anjanette Baker
theaga@theaga.org</t>
  </si>
  <si>
    <t>American Ornithological Society</t>
  </si>
  <si>
    <t>Direct towards for student award in outstanding ornithological research.</t>
  </si>
  <si>
    <t>Company of Biologists</t>
  </si>
  <si>
    <t xml:space="preserve">Grant returned to Company of Biologists after in-person event was delayed for a second year (negative value as a result of changing exchange rates). However, the successful application is availble on GoogleDrive if the 2022 committee was interested in adjusting this and re-applying. 
MyDrive &gt; OE3C 2020 Files &gt; TeamsFiles &gt;FinancialStuff &gt; Sponsorship Applications </t>
  </si>
  <si>
    <t>Bridgette Hudson-Farmer
Bridgette.Hudson-Farmer@biologists.com</t>
  </si>
  <si>
    <t>Total</t>
  </si>
  <si>
    <t>Departmental Support</t>
  </si>
  <si>
    <t>Queen's Department of Biology</t>
  </si>
  <si>
    <t>In kind (poster boards)</t>
  </si>
  <si>
    <t>Queen's Department of Environmental Studies</t>
  </si>
  <si>
    <t>QUBS</t>
  </si>
  <si>
    <t>In kind (Elbow Lake rental)</t>
  </si>
  <si>
    <t>Leftover funding from 2017</t>
  </si>
  <si>
    <t>Sponsorships</t>
  </si>
  <si>
    <t>Qiagen</t>
  </si>
  <si>
    <t>Canadian Herpatology Society</t>
  </si>
  <si>
    <t>CSEE</t>
  </si>
  <si>
    <t>NEB</t>
  </si>
  <si>
    <t>Grants</t>
  </si>
  <si>
    <t>Student Initiative Fund</t>
  </si>
  <si>
    <t>Principal's Student Initiative Fund</t>
  </si>
  <si>
    <t>Ticket Sales</t>
  </si>
  <si>
    <t>Registration (See other sheet)</t>
  </si>
  <si>
    <t>Total Revenues</t>
  </si>
  <si>
    <t>Expenses</t>
  </si>
  <si>
    <t>Bank Fees</t>
  </si>
  <si>
    <t>n/a (internal departmental account)</t>
  </si>
  <si>
    <t>Website Maintenance Fees</t>
  </si>
  <si>
    <t>Paid by Allen</t>
  </si>
  <si>
    <t>Student Bursaries</t>
  </si>
  <si>
    <t>Seed Money for 2023</t>
  </si>
  <si>
    <t>Promotional Materials</t>
  </si>
  <si>
    <t>Printing costs</t>
  </si>
  <si>
    <t>Promotional materials</t>
  </si>
  <si>
    <t>Indigenous artist made logo</t>
  </si>
  <si>
    <t>Misc</t>
  </si>
  <si>
    <t>Venue</t>
  </si>
  <si>
    <t>Facility rental</t>
  </si>
  <si>
    <t>Inclusive of below</t>
  </si>
  <si>
    <t>Room set up</t>
  </si>
  <si>
    <t>Poster board rental</t>
  </si>
  <si>
    <t>Covered by Biology</t>
  </si>
  <si>
    <t>Tables, booths, chairs</t>
  </si>
  <si>
    <t>AV rental</t>
  </si>
  <si>
    <t>Catering and Social Costs</t>
  </si>
  <si>
    <t>Catering (2 breakfast, 2 coffee breaks, 2 lunch)</t>
  </si>
  <si>
    <t>Paid via internal code</t>
  </si>
  <si>
    <t>2 Evening socials (dinner for 100)</t>
  </si>
  <si>
    <t>QUBS snacks</t>
  </si>
  <si>
    <t>QUBS bus</t>
  </si>
  <si>
    <t>Plenary Speaker Expenses</t>
  </si>
  <si>
    <t>International plenary speaker flights</t>
  </si>
  <si>
    <t>For Hilary Young and Jill Harvey</t>
  </si>
  <si>
    <t>Jill paid by Allen, Hilary paid by herself</t>
  </si>
  <si>
    <t>Plenary speaker gas/bus/train reimbursement</t>
  </si>
  <si>
    <t>Plenary speaker hotel fees</t>
  </si>
  <si>
    <t>Speaker gifts</t>
  </si>
  <si>
    <t>Included in merchandise</t>
  </si>
  <si>
    <t>Other</t>
  </si>
  <si>
    <t>Best Poster and Best Talk for each E</t>
  </si>
  <si>
    <t>Total Expenses</t>
  </si>
  <si>
    <t xml:space="preserve">Net Surplus </t>
  </si>
  <si>
    <t xml:space="preserve">Notes: </t>
  </si>
  <si>
    <t>2023 A</t>
  </si>
  <si>
    <t>Budgeted 2023</t>
  </si>
  <si>
    <t xml:space="preserve">Funding </t>
  </si>
  <si>
    <t>Queens Seed Fund</t>
  </si>
  <si>
    <t>UofT Mississauga</t>
  </si>
  <si>
    <t>UofT EEB</t>
  </si>
  <si>
    <t>York University</t>
  </si>
  <si>
    <t>Canadian Society for Ecology and Evolution</t>
  </si>
  <si>
    <t>Academic Joint Fund (SGPS and SOGS)</t>
  </si>
  <si>
    <t>Western Research</t>
  </si>
  <si>
    <t>Faculty of Science/Biology Dept</t>
  </si>
  <si>
    <t>Comparitive Cognition Society</t>
  </si>
  <si>
    <t>Earth Sciences Dept</t>
  </si>
  <si>
    <t>Biotron</t>
  </si>
  <si>
    <t>Canadian Herpetological Society</t>
  </si>
  <si>
    <t>CSZ</t>
  </si>
  <si>
    <t>Company of Biologists (May 15)</t>
  </si>
  <si>
    <t>Canadian Botanical Association</t>
  </si>
  <si>
    <t>OFAH</t>
  </si>
  <si>
    <t>Registration</t>
  </si>
  <si>
    <t>Sub-Total</t>
  </si>
  <si>
    <t>AGA</t>
  </si>
  <si>
    <t>Conference Services Management Fee</t>
  </si>
  <si>
    <t>Reg Desk Poster / Easel</t>
  </si>
  <si>
    <t>Mug and Bag only</t>
  </si>
  <si>
    <t>Poster Printing - Pending Company of Biologists</t>
  </si>
  <si>
    <t>FOGS</t>
  </si>
  <si>
    <t>Room set up / Caretaking</t>
  </si>
  <si>
    <t>Poster boards ($60 per board, plus $150 set up)</t>
  </si>
  <si>
    <t>Tables, booths, chairs, EASELS</t>
  </si>
  <si>
    <t>Greg De Souza</t>
  </si>
  <si>
    <t>Thursday Catering</t>
  </si>
  <si>
    <t>Catering</t>
  </si>
  <si>
    <t>11:30 Registration</t>
  </si>
  <si>
    <t>Noon</t>
  </si>
  <si>
    <t>Lunch arrival snacks – vegan</t>
  </si>
  <si>
    <t>Y</t>
  </si>
  <si>
    <t>Wednesday</t>
  </si>
  <si>
    <t>Grad Club $17.55 per person</t>
  </si>
  <si>
    <t>3pm</t>
  </si>
  <si>
    <t>Coffee, tea and beverage dispenser</t>
  </si>
  <si>
    <t>Thursday</t>
  </si>
  <si>
    <t>Grad Club $28.60 per person</t>
  </si>
  <si>
    <t>Grad Club Social</t>
  </si>
  <si>
    <t>Saturday</t>
  </si>
  <si>
    <t>Grad Club $20 per person</t>
  </si>
  <si>
    <t>Friday Catering</t>
  </si>
  <si>
    <t>Wednesday (Committe dinner)</t>
  </si>
  <si>
    <t>Plant Matter Kitchen $60 per person</t>
  </si>
  <si>
    <t>8am</t>
  </si>
  <si>
    <t>AM Refreshment Coffee and Juice</t>
  </si>
  <si>
    <t>Noon: Grab &amp; Go style vegan lunch</t>
  </si>
  <si>
    <t>3pm: Coffee, tea, beverage dispenser</t>
  </si>
  <si>
    <t>6pm</t>
  </si>
  <si>
    <t>7pm: Vegan Buffet Dinner in the Great Hall</t>
  </si>
  <si>
    <t>Saturday Catering</t>
  </si>
  <si>
    <t>Honoraria</t>
  </si>
  <si>
    <t>Cab</t>
  </si>
  <si>
    <t>Great Hall Lunch in P&amp;AB</t>
  </si>
  <si>
    <t>Coffee, tea and vegan snacks</t>
  </si>
  <si>
    <t>5pm</t>
  </si>
  <si>
    <t>Grad Club Closing Cermonies and Cocktails</t>
  </si>
  <si>
    <t>Future Seed Fund</t>
  </si>
  <si>
    <t>2020 before tax</t>
  </si>
  <si>
    <t>2020 after tax</t>
  </si>
  <si>
    <t>2022 before tax</t>
  </si>
  <si>
    <t>2022 after tax</t>
  </si>
  <si>
    <t># of participants</t>
  </si>
  <si>
    <t>Undergraduate and graduate students (early bird)</t>
  </si>
  <si>
    <t>Undergraduate and graduate students (regular)</t>
  </si>
  <si>
    <t>Post-docs</t>
  </si>
  <si>
    <t>Faculty/other</t>
  </si>
  <si>
    <t>Single Day Grad Student</t>
  </si>
  <si>
    <t>Old Price</t>
  </si>
  <si>
    <t>Grad/Undergrad Early Bird</t>
  </si>
  <si>
    <t>Grad/Undergrad</t>
  </si>
  <si>
    <t>Post Doc Early Bird</t>
  </si>
  <si>
    <t xml:space="preserve">Post Doc </t>
  </si>
  <si>
    <t>Faculty / Professional Early Bird</t>
  </si>
  <si>
    <t xml:space="preserve">Faculty / Professional </t>
  </si>
  <si>
    <t>New Price</t>
  </si>
  <si>
    <t>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</si>
</sst>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Red]\-&quot;$&quot;#,##0.00"/>
    <numFmt numFmtId="165" formatCode="_-&quot;$&quot;* #,##0.00_-;\-&quot;$&quot;* #,##0.00_-;_-&quot;$&quot;* &quot;-&quot;??_-;_-@_-"/>
    <numFmt numFmtId="166" formatCode="_([$$-409]* #,##0.00_);_([$$-409]* \(#,##0.00\);_([$$-409]* &quot;-&quot;??_);_(@_)"/>
    <numFmt numFmtId="167" formatCode="_-&quot;$&quot;* #,##0.00_-;\-&quot;$&quot;* #,##0.00_-;_-&quot;$&quot;* &quot;-&quot;??_-;_-@"/>
  </numFmts>
  <fonts count="12">
    <font>
      <sz val="11"/>
      <color theme="1"/>
      <name val="Calibri"/>
      <family val="2"/>
      <scheme val="minor"/>
    </font>
    <font>
      <sz val="11"/>
      <color theme="1"/>
      <name val="Calibri"/>
      <family val="2"/>
      <scheme val="minor"/>
    </font>
    <font>
      <sz val="12"/>
      <name val="Arial"/>
      <family val="2"/>
    </font>
    <font>
      <b/>
      <sz val="11"/>
      <color theme="0"/>
      <name val="Arial"/>
      <family val="2"/>
    </font>
    <font>
      <sz val="11"/>
      <color theme="1"/>
      <name val="Arial"/>
      <family val="2"/>
    </font>
    <font>
      <b/>
      <sz val="11"/>
      <color theme="1"/>
      <name val="Arial"/>
      <family val="2"/>
    </font>
    <font>
      <b/>
      <sz val="12"/>
      <color theme="1"/>
      <name val="Arial"/>
      <family val="2"/>
    </font>
    <font>
      <sz val="12"/>
      <color theme="1"/>
      <name val="Arial"/>
      <family val="2"/>
    </font>
    <font>
      <b/>
      <sz val="12"/>
      <color rgb="FF000000"/>
      <name val="Arial"/>
      <family val="2"/>
    </font>
    <font>
      <sz val="12"/>
      <color rgb="FF000000"/>
      <name val="Arial"/>
      <family val="2"/>
    </font>
    <font>
      <sz val="12"/>
      <color rgb="FFFF0000"/>
      <name val="Arial"/>
      <family val="2"/>
    </font>
    <font>
      <sz val="11"/>
      <color rgb="FFFF0000"/>
      <name val="Arial"/>
      <family val="2"/>
    </font>
  </fonts>
  <fills count="14">
    <fill>
      <patternFill patternType="none"/>
    </fill>
    <fill>
      <patternFill patternType="gray125"/>
    </fill>
    <fill>
      <patternFill patternType="solid">
        <fgColor rgb="FF2F5496"/>
        <bgColor rgb="FF2F5496"/>
      </patternFill>
    </fill>
    <fill>
      <patternFill patternType="solid">
        <fgColor rgb="FF8EAADB"/>
        <bgColor rgb="FF8EAADB"/>
      </patternFill>
    </fill>
    <fill>
      <patternFill patternType="solid">
        <fgColor rgb="FFD9E2F3"/>
        <bgColor rgb="FFD9E2F3"/>
      </patternFill>
    </fill>
    <fill>
      <patternFill patternType="solid">
        <fgColor theme="0"/>
        <bgColor theme="0"/>
      </patternFill>
    </fill>
    <fill>
      <patternFill patternType="solid">
        <fgColor theme="4" tint="0.79998168889431442"/>
        <bgColor indexed="64"/>
      </patternFill>
    </fill>
    <fill>
      <patternFill patternType="solid">
        <fgColor theme="0"/>
        <bgColor rgb="FFD9E2F3"/>
      </patternFill>
    </fill>
    <fill>
      <patternFill patternType="solid">
        <fgColor theme="4" tint="0.79998168889431442"/>
        <bgColor rgb="FF8EAADB"/>
      </patternFill>
    </fill>
    <fill>
      <patternFill patternType="solid">
        <fgColor rgb="FFFFCCFF"/>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theme="0"/>
      </patternFill>
    </fill>
    <fill>
      <patternFill patternType="solid">
        <fgColor rgb="FFFFFF00"/>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5" fontId="1" fillId="0" borderId="0" applyFont="0" applyFill="0" applyBorder="0" applyAlignment="0" applyProtection="0"/>
  </cellStyleXfs>
  <cellXfs count="125">
    <xf numFmtId="0" fontId="0" fillId="0" borderId="0" xfId="0"/>
    <xf numFmtId="0" fontId="2" fillId="0" borderId="2" xfId="0" applyFont="1" applyBorder="1"/>
    <xf numFmtId="0" fontId="4" fillId="0" borderId="0" xfId="0" applyFont="1"/>
    <xf numFmtId="0" fontId="7" fillId="4" borderId="4" xfId="0" applyFont="1" applyFill="1" applyBorder="1" applyAlignment="1">
      <alignment horizontal="center"/>
    </xf>
    <xf numFmtId="165" fontId="4" fillId="0" borderId="0" xfId="1" applyFont="1"/>
    <xf numFmtId="0" fontId="7" fillId="0" borderId="10" xfId="0" applyFont="1" applyBorder="1"/>
    <xf numFmtId="165" fontId="4" fillId="0" borderId="0" xfId="1" applyFont="1" applyFill="1"/>
    <xf numFmtId="0" fontId="9" fillId="0" borderId="3" xfId="0" applyFont="1" applyBorder="1"/>
    <xf numFmtId="0" fontId="7" fillId="0" borderId="1" xfId="0" applyFont="1" applyBorder="1"/>
    <xf numFmtId="0" fontId="7" fillId="0" borderId="3" xfId="0" applyFont="1" applyBorder="1"/>
    <xf numFmtId="44" fontId="7" fillId="0" borderId="10" xfId="0" applyNumberFormat="1" applyFont="1" applyBorder="1"/>
    <xf numFmtId="44" fontId="7" fillId="4" borderId="10" xfId="0" applyNumberFormat="1" applyFont="1" applyFill="1" applyBorder="1" applyAlignment="1">
      <alignment horizontal="left"/>
    </xf>
    <xf numFmtId="166" fontId="7" fillId="0" borderId="10" xfId="0" applyNumberFormat="1" applyFont="1" applyBorder="1"/>
    <xf numFmtId="14" fontId="5" fillId="0" borderId="10" xfId="0" applyNumberFormat="1" applyFont="1" applyBorder="1"/>
    <xf numFmtId="0" fontId="6" fillId="3" borderId="10" xfId="0" applyFont="1" applyFill="1" applyBorder="1"/>
    <xf numFmtId="44" fontId="6" fillId="3" borderId="10" xfId="0" applyNumberFormat="1" applyFont="1" applyFill="1" applyBorder="1"/>
    <xf numFmtId="167" fontId="7" fillId="0" borderId="10" xfId="0" applyNumberFormat="1" applyFont="1" applyBorder="1"/>
    <xf numFmtId="0" fontId="5" fillId="4" borderId="1" xfId="0" applyFont="1" applyFill="1" applyBorder="1"/>
    <xf numFmtId="0" fontId="5" fillId="4" borderId="2" xfId="0" applyFont="1" applyFill="1" applyBorder="1"/>
    <xf numFmtId="167" fontId="5" fillId="4" borderId="2" xfId="0" applyNumberFormat="1" applyFont="1" applyFill="1" applyBorder="1"/>
    <xf numFmtId="0" fontId="5" fillId="5" borderId="10" xfId="0" applyFont="1" applyFill="1" applyBorder="1" applyAlignment="1">
      <alignment horizontal="left"/>
    </xf>
    <xf numFmtId="0" fontId="7" fillId="5" borderId="10" xfId="0" applyFont="1" applyFill="1" applyBorder="1" applyAlignment="1">
      <alignment horizontal="left"/>
    </xf>
    <xf numFmtId="0" fontId="7" fillId="5" borderId="10" xfId="0" quotePrefix="1" applyFont="1" applyFill="1" applyBorder="1" applyAlignment="1">
      <alignment horizontal="left"/>
    </xf>
    <xf numFmtId="44" fontId="7" fillId="5" borderId="10" xfId="0" applyNumberFormat="1" applyFont="1" applyFill="1" applyBorder="1" applyAlignment="1">
      <alignment horizontal="right"/>
    </xf>
    <xf numFmtId="0" fontId="5" fillId="5" borderId="1" xfId="0" applyFont="1" applyFill="1" applyBorder="1" applyAlignment="1">
      <alignment horizontal="left"/>
    </xf>
    <xf numFmtId="0" fontId="7" fillId="5" borderId="2" xfId="0" quotePrefix="1" applyFont="1" applyFill="1" applyBorder="1" applyAlignment="1">
      <alignment horizontal="left"/>
    </xf>
    <xf numFmtId="167" fontId="7" fillId="0" borderId="2" xfId="0" applyNumberFormat="1" applyFont="1" applyBorder="1"/>
    <xf numFmtId="44" fontId="7" fillId="5" borderId="2" xfId="0" applyNumberFormat="1" applyFont="1" applyFill="1" applyBorder="1" applyAlignment="1">
      <alignment horizontal="right"/>
    </xf>
    <xf numFmtId="0" fontId="7" fillId="3" borderId="10" xfId="0" applyFont="1" applyFill="1" applyBorder="1"/>
    <xf numFmtId="0" fontId="7" fillId="0" borderId="0" xfId="0" applyFont="1"/>
    <xf numFmtId="0" fontId="5" fillId="7" borderId="1" xfId="0" applyFont="1" applyFill="1" applyBorder="1" applyAlignment="1">
      <alignment horizontal="left"/>
    </xf>
    <xf numFmtId="0" fontId="4" fillId="6" borderId="0" xfId="0" applyFont="1" applyFill="1"/>
    <xf numFmtId="0" fontId="7" fillId="0" borderId="2" xfId="0" applyFont="1" applyBorder="1"/>
    <xf numFmtId="44" fontId="7" fillId="0" borderId="2" xfId="0" applyNumberFormat="1" applyFont="1" applyBorder="1"/>
    <xf numFmtId="164" fontId="0" fillId="0" borderId="0" xfId="0" applyNumberFormat="1"/>
    <xf numFmtId="167" fontId="7" fillId="5" borderId="10" xfId="0" applyNumberFormat="1" applyFont="1" applyFill="1" applyBorder="1" applyAlignment="1">
      <alignment horizontal="left"/>
    </xf>
    <xf numFmtId="0" fontId="5" fillId="7" borderId="18" xfId="0" applyFont="1" applyFill="1" applyBorder="1" applyAlignment="1">
      <alignment horizontal="left"/>
    </xf>
    <xf numFmtId="165" fontId="4" fillId="0" borderId="18" xfId="1" applyFont="1" applyBorder="1"/>
    <xf numFmtId="0" fontId="7" fillId="0" borderId="18" xfId="0" applyFont="1" applyBorder="1"/>
    <xf numFmtId="165" fontId="4" fillId="0" borderId="18" xfId="1" applyFont="1" applyFill="1" applyBorder="1"/>
    <xf numFmtId="44" fontId="7" fillId="0" borderId="18" xfId="0" applyNumberFormat="1" applyFont="1" applyBorder="1"/>
    <xf numFmtId="0" fontId="6" fillId="0" borderId="18" xfId="0" applyFont="1" applyBorder="1"/>
    <xf numFmtId="44" fontId="6" fillId="0" borderId="18" xfId="0" applyNumberFormat="1" applyFont="1" applyBorder="1"/>
    <xf numFmtId="165" fontId="5" fillId="0" borderId="18" xfId="1" applyFont="1" applyFill="1" applyBorder="1"/>
    <xf numFmtId="44" fontId="7" fillId="4" borderId="18" xfId="0" applyNumberFormat="1" applyFont="1" applyFill="1" applyBorder="1" applyAlignment="1">
      <alignment horizontal="left"/>
    </xf>
    <xf numFmtId="166" fontId="7" fillId="0" borderId="18" xfId="0" applyNumberFormat="1" applyFont="1" applyBorder="1"/>
    <xf numFmtId="0" fontId="6" fillId="3" borderId="18" xfId="0" applyFont="1" applyFill="1" applyBorder="1"/>
    <xf numFmtId="44" fontId="6" fillId="3" borderId="18" xfId="0" applyNumberFormat="1" applyFont="1" applyFill="1" applyBorder="1"/>
    <xf numFmtId="167" fontId="7" fillId="0" borderId="18" xfId="0" applyNumberFormat="1" applyFont="1" applyBorder="1"/>
    <xf numFmtId="0" fontId="5" fillId="4" borderId="18" xfId="0" applyFont="1" applyFill="1" applyBorder="1"/>
    <xf numFmtId="167" fontId="5" fillId="4" borderId="18" xfId="0" applyNumberFormat="1" applyFont="1" applyFill="1" applyBorder="1"/>
    <xf numFmtId="0" fontId="5" fillId="5" borderId="18" xfId="0" applyFont="1" applyFill="1" applyBorder="1" applyAlignment="1">
      <alignment horizontal="left"/>
    </xf>
    <xf numFmtId="0" fontId="7" fillId="5" borderId="18" xfId="0" applyFont="1" applyFill="1" applyBorder="1" applyAlignment="1">
      <alignment horizontal="left"/>
    </xf>
    <xf numFmtId="167" fontId="7" fillId="5" borderId="18" xfId="0" applyNumberFormat="1" applyFont="1" applyFill="1" applyBorder="1" applyAlignment="1">
      <alignment horizontal="left"/>
    </xf>
    <xf numFmtId="0" fontId="7" fillId="5" borderId="18" xfId="0" quotePrefix="1" applyFont="1" applyFill="1" applyBorder="1" applyAlignment="1">
      <alignment horizontal="left"/>
    </xf>
    <xf numFmtId="44" fontId="7" fillId="5" borderId="18" xfId="0" applyNumberFormat="1" applyFont="1" applyFill="1" applyBorder="1" applyAlignment="1">
      <alignment horizontal="right"/>
    </xf>
    <xf numFmtId="0" fontId="7" fillId="3" borderId="18" xfId="0" applyFont="1" applyFill="1" applyBorder="1"/>
    <xf numFmtId="0" fontId="4" fillId="0" borderId="18" xfId="0" applyFont="1" applyBorder="1"/>
    <xf numFmtId="0" fontId="0" fillId="0" borderId="18" xfId="0" applyBorder="1" applyAlignment="1">
      <alignment vertical="center"/>
    </xf>
    <xf numFmtId="20" fontId="4" fillId="0" borderId="18" xfId="0" applyNumberFormat="1" applyFont="1" applyBorder="1"/>
    <xf numFmtId="0" fontId="5" fillId="4" borderId="21" xfId="0" applyFont="1" applyFill="1" applyBorder="1"/>
    <xf numFmtId="0" fontId="5" fillId="4" borderId="22" xfId="0" applyFont="1" applyFill="1" applyBorder="1"/>
    <xf numFmtId="0" fontId="5" fillId="4" borderId="23" xfId="0" applyFont="1" applyFill="1" applyBorder="1"/>
    <xf numFmtId="0" fontId="2" fillId="0" borderId="18" xfId="0" applyFont="1" applyBorder="1"/>
    <xf numFmtId="44" fontId="4" fillId="0" borderId="0" xfId="0" applyNumberFormat="1" applyFont="1"/>
    <xf numFmtId="0" fontId="2" fillId="0" borderId="0" xfId="0" applyFont="1"/>
    <xf numFmtId="0" fontId="4" fillId="9" borderId="18" xfId="0" applyFont="1" applyFill="1" applyBorder="1"/>
    <xf numFmtId="0" fontId="0" fillId="9" borderId="18" xfId="0" applyFill="1" applyBorder="1" applyAlignment="1">
      <alignment vertical="center"/>
    </xf>
    <xf numFmtId="165" fontId="4" fillId="9" borderId="18" xfId="1" applyFont="1" applyFill="1" applyBorder="1"/>
    <xf numFmtId="20" fontId="4" fillId="9" borderId="18" xfId="0" applyNumberFormat="1" applyFont="1" applyFill="1" applyBorder="1"/>
    <xf numFmtId="16" fontId="0" fillId="0" borderId="0" xfId="0" applyNumberFormat="1"/>
    <xf numFmtId="44" fontId="10" fillId="10" borderId="18" xfId="0" applyNumberFormat="1" applyFont="1" applyFill="1" applyBorder="1"/>
    <xf numFmtId="0" fontId="11" fillId="0" borderId="0" xfId="0" applyFont="1"/>
    <xf numFmtId="0" fontId="4" fillId="6" borderId="12" xfId="0" applyFont="1" applyFill="1" applyBorder="1" applyAlignment="1">
      <alignment horizontal="center"/>
    </xf>
    <xf numFmtId="0" fontId="4" fillId="6" borderId="13" xfId="0" applyFont="1" applyFill="1" applyBorder="1" applyAlignment="1">
      <alignment horizontal="center"/>
    </xf>
    <xf numFmtId="0" fontId="5" fillId="8" borderId="0" xfId="0" applyFont="1" applyFill="1" applyAlignment="1">
      <alignment horizontal="center"/>
    </xf>
    <xf numFmtId="0" fontId="4" fillId="11" borderId="18" xfId="0" applyFont="1" applyFill="1" applyBorder="1"/>
    <xf numFmtId="0" fontId="0" fillId="11" borderId="18" xfId="0" applyFill="1" applyBorder="1" applyAlignment="1">
      <alignment vertical="center"/>
    </xf>
    <xf numFmtId="165" fontId="4" fillId="11" borderId="18" xfId="1" applyFont="1" applyFill="1" applyBorder="1"/>
    <xf numFmtId="20" fontId="5" fillId="0" borderId="0" xfId="0" applyNumberFormat="1" applyFont="1" applyAlignment="1">
      <alignment horizontal="right"/>
    </xf>
    <xf numFmtId="165" fontId="4" fillId="0" borderId="18" xfId="1" quotePrefix="1" applyFont="1" applyFill="1" applyBorder="1" applyAlignment="1">
      <alignment horizontal="right"/>
    </xf>
    <xf numFmtId="0" fontId="7" fillId="12" borderId="18" xfId="0" applyFont="1" applyFill="1" applyBorder="1" applyAlignment="1">
      <alignment horizontal="left"/>
    </xf>
    <xf numFmtId="0" fontId="7" fillId="13" borderId="18" xfId="0" applyFont="1" applyFill="1" applyBorder="1"/>
    <xf numFmtId="0" fontId="5" fillId="4" borderId="1" xfId="0" applyFont="1" applyFill="1" applyBorder="1" applyAlignment="1">
      <alignment horizontal="left"/>
    </xf>
    <xf numFmtId="0" fontId="4" fillId="6" borderId="12"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3" fillId="2" borderId="11" xfId="0" applyFont="1" applyFill="1" applyBorder="1" applyAlignment="1">
      <alignment horizontal="center"/>
    </xf>
    <xf numFmtId="0" fontId="3" fillId="2" borderId="0" xfId="0" applyFont="1" applyFill="1" applyAlignment="1">
      <alignment horizontal="center"/>
    </xf>
    <xf numFmtId="0" fontId="6" fillId="3" borderId="11" xfId="0" applyFont="1" applyFill="1" applyBorder="1" applyAlignment="1">
      <alignment horizontal="left"/>
    </xf>
    <xf numFmtId="0" fontId="6" fillId="3" borderId="0" xfId="0" applyFont="1" applyFill="1" applyAlignment="1">
      <alignment horizontal="left"/>
    </xf>
    <xf numFmtId="0" fontId="5" fillId="4" borderId="11" xfId="0" applyFont="1" applyFill="1" applyBorder="1" applyAlignment="1">
      <alignment horizontal="left"/>
    </xf>
    <xf numFmtId="0" fontId="5" fillId="4" borderId="0" xfId="0" applyFont="1" applyFill="1" applyAlignment="1">
      <alignment horizontal="left"/>
    </xf>
    <xf numFmtId="0" fontId="5" fillId="3" borderId="11" xfId="0" applyFont="1" applyFill="1" applyBorder="1" applyAlignment="1">
      <alignment horizontal="center"/>
    </xf>
    <xf numFmtId="0" fontId="5" fillId="3" borderId="0" xfId="0" applyFont="1" applyFill="1" applyAlignment="1">
      <alignment horizontal="center"/>
    </xf>
    <xf numFmtId="0" fontId="5" fillId="8" borderId="11" xfId="0" applyFont="1" applyFill="1" applyBorder="1" applyAlignment="1">
      <alignment horizontal="center"/>
    </xf>
    <xf numFmtId="0" fontId="5" fillId="8" borderId="0" xfId="0" applyFont="1" applyFill="1" applyAlignment="1">
      <alignment horizontal="center"/>
    </xf>
    <xf numFmtId="0" fontId="4" fillId="6" borderId="15" xfId="0" applyFont="1" applyFill="1" applyBorder="1" applyAlignment="1">
      <alignment horizontal="center"/>
    </xf>
    <xf numFmtId="0" fontId="4" fillId="6" borderId="16" xfId="0" applyFont="1" applyFill="1" applyBorder="1" applyAlignment="1">
      <alignment horizontal="center"/>
    </xf>
    <xf numFmtId="0" fontId="4" fillId="6" borderId="17" xfId="0" applyFont="1" applyFill="1" applyBorder="1" applyAlignment="1">
      <alignment horizontal="center"/>
    </xf>
    <xf numFmtId="0" fontId="6" fillId="4" borderId="1" xfId="0" applyFont="1" applyFill="1" applyBorder="1" applyAlignment="1">
      <alignment horizontal="left"/>
    </xf>
    <xf numFmtId="0" fontId="7" fillId="4" borderId="4" xfId="0" applyFont="1" applyFill="1" applyBorder="1" applyAlignment="1">
      <alignment horizontal="center"/>
    </xf>
    <xf numFmtId="0" fontId="6" fillId="4" borderId="6" xfId="0" applyFont="1" applyFill="1" applyBorder="1" applyAlignment="1">
      <alignment horizontal="center" wrapText="1"/>
    </xf>
    <xf numFmtId="0" fontId="8" fillId="4" borderId="4" xfId="0" applyFont="1" applyFill="1" applyBorder="1" applyAlignment="1">
      <alignment horizontal="center" wrapText="1"/>
    </xf>
    <xf numFmtId="0" fontId="8" fillId="4" borderId="7" xfId="0" applyFont="1" applyFill="1" applyBorder="1" applyAlignment="1">
      <alignment horizontal="center" wrapText="1"/>
    </xf>
    <xf numFmtId="0" fontId="5" fillId="4" borderId="1" xfId="0" quotePrefix="1" applyFont="1" applyFill="1" applyBorder="1" applyAlignment="1">
      <alignment horizontal="left"/>
    </xf>
    <xf numFmtId="0" fontId="7" fillId="0" borderId="1" xfId="0" applyFont="1" applyBorder="1" applyAlignment="1">
      <alignment horizontal="center"/>
    </xf>
    <xf numFmtId="0" fontId="6" fillId="3" borderId="1" xfId="0" applyFont="1" applyFill="1" applyBorder="1" applyAlignment="1">
      <alignment horizontal="left"/>
    </xf>
    <xf numFmtId="0" fontId="5" fillId="4" borderId="18" xfId="0" applyFont="1" applyFill="1" applyBorder="1" applyAlignment="1">
      <alignment horizontal="left"/>
    </xf>
    <xf numFmtId="0" fontId="5" fillId="4" borderId="18" xfId="0" quotePrefix="1" applyFont="1" applyFill="1" applyBorder="1" applyAlignment="1">
      <alignment horizontal="left"/>
    </xf>
    <xf numFmtId="0" fontId="6" fillId="3" borderId="18" xfId="0" applyFont="1" applyFill="1" applyBorder="1" applyAlignment="1">
      <alignment horizontal="left"/>
    </xf>
    <xf numFmtId="0" fontId="7" fillId="0" borderId="18" xfId="0" applyFont="1" applyBorder="1" applyAlignment="1">
      <alignment horizontal="center"/>
    </xf>
    <xf numFmtId="0" fontId="8" fillId="4" borderId="11" xfId="0" applyFont="1" applyFill="1" applyBorder="1" applyAlignment="1">
      <alignment horizontal="center" wrapText="1"/>
    </xf>
    <xf numFmtId="0" fontId="5" fillId="4" borderId="21" xfId="0" applyFont="1" applyFill="1" applyBorder="1" applyAlignment="1">
      <alignment horizontal="left"/>
    </xf>
    <xf numFmtId="0" fontId="5" fillId="4" borderId="23" xfId="0" applyFont="1" applyFill="1" applyBorder="1" applyAlignment="1">
      <alignment horizontal="left"/>
    </xf>
    <xf numFmtId="0" fontId="2" fillId="0" borderId="3" xfId="0" applyFont="1" applyBorder="1" applyAlignment="1"/>
    <xf numFmtId="0" fontId="2" fillId="0" borderId="5"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2" fillId="0" borderId="2" xfId="0" applyFont="1" applyBorder="1" applyAlignment="1"/>
    <xf numFmtId="0" fontId="2" fillId="0" borderId="11" xfId="0" applyFont="1" applyBorder="1" applyAlignment="1"/>
    <xf numFmtId="0" fontId="2" fillId="0" borderId="19" xfId="0" applyFont="1" applyBorder="1" applyAlignment="1"/>
    <xf numFmtId="0" fontId="2" fillId="0" borderId="20" xfId="0" applyFont="1" applyBorder="1" applyAlignment="1"/>
    <xf numFmtId="0" fontId="2" fillId="0" borderId="18" xfId="0" applyFont="1" applyBorder="1" applyAlignment="1"/>
  </cellXfs>
  <cellStyles count="2">
    <cellStyle name="Currency" xfId="1" builtinId="4"/>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workbookViewId="0">
      <selection activeCell="C80" sqref="C80"/>
    </sheetView>
  </sheetViews>
  <sheetFormatPr defaultColWidth="8.85546875" defaultRowHeight="14.1"/>
  <cols>
    <col min="1" max="1" width="21.28515625" style="2" customWidth="1"/>
    <col min="2" max="2" width="49.85546875" style="2" customWidth="1"/>
    <col min="3" max="3" width="37.85546875" style="2" customWidth="1"/>
    <col min="4" max="4" width="32.42578125" style="2" customWidth="1"/>
    <col min="5" max="5" width="17.7109375" style="2" customWidth="1"/>
    <col min="6" max="6" width="14.28515625" style="2" customWidth="1"/>
    <col min="7" max="16384" width="8.85546875" style="2"/>
  </cols>
  <sheetData>
    <row r="1" spans="1:6" ht="15" customHeight="1">
      <c r="A1" s="87" t="s">
        <v>0</v>
      </c>
      <c r="B1" s="88"/>
      <c r="C1" s="88"/>
      <c r="D1" s="88"/>
      <c r="E1" s="88"/>
      <c r="F1" s="88"/>
    </row>
    <row r="2" spans="1:6" ht="15" customHeight="1">
      <c r="A2" s="93" t="s">
        <v>1</v>
      </c>
      <c r="B2" s="94"/>
      <c r="C2" s="94"/>
      <c r="D2" s="94"/>
      <c r="E2" s="94"/>
      <c r="F2" s="94"/>
    </row>
    <row r="3" spans="1:6" ht="15" customHeight="1">
      <c r="A3" s="95" t="s">
        <v>2</v>
      </c>
      <c r="B3" s="96"/>
      <c r="C3" s="96"/>
      <c r="D3" s="96"/>
      <c r="E3" s="96"/>
      <c r="F3" s="31"/>
    </row>
    <row r="4" spans="1:6" ht="15.95">
      <c r="A4" s="100" t="s">
        <v>3</v>
      </c>
      <c r="B4" s="115"/>
      <c r="C4" s="3">
        <v>0</v>
      </c>
      <c r="D4" s="3">
        <v>0</v>
      </c>
      <c r="E4" s="97" t="s">
        <v>4</v>
      </c>
      <c r="F4" s="84" t="s">
        <v>5</v>
      </c>
    </row>
    <row r="5" spans="1:6">
      <c r="A5" s="101"/>
      <c r="B5" s="116"/>
      <c r="C5" s="102" t="s">
        <v>6</v>
      </c>
      <c r="D5" s="103" t="s">
        <v>7</v>
      </c>
      <c r="E5" s="98"/>
      <c r="F5" s="85"/>
    </row>
    <row r="6" spans="1:6">
      <c r="A6" s="117"/>
      <c r="B6" s="118"/>
      <c r="C6" s="119"/>
      <c r="D6" s="104"/>
      <c r="E6" s="99"/>
      <c r="F6" s="86"/>
    </row>
    <row r="7" spans="1:6" ht="15.95">
      <c r="A7" s="89" t="s">
        <v>8</v>
      </c>
      <c r="B7" s="90"/>
      <c r="C7" s="90"/>
      <c r="D7" s="90"/>
      <c r="E7" s="90"/>
      <c r="F7" s="90"/>
    </row>
    <row r="8" spans="1:6" ht="15" customHeight="1">
      <c r="A8" s="91" t="s">
        <v>9</v>
      </c>
      <c r="B8" s="92"/>
      <c r="C8" s="92"/>
      <c r="D8" s="92"/>
      <c r="E8" s="92"/>
      <c r="F8" s="92"/>
    </row>
    <row r="9" spans="1:6" ht="15.95">
      <c r="A9" s="30"/>
      <c r="B9" s="1" t="s">
        <v>10</v>
      </c>
      <c r="C9" s="4">
        <v>12661.99</v>
      </c>
      <c r="D9" s="4">
        <v>12661.99</v>
      </c>
    </row>
    <row r="10" spans="1:6" ht="15.95">
      <c r="A10" s="5"/>
      <c r="B10" s="5" t="s">
        <v>11</v>
      </c>
      <c r="C10" s="6">
        <v>200</v>
      </c>
      <c r="D10" s="6">
        <v>0</v>
      </c>
      <c r="E10" s="2" t="s">
        <v>12</v>
      </c>
    </row>
    <row r="11" spans="1:6" ht="15.95">
      <c r="A11" s="5"/>
      <c r="B11" s="7" t="s">
        <v>13</v>
      </c>
      <c r="C11" s="6">
        <v>500</v>
      </c>
      <c r="D11" s="6">
        <v>0</v>
      </c>
    </row>
    <row r="12" spans="1:6" ht="15.95">
      <c r="A12" s="5"/>
      <c r="B12" s="7" t="s">
        <v>14</v>
      </c>
      <c r="C12" s="6">
        <v>1000</v>
      </c>
      <c r="D12" s="6">
        <v>0</v>
      </c>
    </row>
    <row r="13" spans="1:6" ht="15.95">
      <c r="A13" s="5"/>
      <c r="B13" s="5" t="s">
        <v>15</v>
      </c>
      <c r="C13" s="6">
        <v>700</v>
      </c>
      <c r="D13" s="6">
        <v>0</v>
      </c>
    </row>
    <row r="14" spans="1:6" ht="15.95">
      <c r="A14" s="8"/>
      <c r="B14" s="9" t="s">
        <v>16</v>
      </c>
      <c r="C14" s="6">
        <v>500</v>
      </c>
      <c r="D14" s="6">
        <v>0</v>
      </c>
    </row>
    <row r="15" spans="1:6" ht="15.95">
      <c r="A15" s="8"/>
      <c r="B15" s="9" t="s">
        <v>17</v>
      </c>
      <c r="C15" s="6">
        <v>500</v>
      </c>
      <c r="D15" s="6">
        <v>0</v>
      </c>
      <c r="E15" s="2" t="s">
        <v>18</v>
      </c>
      <c r="F15" s="2" t="s">
        <v>19</v>
      </c>
    </row>
    <row r="16" spans="1:6" ht="15.95">
      <c r="A16" s="8"/>
      <c r="B16" s="9" t="s">
        <v>20</v>
      </c>
      <c r="C16" s="4">
        <v>1313.6</v>
      </c>
      <c r="D16" s="4">
        <v>0</v>
      </c>
      <c r="E16" s="2" t="s">
        <v>21</v>
      </c>
      <c r="F16" s="2" t="s">
        <v>22</v>
      </c>
    </row>
    <row r="17" spans="1:6" ht="15.95">
      <c r="A17" s="8"/>
      <c r="B17" s="9" t="s">
        <v>23</v>
      </c>
      <c r="C17" s="4">
        <v>130.71</v>
      </c>
      <c r="D17" s="4">
        <v>0</v>
      </c>
      <c r="E17" s="2" t="s">
        <v>24</v>
      </c>
    </row>
    <row r="18" spans="1:6" ht="15.95">
      <c r="A18" s="8"/>
      <c r="B18" s="9" t="s">
        <v>25</v>
      </c>
      <c r="C18" s="4">
        <v>-110.5</v>
      </c>
      <c r="D18" s="4">
        <v>0</v>
      </c>
      <c r="E18" s="2" t="s">
        <v>26</v>
      </c>
      <c r="F18" s="2" t="s">
        <v>27</v>
      </c>
    </row>
    <row r="19" spans="1:6" ht="15.95">
      <c r="A19" s="8"/>
      <c r="B19" s="9"/>
      <c r="C19" s="10"/>
      <c r="D19" s="10"/>
    </row>
    <row r="20" spans="1:6" ht="15.95">
      <c r="A20" s="8"/>
      <c r="B20" s="9" t="s">
        <v>28</v>
      </c>
      <c r="C20" s="10">
        <f>SUM(C9:C18)</f>
        <v>17395.8</v>
      </c>
      <c r="D20" s="10">
        <f>16305.01+750</f>
        <v>17055.010000000002</v>
      </c>
    </row>
    <row r="21" spans="1:6" ht="15.95">
      <c r="A21" s="83" t="s">
        <v>29</v>
      </c>
      <c r="B21" s="120"/>
      <c r="C21" s="120"/>
      <c r="D21" s="120"/>
    </row>
    <row r="22" spans="1:6" ht="15.95">
      <c r="A22" s="30"/>
      <c r="B22" s="1" t="s">
        <v>30</v>
      </c>
      <c r="C22" s="4">
        <v>1000</v>
      </c>
      <c r="D22" s="4" t="s">
        <v>31</v>
      </c>
    </row>
    <row r="23" spans="1:6" ht="15.95">
      <c r="A23" s="30"/>
      <c r="B23" s="1" t="s">
        <v>32</v>
      </c>
      <c r="C23" s="4">
        <v>500</v>
      </c>
      <c r="D23" s="4">
        <v>300</v>
      </c>
    </row>
    <row r="24" spans="1:6" ht="15.95">
      <c r="A24" s="30"/>
      <c r="B24" s="1" t="s">
        <v>33</v>
      </c>
      <c r="C24" s="4">
        <v>200</v>
      </c>
      <c r="D24" s="4" t="s">
        <v>34</v>
      </c>
    </row>
    <row r="25" spans="1:6" ht="15.95">
      <c r="A25" s="5"/>
      <c r="B25" s="5" t="s">
        <v>35</v>
      </c>
      <c r="C25" s="6"/>
      <c r="D25" s="6">
        <v>1200</v>
      </c>
    </row>
    <row r="26" spans="1:6" ht="15.95">
      <c r="A26" s="8"/>
      <c r="B26" s="32"/>
      <c r="C26" s="6"/>
      <c r="D26" s="6"/>
    </row>
    <row r="27" spans="1:6" ht="15.95">
      <c r="A27" s="8"/>
      <c r="B27" s="32" t="s">
        <v>28</v>
      </c>
      <c r="C27" s="6">
        <f>SUM(C22:C26)</f>
        <v>1700</v>
      </c>
      <c r="D27" s="6">
        <f>SUM(D22:D26)</f>
        <v>1500</v>
      </c>
    </row>
    <row r="28" spans="1:6" ht="15.95">
      <c r="A28" s="83" t="s">
        <v>36</v>
      </c>
      <c r="B28" s="120"/>
      <c r="C28" s="120"/>
      <c r="D28" s="120"/>
    </row>
    <row r="29" spans="1:6" ht="15.95">
      <c r="A29" s="30"/>
      <c r="B29" s="1" t="s">
        <v>37</v>
      </c>
      <c r="C29" s="4">
        <v>200</v>
      </c>
      <c r="D29" s="4">
        <v>200</v>
      </c>
    </row>
    <row r="30" spans="1:6" ht="15.95">
      <c r="A30" s="30"/>
      <c r="B30" s="1" t="s">
        <v>38</v>
      </c>
      <c r="C30" s="4">
        <v>240</v>
      </c>
      <c r="D30" s="4">
        <v>240</v>
      </c>
    </row>
    <row r="31" spans="1:6" ht="15.95">
      <c r="A31" s="30"/>
      <c r="B31" s="1" t="s">
        <v>39</v>
      </c>
      <c r="C31" s="4">
        <v>500</v>
      </c>
      <c r="D31" s="4">
        <v>500</v>
      </c>
    </row>
    <row r="32" spans="1:6" ht="15.95">
      <c r="A32" s="30"/>
      <c r="B32" s="1" t="s">
        <v>25</v>
      </c>
      <c r="C32" s="4">
        <v>4400</v>
      </c>
      <c r="D32" s="4">
        <v>4400</v>
      </c>
    </row>
    <row r="33" spans="1:5" ht="15.95">
      <c r="A33" s="30"/>
      <c r="B33" s="1" t="s">
        <v>40</v>
      </c>
      <c r="C33" s="4">
        <v>300</v>
      </c>
      <c r="D33" s="4">
        <v>300</v>
      </c>
    </row>
    <row r="34" spans="1:5" ht="15.95">
      <c r="A34" s="5"/>
      <c r="B34" s="5"/>
      <c r="C34" s="6"/>
      <c r="D34" s="6"/>
    </row>
    <row r="35" spans="1:5" ht="15.95">
      <c r="A35" s="8"/>
      <c r="B35" s="9" t="s">
        <v>28</v>
      </c>
      <c r="C35" s="6">
        <f>SUM(C29:C34)</f>
        <v>5640</v>
      </c>
      <c r="D35" s="6">
        <f>SUM(D29:D33)</f>
        <v>5640</v>
      </c>
    </row>
    <row r="36" spans="1:5" ht="15.95">
      <c r="A36" s="83" t="s">
        <v>41</v>
      </c>
      <c r="B36" s="115"/>
      <c r="C36" s="11"/>
      <c r="D36" s="11"/>
    </row>
    <row r="37" spans="1:5" ht="15.95">
      <c r="A37" s="5"/>
      <c r="B37" s="5" t="s">
        <v>42</v>
      </c>
      <c r="C37" s="10">
        <v>1500</v>
      </c>
      <c r="D37" s="10"/>
    </row>
    <row r="38" spans="1:5" ht="15.95">
      <c r="A38" s="5"/>
      <c r="B38" s="5" t="s">
        <v>43</v>
      </c>
      <c r="C38" s="10">
        <v>1000</v>
      </c>
      <c r="D38" s="12">
        <v>1000</v>
      </c>
    </row>
    <row r="39" spans="1:5" ht="15.95">
      <c r="A39" s="5"/>
      <c r="B39" s="5"/>
      <c r="C39" s="10"/>
      <c r="D39" s="10"/>
    </row>
    <row r="40" spans="1:5" ht="15.95">
      <c r="A40" s="8"/>
      <c r="B40" s="32" t="s">
        <v>28</v>
      </c>
      <c r="C40" s="33">
        <f>SUM(C37:C39)</f>
        <v>2500</v>
      </c>
      <c r="D40" s="33">
        <f>SUM(D37:D38)</f>
        <v>1000</v>
      </c>
    </row>
    <row r="41" spans="1:5" ht="15.95">
      <c r="A41" s="83" t="s">
        <v>44</v>
      </c>
      <c r="B41" s="120"/>
      <c r="C41" s="120"/>
      <c r="D41" s="120"/>
    </row>
    <row r="42" spans="1:5" ht="15.95">
      <c r="A42" s="13"/>
      <c r="B42" s="5" t="s">
        <v>45</v>
      </c>
      <c r="C42" s="10">
        <v>13500</v>
      </c>
      <c r="D42" s="10">
        <f>10442.05*0.975</f>
        <v>10180.998749999999</v>
      </c>
    </row>
    <row r="43" spans="1:5" ht="15.95">
      <c r="A43" s="14" t="s">
        <v>46</v>
      </c>
      <c r="B43" s="14"/>
      <c r="C43" s="15">
        <f>SUM(C20,C27,C35,C40,C42)</f>
        <v>40735.800000000003</v>
      </c>
      <c r="D43" s="15">
        <f>SUM(D20,D27,D35,D40,D42)</f>
        <v>35376.008750000001</v>
      </c>
    </row>
    <row r="44" spans="1:5" ht="15.95">
      <c r="A44" s="106"/>
      <c r="B44" s="120"/>
      <c r="C44" s="120"/>
      <c r="D44" s="120"/>
    </row>
    <row r="45" spans="1:5" ht="15.95">
      <c r="A45" s="107" t="s">
        <v>47</v>
      </c>
      <c r="B45" s="120"/>
      <c r="C45" s="120"/>
      <c r="D45" s="120"/>
    </row>
    <row r="46" spans="1:5" ht="15.95">
      <c r="A46" s="83" t="s">
        <v>48</v>
      </c>
      <c r="B46" s="115"/>
      <c r="C46" s="10" t="s">
        <v>49</v>
      </c>
      <c r="D46" s="10">
        <v>0</v>
      </c>
    </row>
    <row r="47" spans="1:5" ht="15.95">
      <c r="A47" s="83" t="s">
        <v>50</v>
      </c>
      <c r="B47" s="115"/>
      <c r="C47" s="10">
        <v>162.72</v>
      </c>
      <c r="D47" s="10">
        <f>162.72*3</f>
        <v>488.15999999999997</v>
      </c>
      <c r="E47" s="2" t="s">
        <v>51</v>
      </c>
    </row>
    <row r="48" spans="1:5" ht="15.95">
      <c r="A48" s="83" t="s">
        <v>52</v>
      </c>
      <c r="B48" s="115"/>
      <c r="C48" s="10">
        <v>4000</v>
      </c>
      <c r="D48" s="10">
        <v>2000</v>
      </c>
    </row>
    <row r="49" spans="1:5" ht="15.95">
      <c r="A49" s="83" t="s">
        <v>53</v>
      </c>
      <c r="B49" s="115"/>
      <c r="C49" s="10">
        <v>12000</v>
      </c>
      <c r="D49" s="10">
        <v>11556</v>
      </c>
    </row>
    <row r="50" spans="1:5" ht="15.95">
      <c r="A50" s="83" t="s">
        <v>54</v>
      </c>
      <c r="B50" s="120"/>
      <c r="C50" s="120"/>
      <c r="D50" s="120"/>
    </row>
    <row r="51" spans="1:5" ht="15.95">
      <c r="A51" s="5"/>
      <c r="B51" s="5" t="s">
        <v>55</v>
      </c>
      <c r="C51" s="10">
        <v>300</v>
      </c>
      <c r="D51" s="10">
        <f>217.28+37.29+50+195.72+3.16</f>
        <v>503.45</v>
      </c>
      <c r="E51" s="2" t="s">
        <v>51</v>
      </c>
    </row>
    <row r="52" spans="1:5" ht="15.95">
      <c r="A52" s="5"/>
      <c r="B52" s="5" t="s">
        <v>56</v>
      </c>
      <c r="C52" s="10">
        <v>2000</v>
      </c>
      <c r="D52" s="10">
        <f>3039.77+200</f>
        <v>3239.77</v>
      </c>
      <c r="E52" s="2" t="s">
        <v>51</v>
      </c>
    </row>
    <row r="53" spans="1:5" ht="15.95">
      <c r="A53" s="5"/>
      <c r="B53" s="5" t="s">
        <v>57</v>
      </c>
      <c r="C53" s="10">
        <v>600</v>
      </c>
      <c r="D53" s="10">
        <v>1300</v>
      </c>
    </row>
    <row r="54" spans="1:5" ht="15.95">
      <c r="A54" s="5"/>
      <c r="B54" s="5" t="s">
        <v>58</v>
      </c>
      <c r="C54" s="10">
        <v>1000</v>
      </c>
      <c r="D54" s="10">
        <v>0</v>
      </c>
    </row>
    <row r="55" spans="1:5" ht="15.95">
      <c r="A55" s="8"/>
      <c r="B55" s="32"/>
      <c r="C55" s="33"/>
      <c r="D55" s="33"/>
    </row>
    <row r="56" spans="1:5" ht="15.95">
      <c r="A56" s="8"/>
      <c r="B56" s="32" t="s">
        <v>28</v>
      </c>
      <c r="C56" s="33">
        <f>SUM(C51:C54)</f>
        <v>3900</v>
      </c>
      <c r="D56" s="33">
        <f>SUM(D51:D54)</f>
        <v>5043.2199999999993</v>
      </c>
    </row>
    <row r="57" spans="1:5" ht="15.95">
      <c r="A57" s="83" t="s">
        <v>59</v>
      </c>
      <c r="B57" s="120"/>
      <c r="C57" s="120"/>
      <c r="D57" s="120"/>
    </row>
    <row r="58" spans="1:5" ht="15.95">
      <c r="A58" s="5"/>
      <c r="B58" s="5" t="s">
        <v>60</v>
      </c>
      <c r="C58" s="16">
        <v>2500</v>
      </c>
      <c r="D58" s="16">
        <v>2696.01</v>
      </c>
      <c r="E58" s="2" t="s">
        <v>61</v>
      </c>
    </row>
    <row r="59" spans="1:5" ht="15.95">
      <c r="A59" s="5"/>
      <c r="B59" s="5" t="s">
        <v>62</v>
      </c>
      <c r="C59" s="16">
        <v>200</v>
      </c>
      <c r="D59" s="16">
        <v>0</v>
      </c>
    </row>
    <row r="60" spans="1:5" ht="15.95">
      <c r="A60" s="5"/>
      <c r="B60" s="5" t="s">
        <v>63</v>
      </c>
      <c r="C60" s="16">
        <v>1500</v>
      </c>
      <c r="D60" s="16" t="s">
        <v>64</v>
      </c>
    </row>
    <row r="61" spans="1:5" ht="15.95">
      <c r="A61" s="5"/>
      <c r="B61" s="5" t="s">
        <v>65</v>
      </c>
      <c r="C61" s="16">
        <v>500</v>
      </c>
      <c r="D61" s="16">
        <v>0</v>
      </c>
    </row>
    <row r="62" spans="1:5" ht="15.95">
      <c r="A62" s="5"/>
      <c r="B62" s="5" t="s">
        <v>66</v>
      </c>
      <c r="C62" s="16">
        <v>1400</v>
      </c>
      <c r="D62" s="16">
        <v>0</v>
      </c>
    </row>
    <row r="63" spans="1:5" ht="15.95">
      <c r="A63" s="5"/>
      <c r="B63" s="5"/>
      <c r="C63" s="16"/>
      <c r="D63" s="16"/>
    </row>
    <row r="64" spans="1:5" ht="15.95">
      <c r="A64" s="5"/>
      <c r="B64" s="5" t="s">
        <v>28</v>
      </c>
      <c r="C64" s="16">
        <f>SUM(C58:C62)</f>
        <v>6100</v>
      </c>
      <c r="D64" s="16">
        <f>SUM(D58:D62)</f>
        <v>2696.01</v>
      </c>
    </row>
    <row r="65" spans="1:6">
      <c r="A65" s="17" t="s">
        <v>67</v>
      </c>
      <c r="B65" s="18"/>
      <c r="C65" s="19"/>
      <c r="D65" s="18"/>
    </row>
    <row r="66" spans="1:6" ht="15.95">
      <c r="A66" s="5"/>
      <c r="B66" s="5" t="s">
        <v>68</v>
      </c>
      <c r="C66" s="10">
        <v>9000</v>
      </c>
      <c r="D66" s="10">
        <v>4686.5</v>
      </c>
      <c r="E66" s="2" t="s">
        <v>69</v>
      </c>
    </row>
    <row r="67" spans="1:6" ht="15.95">
      <c r="A67" s="5"/>
      <c r="B67" s="5" t="s">
        <v>70</v>
      </c>
      <c r="C67" s="10">
        <v>1500</v>
      </c>
      <c r="D67" s="10">
        <f>2073.39+618.46+605.25+1110.55</f>
        <v>4407.6499999999996</v>
      </c>
      <c r="F67" s="64"/>
    </row>
    <row r="68" spans="1:6" ht="15.95">
      <c r="A68" s="5"/>
      <c r="B68" s="5" t="s">
        <v>71</v>
      </c>
      <c r="C68" s="10">
        <v>500</v>
      </c>
      <c r="D68" s="10">
        <v>42</v>
      </c>
    </row>
    <row r="69" spans="1:6" ht="15.95">
      <c r="A69" s="5"/>
      <c r="B69" s="5" t="s">
        <v>72</v>
      </c>
      <c r="C69" s="10">
        <v>600</v>
      </c>
      <c r="D69" s="10">
        <v>671.89</v>
      </c>
      <c r="E69" s="2" t="s">
        <v>51</v>
      </c>
    </row>
    <row r="70" spans="1:6" ht="15.95">
      <c r="A70" s="8"/>
      <c r="B70" s="32"/>
      <c r="C70" s="33"/>
      <c r="D70" s="33"/>
    </row>
    <row r="71" spans="1:6" ht="15.95">
      <c r="A71" s="8"/>
      <c r="B71" s="32" t="s">
        <v>28</v>
      </c>
      <c r="C71" s="33">
        <f>SUM(C66:C69)</f>
        <v>11600</v>
      </c>
      <c r="D71" s="33">
        <f>SUM(D66:D69)</f>
        <v>9808.0399999999991</v>
      </c>
    </row>
    <row r="72" spans="1:6" ht="15.95">
      <c r="A72" s="105" t="s">
        <v>73</v>
      </c>
      <c r="B72" s="120"/>
      <c r="C72" s="120"/>
      <c r="D72" s="120"/>
    </row>
    <row r="73" spans="1:6" ht="15.95">
      <c r="A73" s="20"/>
      <c r="B73" s="5" t="s">
        <v>74</v>
      </c>
      <c r="C73" s="16">
        <v>1400</v>
      </c>
      <c r="D73" s="16">
        <v>824.76</v>
      </c>
      <c r="E73" s="2" t="s">
        <v>75</v>
      </c>
      <c r="F73" s="2" t="s">
        <v>76</v>
      </c>
    </row>
    <row r="74" spans="1:6" ht="15.95">
      <c r="A74" s="20"/>
      <c r="B74" s="21" t="s">
        <v>77</v>
      </c>
      <c r="C74" s="16">
        <v>600</v>
      </c>
      <c r="D74" s="10">
        <v>400</v>
      </c>
    </row>
    <row r="75" spans="1:6" ht="15.95">
      <c r="A75" s="20"/>
      <c r="B75" s="21" t="s">
        <v>78</v>
      </c>
      <c r="C75" s="16">
        <v>2000</v>
      </c>
      <c r="D75" s="10">
        <v>1309.6400000000001</v>
      </c>
    </row>
    <row r="76" spans="1:6" ht="15.95">
      <c r="A76" s="20"/>
      <c r="B76" s="21" t="s">
        <v>79</v>
      </c>
      <c r="C76" s="16">
        <v>200</v>
      </c>
      <c r="D76" s="10" t="s">
        <v>80</v>
      </c>
    </row>
    <row r="77" spans="1:6" ht="15.95">
      <c r="A77" s="20"/>
      <c r="B77" s="21"/>
      <c r="C77" s="16"/>
      <c r="D77" s="10"/>
    </row>
    <row r="78" spans="1:6" ht="15.95">
      <c r="A78" s="20"/>
      <c r="B78" s="21" t="s">
        <v>28</v>
      </c>
      <c r="C78" s="35">
        <f>SUM(C73:C76)</f>
        <v>4200</v>
      </c>
      <c r="D78" s="35">
        <f>SUM(D73:D76)</f>
        <v>2534.4</v>
      </c>
    </row>
    <row r="79" spans="1:6" ht="15.95">
      <c r="A79" s="105" t="s">
        <v>81</v>
      </c>
      <c r="B79" s="120"/>
      <c r="C79" s="120"/>
      <c r="D79" s="120"/>
    </row>
    <row r="80" spans="1:6" ht="15.95">
      <c r="A80" s="20"/>
      <c r="B80" s="22" t="s">
        <v>82</v>
      </c>
      <c r="C80" s="16">
        <f>120*9</f>
        <v>1080</v>
      </c>
      <c r="D80" s="23">
        <v>1249.67</v>
      </c>
    </row>
    <row r="81" spans="1:4" ht="15.95">
      <c r="A81" s="24"/>
      <c r="B81" s="25"/>
      <c r="C81" s="26"/>
      <c r="D81" s="27"/>
    </row>
    <row r="82" spans="1:4" ht="15.95">
      <c r="A82" s="24"/>
      <c r="B82" s="25" t="s">
        <v>28</v>
      </c>
      <c r="C82" s="26">
        <f>SUM(C80)</f>
        <v>1080</v>
      </c>
      <c r="D82" s="27">
        <f>D80</f>
        <v>1249.67</v>
      </c>
    </row>
    <row r="83" spans="1:4" ht="15.95">
      <c r="A83" s="14" t="s">
        <v>83</v>
      </c>
      <c r="B83" s="28"/>
      <c r="C83" s="15">
        <f>SUM(C82,C78,C71,C64,C56,C49,C48,C47,C46)</f>
        <v>43042.720000000001</v>
      </c>
      <c r="D83" s="15">
        <f>SUM(D82,D78,D71,D64,D56,D49,D48,D47,D46)</f>
        <v>35375.5</v>
      </c>
    </row>
    <row r="84" spans="1:4" ht="15.95">
      <c r="A84" s="5"/>
      <c r="B84" s="5"/>
      <c r="C84" s="10"/>
      <c r="D84" s="10"/>
    </row>
    <row r="85" spans="1:4" ht="15.95">
      <c r="A85" s="14" t="s">
        <v>84</v>
      </c>
      <c r="B85" s="14"/>
      <c r="C85" s="15">
        <f>C43-C83</f>
        <v>-2306.9199999999983</v>
      </c>
      <c r="D85" s="15">
        <f>D43-D83</f>
        <v>0.50875000000087311</v>
      </c>
    </row>
    <row r="87" spans="1:4" ht="15.95">
      <c r="A87" s="29" t="s">
        <v>85</v>
      </c>
      <c r="C87" s="29"/>
    </row>
    <row r="88" spans="1:4" ht="15.95">
      <c r="C88" s="29"/>
    </row>
  </sheetData>
  <mergeCells count="25">
    <mergeCell ref="A50:D50"/>
    <mergeCell ref="A57:D57"/>
    <mergeCell ref="A72:D72"/>
    <mergeCell ref="A79:D79"/>
    <mergeCell ref="A36:B36"/>
    <mergeCell ref="A41:D41"/>
    <mergeCell ref="A44:D44"/>
    <mergeCell ref="A47:B47"/>
    <mergeCell ref="A48:B48"/>
    <mergeCell ref="A49:B49"/>
    <mergeCell ref="A45:D45"/>
    <mergeCell ref="A46:B46"/>
    <mergeCell ref="A28:D28"/>
    <mergeCell ref="F4:F6"/>
    <mergeCell ref="A1:F1"/>
    <mergeCell ref="A7:F7"/>
    <mergeCell ref="A8:F8"/>
    <mergeCell ref="A2:F2"/>
    <mergeCell ref="A3:E3"/>
    <mergeCell ref="E4:E6"/>
    <mergeCell ref="A21:D21"/>
    <mergeCell ref="A4:B4"/>
    <mergeCell ref="A5:B6"/>
    <mergeCell ref="C5:C6"/>
    <mergeCell ref="D5: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1"/>
  <sheetViews>
    <sheetView tabSelected="1" zoomScale="73" zoomScaleNormal="73" workbookViewId="0">
      <selection activeCell="G57" sqref="G57"/>
    </sheetView>
  </sheetViews>
  <sheetFormatPr defaultColWidth="8.85546875" defaultRowHeight="14.1"/>
  <cols>
    <col min="1" max="1" width="32.28515625" style="2" customWidth="1"/>
    <col min="2" max="2" width="49.85546875" style="2" customWidth="1"/>
    <col min="3" max="3" width="37.85546875" style="2" customWidth="1"/>
    <col min="4" max="4" width="32.42578125" style="2" customWidth="1"/>
    <col min="5" max="5" width="23.42578125" style="2" customWidth="1"/>
    <col min="6" max="6" width="8.7109375" style="2" customWidth="1"/>
    <col min="7" max="7" width="38.7109375" style="2" customWidth="1"/>
    <col min="8" max="8" width="9.85546875" style="2" bestFit="1" customWidth="1"/>
    <col min="9" max="16384" width="8.85546875" style="2"/>
  </cols>
  <sheetData>
    <row r="1" spans="1:7" ht="15" customHeight="1">
      <c r="A1" s="87" t="s">
        <v>0</v>
      </c>
      <c r="B1" s="88"/>
      <c r="C1" s="88"/>
      <c r="D1" s="88"/>
      <c r="E1" s="88"/>
      <c r="F1" s="88"/>
      <c r="G1" s="88"/>
    </row>
    <row r="2" spans="1:7" ht="15" customHeight="1">
      <c r="A2" s="93" t="s">
        <v>1</v>
      </c>
      <c r="B2" s="94"/>
      <c r="C2" s="94"/>
      <c r="D2" s="94"/>
      <c r="E2" s="94"/>
      <c r="F2" s="94"/>
      <c r="G2" s="94"/>
    </row>
    <row r="3" spans="1:7" ht="15" customHeight="1">
      <c r="A3" s="95" t="s">
        <v>86</v>
      </c>
      <c r="B3" s="96"/>
      <c r="C3" s="96"/>
      <c r="D3" s="96"/>
      <c r="E3" s="96"/>
      <c r="F3" s="75"/>
      <c r="G3" s="31"/>
    </row>
    <row r="4" spans="1:7" ht="15.95">
      <c r="A4" s="100" t="s">
        <v>3</v>
      </c>
      <c r="B4" s="115"/>
      <c r="C4" s="3">
        <v>0</v>
      </c>
      <c r="D4" s="3">
        <v>0</v>
      </c>
      <c r="E4" s="97" t="s">
        <v>4</v>
      </c>
      <c r="F4" s="73"/>
      <c r="G4" s="84" t="s">
        <v>5</v>
      </c>
    </row>
    <row r="5" spans="1:7">
      <c r="A5" s="101"/>
      <c r="B5" s="116"/>
      <c r="C5" s="102" t="s">
        <v>87</v>
      </c>
      <c r="D5" s="103" t="s">
        <v>7</v>
      </c>
      <c r="E5" s="98"/>
      <c r="F5" s="74"/>
      <c r="G5" s="85"/>
    </row>
    <row r="6" spans="1:7">
      <c r="A6" s="121"/>
      <c r="B6" s="122"/>
      <c r="C6" s="123"/>
      <c r="D6" s="112"/>
      <c r="E6" s="98"/>
      <c r="F6" s="74"/>
      <c r="G6" s="85"/>
    </row>
    <row r="7" spans="1:7" ht="15.95">
      <c r="A7" s="110" t="s">
        <v>8</v>
      </c>
      <c r="B7" s="110"/>
      <c r="C7" s="110"/>
      <c r="D7" s="110"/>
      <c r="E7" s="110"/>
      <c r="F7" s="110"/>
      <c r="G7" s="110"/>
    </row>
    <row r="8" spans="1:7" ht="15" customHeight="1">
      <c r="A8" s="108" t="s">
        <v>88</v>
      </c>
      <c r="B8" s="108"/>
      <c r="C8" s="108"/>
      <c r="D8" s="108"/>
      <c r="E8" s="108"/>
      <c r="F8" s="108"/>
      <c r="G8" s="108"/>
    </row>
    <row r="9" spans="1:7" ht="15.95">
      <c r="A9" s="36"/>
      <c r="B9" s="63" t="s">
        <v>89</v>
      </c>
      <c r="C9" s="37">
        <v>12000</v>
      </c>
      <c r="D9" s="37">
        <v>0</v>
      </c>
    </row>
    <row r="10" spans="1:7" ht="15.95">
      <c r="A10" s="38"/>
      <c r="B10" s="63" t="s">
        <v>90</v>
      </c>
      <c r="C10" s="37">
        <v>1000</v>
      </c>
      <c r="D10" s="39">
        <v>0</v>
      </c>
    </row>
    <row r="11" spans="1:7" ht="15.95">
      <c r="A11" s="38"/>
      <c r="B11" s="63" t="s">
        <v>91</v>
      </c>
      <c r="C11" s="37">
        <v>750</v>
      </c>
      <c r="D11" s="39">
        <v>0</v>
      </c>
    </row>
    <row r="12" spans="1:7" ht="15.95">
      <c r="A12" s="38"/>
      <c r="B12" s="38" t="s">
        <v>92</v>
      </c>
      <c r="C12" s="39">
        <v>300</v>
      </c>
      <c r="D12" s="39">
        <v>0</v>
      </c>
    </row>
    <row r="13" spans="1:7" ht="15.95">
      <c r="A13" s="38"/>
      <c r="B13" s="38" t="s">
        <v>93</v>
      </c>
      <c r="C13" s="39">
        <v>500</v>
      </c>
      <c r="D13" s="39">
        <v>0</v>
      </c>
    </row>
    <row r="14" spans="1:7" ht="15.95">
      <c r="A14" s="38"/>
      <c r="B14" s="38" t="s">
        <v>94</v>
      </c>
      <c r="C14" s="39">
        <v>1000</v>
      </c>
      <c r="D14" s="39">
        <v>0</v>
      </c>
    </row>
    <row r="15" spans="1:7" ht="15.95">
      <c r="A15" s="38"/>
      <c r="B15" s="38" t="s">
        <v>95</v>
      </c>
      <c r="C15" s="39">
        <v>5000</v>
      </c>
      <c r="D15" s="39">
        <v>0</v>
      </c>
    </row>
    <row r="16" spans="1:7" ht="15.95">
      <c r="A16" s="38"/>
      <c r="B16" s="38" t="s">
        <v>96</v>
      </c>
      <c r="C16" s="39">
        <v>5000</v>
      </c>
      <c r="D16" s="37">
        <v>0</v>
      </c>
    </row>
    <row r="17" spans="1:4" ht="15.95">
      <c r="A17" s="38"/>
      <c r="B17" s="38" t="s">
        <v>97</v>
      </c>
      <c r="C17" s="37">
        <v>150</v>
      </c>
      <c r="D17" s="37">
        <v>0</v>
      </c>
    </row>
    <row r="18" spans="1:4" ht="15.95">
      <c r="A18" s="38"/>
      <c r="B18" s="38" t="s">
        <v>98</v>
      </c>
      <c r="C18" s="37">
        <v>300</v>
      </c>
      <c r="D18" s="37">
        <v>0</v>
      </c>
    </row>
    <row r="19" spans="1:4" ht="15.95">
      <c r="A19" s="38"/>
      <c r="B19" s="38" t="s">
        <v>99</v>
      </c>
      <c r="C19" s="40">
        <v>200</v>
      </c>
      <c r="D19" s="40"/>
    </row>
    <row r="20" spans="1:4" ht="15.95">
      <c r="A20" s="38"/>
      <c r="B20" s="41" t="s">
        <v>28</v>
      </c>
      <c r="C20" s="42">
        <f>SUM(C9:C19)</f>
        <v>26200</v>
      </c>
      <c r="D20" s="40">
        <f>SUM(D9:D19)</f>
        <v>0</v>
      </c>
    </row>
    <row r="21" spans="1:4" ht="15.95">
      <c r="A21" s="108" t="s">
        <v>36</v>
      </c>
      <c r="B21" s="124"/>
      <c r="C21" s="124"/>
      <c r="D21" s="124"/>
    </row>
    <row r="22" spans="1:4" ht="15.95">
      <c r="A22" s="36"/>
      <c r="B22" s="63" t="s">
        <v>37</v>
      </c>
      <c r="C22" s="37">
        <v>300</v>
      </c>
      <c r="D22" s="37">
        <v>0</v>
      </c>
    </row>
    <row r="23" spans="1:4" ht="15.95">
      <c r="A23" s="36"/>
      <c r="B23" s="63" t="s">
        <v>100</v>
      </c>
      <c r="C23" s="37">
        <v>500</v>
      </c>
      <c r="D23" s="37">
        <v>0</v>
      </c>
    </row>
    <row r="24" spans="1:4" ht="15.95">
      <c r="A24" s="36"/>
      <c r="B24" s="63" t="s">
        <v>101</v>
      </c>
      <c r="C24" s="37">
        <v>500</v>
      </c>
      <c r="D24" s="37">
        <v>0</v>
      </c>
    </row>
    <row r="25" spans="1:4" ht="15.95">
      <c r="A25" s="36"/>
      <c r="B25" s="63" t="s">
        <v>102</v>
      </c>
      <c r="C25" s="37">
        <v>3350</v>
      </c>
      <c r="D25" s="37">
        <v>0</v>
      </c>
    </row>
    <row r="26" spans="1:4" ht="15.95">
      <c r="A26" s="36"/>
      <c r="B26" s="63" t="s">
        <v>103</v>
      </c>
      <c r="C26" s="37">
        <v>300</v>
      </c>
      <c r="D26" s="37">
        <v>0</v>
      </c>
    </row>
    <row r="27" spans="1:4" ht="15.95">
      <c r="A27" s="38"/>
      <c r="B27" s="38" t="s">
        <v>104</v>
      </c>
      <c r="C27" s="39">
        <v>300</v>
      </c>
      <c r="D27" s="39"/>
    </row>
    <row r="28" spans="1:4" ht="15.95">
      <c r="A28" s="38"/>
      <c r="B28" s="41" t="s">
        <v>28</v>
      </c>
      <c r="C28" s="43">
        <f>SUM(C22:C27)</f>
        <v>5250</v>
      </c>
      <c r="D28" s="39">
        <f>SUM(D22:D26)</f>
        <v>0</v>
      </c>
    </row>
    <row r="29" spans="1:4" ht="15.95">
      <c r="A29" s="113"/>
      <c r="B29" s="114"/>
      <c r="C29" s="44"/>
      <c r="D29" s="44"/>
    </row>
    <row r="30" spans="1:4" ht="15.95">
      <c r="A30" s="38"/>
      <c r="B30" s="38"/>
      <c r="C30" s="40"/>
      <c r="D30" s="40"/>
    </row>
    <row r="31" spans="1:4" ht="15.95">
      <c r="A31" s="38"/>
      <c r="B31" s="38"/>
      <c r="C31" s="40"/>
      <c r="D31" s="45"/>
    </row>
    <row r="32" spans="1:4" ht="15.95">
      <c r="A32" s="38"/>
      <c r="B32" s="38"/>
      <c r="C32" s="40"/>
      <c r="D32" s="40"/>
    </row>
    <row r="33" spans="1:4" ht="15.95">
      <c r="A33" s="38"/>
      <c r="B33" s="41"/>
      <c r="C33" s="42"/>
      <c r="D33" s="40"/>
    </row>
    <row r="34" spans="1:4" ht="15.95">
      <c r="A34" s="108" t="s">
        <v>105</v>
      </c>
      <c r="B34" s="124"/>
      <c r="C34" s="124"/>
      <c r="D34" s="124"/>
    </row>
    <row r="35" spans="1:4" ht="15.95">
      <c r="A35" s="38">
        <v>73</v>
      </c>
      <c r="B35" s="80">
        <v>0</v>
      </c>
      <c r="C35" s="39">
        <f>A35*D35</f>
        <v>0</v>
      </c>
      <c r="D35" s="39">
        <v>0</v>
      </c>
    </row>
    <row r="36" spans="1:4" ht="15.95">
      <c r="A36" s="38">
        <v>19</v>
      </c>
      <c r="B36" s="39">
        <v>200</v>
      </c>
      <c r="C36" s="39">
        <f>A36*D36</f>
        <v>3800</v>
      </c>
      <c r="D36" s="39">
        <v>200</v>
      </c>
    </row>
    <row r="37" spans="1:4" ht="15.95">
      <c r="A37" s="38">
        <v>1</v>
      </c>
      <c r="B37" s="39">
        <v>220</v>
      </c>
      <c r="C37" s="39">
        <f>A37*D37</f>
        <v>220</v>
      </c>
      <c r="D37" s="39">
        <v>220</v>
      </c>
    </row>
    <row r="38" spans="1:4" ht="15.95">
      <c r="A38" s="38">
        <v>5</v>
      </c>
      <c r="B38" s="39">
        <v>250</v>
      </c>
      <c r="C38" s="39">
        <f>A38*D38</f>
        <v>1250</v>
      </c>
      <c r="D38" s="39">
        <v>250</v>
      </c>
    </row>
    <row r="39" spans="1:4" ht="15.95">
      <c r="A39" s="38">
        <v>47</v>
      </c>
      <c r="B39" s="39">
        <v>225</v>
      </c>
      <c r="C39" s="39">
        <f>A39*D39</f>
        <v>10575</v>
      </c>
      <c r="D39" s="39">
        <v>225</v>
      </c>
    </row>
    <row r="40" spans="1:4" ht="15.95">
      <c r="A40" s="38">
        <v>2</v>
      </c>
      <c r="B40" s="39">
        <v>250</v>
      </c>
      <c r="C40" s="39">
        <f t="shared" ref="C40" si="0">A40*D40</f>
        <v>500</v>
      </c>
      <c r="D40" s="39">
        <v>250</v>
      </c>
    </row>
    <row r="41" spans="1:4" ht="15.95">
      <c r="A41" s="38">
        <v>13</v>
      </c>
      <c r="B41" s="39">
        <v>280</v>
      </c>
      <c r="C41" s="39">
        <f>A41*D41</f>
        <v>3640</v>
      </c>
      <c r="D41" s="39">
        <v>280</v>
      </c>
    </row>
    <row r="42" spans="1:4" ht="15.95">
      <c r="A42" s="38"/>
      <c r="B42" s="41" t="s">
        <v>106</v>
      </c>
      <c r="C42" s="43">
        <v>22583.05</v>
      </c>
      <c r="D42" s="39">
        <f>SUM(C36:C41)</f>
        <v>19985</v>
      </c>
    </row>
    <row r="43" spans="1:4" ht="15.95">
      <c r="A43" s="38"/>
      <c r="B43" s="63" t="s">
        <v>107</v>
      </c>
      <c r="C43" s="39">
        <v>20000</v>
      </c>
      <c r="D43" s="39"/>
    </row>
    <row r="44" spans="1:4" ht="15.95">
      <c r="A44" s="38">
        <f>SUM(A35:A41)</f>
        <v>160</v>
      </c>
      <c r="B44" s="41" t="s">
        <v>28</v>
      </c>
      <c r="C44" s="43">
        <f>SUM(C42:C43)</f>
        <v>42583.05</v>
      </c>
      <c r="D44" s="39">
        <f>SUM(D35:D40)</f>
        <v>1145</v>
      </c>
    </row>
    <row r="45" spans="1:4" ht="15.95">
      <c r="A45" s="46" t="s">
        <v>46</v>
      </c>
      <c r="B45" s="46"/>
      <c r="C45" s="47">
        <f>SUM(C20, C28,C33,C44)</f>
        <v>74033.05</v>
      </c>
      <c r="D45" s="47">
        <f>SUM(D20,D28,D33,D44)</f>
        <v>1145</v>
      </c>
    </row>
    <row r="46" spans="1:4" ht="15.95">
      <c r="A46" s="111"/>
      <c r="B46" s="124"/>
      <c r="C46" s="124"/>
      <c r="D46" s="124"/>
    </row>
    <row r="47" spans="1:4" ht="15.95">
      <c r="A47" s="110" t="s">
        <v>47</v>
      </c>
      <c r="B47" s="124"/>
      <c r="C47" s="124"/>
      <c r="D47" s="124"/>
    </row>
    <row r="48" spans="1:4" ht="15.95">
      <c r="A48" s="108" t="s">
        <v>48</v>
      </c>
      <c r="B48" s="124"/>
      <c r="C48" s="40" t="s">
        <v>49</v>
      </c>
      <c r="D48" s="40">
        <v>0</v>
      </c>
    </row>
    <row r="49" spans="1:5" ht="15.95">
      <c r="A49" s="108" t="s">
        <v>50</v>
      </c>
      <c r="B49" s="124"/>
      <c r="C49" s="40">
        <v>0</v>
      </c>
      <c r="D49" s="40">
        <v>0</v>
      </c>
    </row>
    <row r="50" spans="1:5" ht="15.95">
      <c r="A50" s="108" t="s">
        <v>52</v>
      </c>
      <c r="B50" s="124"/>
      <c r="C50" s="40">
        <v>0</v>
      </c>
      <c r="D50" s="40">
        <v>0</v>
      </c>
    </row>
    <row r="51" spans="1:5" ht="15.95">
      <c r="A51" s="108" t="s">
        <v>53</v>
      </c>
      <c r="B51" s="124"/>
      <c r="C51" s="40">
        <v>0</v>
      </c>
      <c r="D51" s="40">
        <v>0</v>
      </c>
    </row>
    <row r="52" spans="1:5" ht="15.95">
      <c r="A52" s="108" t="s">
        <v>108</v>
      </c>
      <c r="B52" s="124"/>
      <c r="C52" s="40">
        <f>A44*20</f>
        <v>3200</v>
      </c>
      <c r="D52" s="40">
        <v>0</v>
      </c>
    </row>
    <row r="53" spans="1:5" ht="15.95">
      <c r="A53" s="108" t="s">
        <v>54</v>
      </c>
      <c r="B53" s="124"/>
      <c r="C53" s="124"/>
      <c r="D53" s="124"/>
    </row>
    <row r="54" spans="1:5" ht="15.95">
      <c r="A54" s="38"/>
      <c r="B54" s="38" t="s">
        <v>55</v>
      </c>
      <c r="C54" s="40">
        <v>100</v>
      </c>
      <c r="D54" s="40">
        <v>0</v>
      </c>
      <c r="E54" s="2" t="s">
        <v>109</v>
      </c>
    </row>
    <row r="55" spans="1:5" ht="15.95">
      <c r="A55" s="38"/>
      <c r="B55" s="38" t="s">
        <v>56</v>
      </c>
      <c r="C55" s="71">
        <f>22.95*155</f>
        <v>3557.25</v>
      </c>
      <c r="D55" s="40">
        <v>0</v>
      </c>
      <c r="E55" s="72" t="s">
        <v>110</v>
      </c>
    </row>
    <row r="56" spans="1:5" ht="15.95">
      <c r="A56" s="38"/>
      <c r="B56" s="38" t="s">
        <v>111</v>
      </c>
      <c r="C56" s="40">
        <v>0</v>
      </c>
      <c r="D56" s="40">
        <v>0</v>
      </c>
    </row>
    <row r="57" spans="1:5" ht="15.95">
      <c r="A57" s="38"/>
      <c r="B57" s="38" t="s">
        <v>58</v>
      </c>
      <c r="C57" s="40">
        <v>768.07</v>
      </c>
      <c r="D57" s="40">
        <v>0</v>
      </c>
    </row>
    <row r="58" spans="1:5" ht="15.95">
      <c r="A58" s="38"/>
      <c r="B58" s="82" t="s">
        <v>112</v>
      </c>
      <c r="C58" s="40">
        <v>750</v>
      </c>
      <c r="D58" s="40"/>
    </row>
    <row r="59" spans="1:5" ht="15.95">
      <c r="A59" s="38"/>
      <c r="B59" s="38" t="s">
        <v>28</v>
      </c>
      <c r="C59" s="40">
        <f>SUM(C54:C58)</f>
        <v>5175.32</v>
      </c>
      <c r="D59" s="40">
        <f>SUM(D54:D57)</f>
        <v>0</v>
      </c>
    </row>
    <row r="60" spans="1:5" ht="15.95">
      <c r="A60" s="108" t="s">
        <v>59</v>
      </c>
      <c r="B60" s="124"/>
      <c r="C60" s="124"/>
      <c r="D60" s="124"/>
    </row>
    <row r="61" spans="1:5" ht="15.95">
      <c r="A61" s="38"/>
      <c r="B61" s="38" t="s">
        <v>60</v>
      </c>
      <c r="C61" s="48">
        <v>0</v>
      </c>
      <c r="D61" s="48">
        <v>0</v>
      </c>
    </row>
    <row r="62" spans="1:5" ht="15.95">
      <c r="A62" s="38"/>
      <c r="B62" s="38" t="s">
        <v>113</v>
      </c>
      <c r="C62" s="48">
        <v>1200</v>
      </c>
      <c r="D62" s="48">
        <v>0</v>
      </c>
    </row>
    <row r="63" spans="1:5" ht="15.95">
      <c r="A63" s="38"/>
      <c r="B63" s="38" t="s">
        <v>114</v>
      </c>
      <c r="C63" s="48">
        <v>630</v>
      </c>
      <c r="D63" s="48"/>
      <c r="E63" s="2">
        <f>870-150</f>
        <v>720</v>
      </c>
    </row>
    <row r="64" spans="1:5" ht="15.95">
      <c r="A64" s="38"/>
      <c r="B64" s="38" t="s">
        <v>115</v>
      </c>
      <c r="C64" s="48">
        <f>(10*2)+60</f>
        <v>80</v>
      </c>
      <c r="D64" s="48">
        <v>0</v>
      </c>
      <c r="E64" s="2">
        <f>E63/60</f>
        <v>12</v>
      </c>
    </row>
    <row r="65" spans="1:11" ht="15.95">
      <c r="A65" s="38"/>
      <c r="B65" s="38" t="s">
        <v>66</v>
      </c>
      <c r="C65" s="48">
        <f>150*2</f>
        <v>300</v>
      </c>
      <c r="D65" s="48">
        <v>0</v>
      </c>
    </row>
    <row r="66" spans="1:11" ht="15.95">
      <c r="A66" s="38"/>
      <c r="B66" s="82" t="s">
        <v>116</v>
      </c>
      <c r="C66" s="48">
        <v>250</v>
      </c>
      <c r="D66" s="48"/>
    </row>
    <row r="67" spans="1:11" ht="15.95">
      <c r="A67" s="38"/>
      <c r="B67" s="38" t="s">
        <v>28</v>
      </c>
      <c r="C67" s="48">
        <f>SUM(C61:C66)</f>
        <v>2460</v>
      </c>
      <c r="D67" s="48">
        <f>SUM(D61:D65)</f>
        <v>0</v>
      </c>
    </row>
    <row r="68" spans="1:11">
      <c r="A68" s="49" t="s">
        <v>67</v>
      </c>
      <c r="B68" s="49"/>
      <c r="C68" s="50"/>
      <c r="D68" s="49"/>
      <c r="E68" s="2">
        <v>25</v>
      </c>
      <c r="F68" s="60" t="s">
        <v>117</v>
      </c>
      <c r="G68" s="61"/>
      <c r="H68" s="61"/>
      <c r="I68" s="61"/>
      <c r="J68" s="62"/>
    </row>
    <row r="69" spans="1:11" ht="15.95">
      <c r="A69" s="38"/>
      <c r="B69" s="38" t="s">
        <v>118</v>
      </c>
      <c r="C69" s="40">
        <f>31955.35</f>
        <v>31955.35</v>
      </c>
      <c r="D69" s="40">
        <v>0</v>
      </c>
      <c r="E69" s="79" t="s">
        <v>119</v>
      </c>
      <c r="F69" s="76" t="s">
        <v>120</v>
      </c>
      <c r="G69" s="77" t="s">
        <v>121</v>
      </c>
      <c r="H69" s="78">
        <v>16.05</v>
      </c>
      <c r="I69" s="76">
        <v>170</v>
      </c>
      <c r="J69" s="76">
        <f>H69*I69</f>
        <v>2728.5</v>
      </c>
      <c r="K69" s="2" t="s">
        <v>122</v>
      </c>
    </row>
    <row r="70" spans="1:11" ht="15.95">
      <c r="A70" s="38" t="s">
        <v>123</v>
      </c>
      <c r="B70" s="38" t="s">
        <v>124</v>
      </c>
      <c r="C70" s="40">
        <f>17.55*15</f>
        <v>263.25</v>
      </c>
      <c r="D70" s="40">
        <v>0</v>
      </c>
      <c r="F70" s="76" t="s">
        <v>125</v>
      </c>
      <c r="G70" s="77" t="s">
        <v>126</v>
      </c>
      <c r="H70" s="78">
        <v>3.35</v>
      </c>
      <c r="I70" s="76">
        <v>161</v>
      </c>
      <c r="J70" s="76">
        <f>H70*I70</f>
        <v>539.35</v>
      </c>
      <c r="K70" s="2" t="s">
        <v>122</v>
      </c>
    </row>
    <row r="71" spans="1:11" ht="15.95">
      <c r="A71" s="38" t="s">
        <v>127</v>
      </c>
      <c r="B71" s="38" t="s">
        <v>128</v>
      </c>
      <c r="C71" s="40">
        <f>28.6*170</f>
        <v>4862</v>
      </c>
      <c r="D71" s="40">
        <v>0</v>
      </c>
      <c r="F71" s="66"/>
      <c r="G71" s="67" t="s">
        <v>129</v>
      </c>
      <c r="H71" s="68"/>
      <c r="I71" s="66"/>
      <c r="J71" s="66"/>
    </row>
    <row r="72" spans="1:11" ht="15.95">
      <c r="A72" s="38" t="s">
        <v>130</v>
      </c>
      <c r="B72" s="38" t="s">
        <v>131</v>
      </c>
      <c r="C72" s="40">
        <f>20*165</f>
        <v>3300</v>
      </c>
      <c r="D72" s="40">
        <v>0</v>
      </c>
      <c r="E72" s="2">
        <v>26</v>
      </c>
      <c r="F72" s="60" t="s">
        <v>132</v>
      </c>
      <c r="G72" s="61"/>
      <c r="H72" s="61"/>
      <c r="I72" s="61"/>
      <c r="J72" s="62"/>
    </row>
    <row r="73" spans="1:11" ht="15.95">
      <c r="A73" s="82" t="s">
        <v>133</v>
      </c>
      <c r="B73" s="38" t="s">
        <v>134</v>
      </c>
      <c r="C73" s="40">
        <f>1426.68</f>
        <v>1426.68</v>
      </c>
      <c r="D73" s="40"/>
      <c r="F73" s="76" t="s">
        <v>135</v>
      </c>
      <c r="G73" s="77" t="s">
        <v>136</v>
      </c>
      <c r="H73" s="78">
        <v>8.01</v>
      </c>
      <c r="I73" s="76">
        <v>161</v>
      </c>
      <c r="J73" s="76">
        <f>H73*I73</f>
        <v>1289.6099999999999</v>
      </c>
      <c r="K73" s="2" t="s">
        <v>122</v>
      </c>
    </row>
    <row r="74" spans="1:11" ht="15.95">
      <c r="A74" s="38"/>
      <c r="B74" s="38" t="s">
        <v>28</v>
      </c>
      <c r="C74" s="40">
        <f>SUM(C69:C73)</f>
        <v>41807.279999999999</v>
      </c>
      <c r="D74" s="40">
        <f>SUM(D69:D72)</f>
        <v>0</v>
      </c>
      <c r="F74" s="76" t="s">
        <v>120</v>
      </c>
      <c r="G74" s="77" t="s">
        <v>137</v>
      </c>
      <c r="H74" s="78">
        <v>21.45</v>
      </c>
      <c r="I74" s="76">
        <v>170</v>
      </c>
      <c r="J74" s="76">
        <f t="shared" ref="J74:J76" si="1">H74*I74</f>
        <v>3646.5</v>
      </c>
      <c r="K74" s="2" t="s">
        <v>122</v>
      </c>
    </row>
    <row r="75" spans="1:11" ht="15.95">
      <c r="A75" s="109" t="s">
        <v>73</v>
      </c>
      <c r="B75" s="124"/>
      <c r="C75" s="124"/>
      <c r="D75" s="124"/>
      <c r="F75" s="76" t="s">
        <v>125</v>
      </c>
      <c r="G75" s="77" t="s">
        <v>138</v>
      </c>
      <c r="H75" s="78">
        <v>8.6199999999999992</v>
      </c>
      <c r="I75" s="76">
        <v>161</v>
      </c>
      <c r="J75" s="76">
        <f t="shared" si="1"/>
        <v>1387.82</v>
      </c>
      <c r="K75" s="2" t="s">
        <v>122</v>
      </c>
    </row>
    <row r="76" spans="1:11" ht="15.95">
      <c r="A76" s="51"/>
      <c r="B76" s="38" t="s">
        <v>74</v>
      </c>
      <c r="C76" s="48">
        <v>2664.21</v>
      </c>
      <c r="D76" s="48">
        <v>0</v>
      </c>
      <c r="F76" s="59" t="s">
        <v>139</v>
      </c>
      <c r="G76" s="58" t="s">
        <v>140</v>
      </c>
      <c r="H76" s="37">
        <v>58.62</v>
      </c>
      <c r="I76" s="57">
        <v>163</v>
      </c>
      <c r="J76" s="76">
        <f t="shared" si="1"/>
        <v>9555.06</v>
      </c>
    </row>
    <row r="77" spans="1:11" ht="15.95">
      <c r="A77" s="51"/>
      <c r="B77" s="52" t="s">
        <v>77</v>
      </c>
      <c r="C77" s="48">
        <v>96</v>
      </c>
      <c r="D77" s="40">
        <v>0</v>
      </c>
      <c r="F77" s="57"/>
      <c r="G77" s="58"/>
      <c r="H77" s="57"/>
      <c r="I77" s="57"/>
      <c r="J77" s="57"/>
    </row>
    <row r="78" spans="1:11" ht="15.95">
      <c r="A78" s="51"/>
      <c r="B78" s="52" t="s">
        <v>78</v>
      </c>
      <c r="C78" s="48">
        <v>1500</v>
      </c>
      <c r="D78" s="40">
        <v>0</v>
      </c>
      <c r="E78" s="2">
        <v>27</v>
      </c>
      <c r="F78" s="60" t="s">
        <v>141</v>
      </c>
      <c r="G78" s="61"/>
      <c r="H78" s="61"/>
      <c r="I78" s="61"/>
      <c r="J78" s="62"/>
    </row>
    <row r="79" spans="1:11" ht="15.95">
      <c r="A79" s="51"/>
      <c r="B79" s="52" t="s">
        <v>142</v>
      </c>
      <c r="C79" s="48">
        <v>1500</v>
      </c>
      <c r="D79" s="40">
        <v>0</v>
      </c>
      <c r="F79" s="76" t="s">
        <v>135</v>
      </c>
      <c r="G79" s="77" t="s">
        <v>136</v>
      </c>
      <c r="H79" s="78">
        <v>8.01</v>
      </c>
      <c r="I79" s="76">
        <v>161</v>
      </c>
      <c r="J79" s="76">
        <f>H79*I79</f>
        <v>1289.6099999999999</v>
      </c>
      <c r="K79" s="2" t="s">
        <v>122</v>
      </c>
    </row>
    <row r="80" spans="1:11" ht="15.95">
      <c r="A80" s="51"/>
      <c r="B80" s="81" t="s">
        <v>143</v>
      </c>
      <c r="C80" s="48">
        <f>347.11</f>
        <v>347.11</v>
      </c>
      <c r="D80" s="40"/>
      <c r="F80" s="57" t="s">
        <v>120</v>
      </c>
      <c r="G80" s="58" t="s">
        <v>144</v>
      </c>
      <c r="H80" s="39">
        <v>15.9</v>
      </c>
      <c r="I80" s="57">
        <v>165</v>
      </c>
      <c r="J80" s="57">
        <f t="shared" ref="J80:J81" si="2">H80*I80</f>
        <v>2623.5</v>
      </c>
      <c r="K80" s="2" t="s">
        <v>122</v>
      </c>
    </row>
    <row r="81" spans="1:11" ht="15.95">
      <c r="A81" s="51"/>
      <c r="B81" s="52" t="s">
        <v>28</v>
      </c>
      <c r="C81" s="53">
        <f>SUM(C76:C80)</f>
        <v>6107.32</v>
      </c>
      <c r="D81" s="53">
        <f>SUM(D76:D79)</f>
        <v>0</v>
      </c>
      <c r="F81" s="57" t="s">
        <v>125</v>
      </c>
      <c r="G81" s="58" t="s">
        <v>145</v>
      </c>
      <c r="H81" s="37">
        <v>3.35</v>
      </c>
      <c r="I81" s="57">
        <v>161</v>
      </c>
      <c r="J81" s="57">
        <f t="shared" si="2"/>
        <v>539.35</v>
      </c>
      <c r="K81" s="2" t="s">
        <v>122</v>
      </c>
    </row>
    <row r="82" spans="1:11" ht="15.95">
      <c r="A82" s="109" t="s">
        <v>81</v>
      </c>
      <c r="B82" s="124"/>
      <c r="C82" s="124"/>
      <c r="D82" s="124"/>
      <c r="F82" s="69" t="s">
        <v>146</v>
      </c>
      <c r="G82" s="67" t="s">
        <v>147</v>
      </c>
      <c r="H82" s="68"/>
      <c r="I82" s="66"/>
      <c r="J82" s="66"/>
    </row>
    <row r="83" spans="1:11" ht="15.95">
      <c r="A83" s="51"/>
      <c r="B83" s="54" t="s">
        <v>82</v>
      </c>
      <c r="C83" s="48">
        <v>1700</v>
      </c>
      <c r="D83" s="55">
        <v>0</v>
      </c>
      <c r="F83" s="57"/>
      <c r="G83" s="57"/>
      <c r="H83" s="37">
        <f>SUM(H69:H82)</f>
        <v>143.35999999999999</v>
      </c>
      <c r="I83" s="57"/>
      <c r="J83" s="57">
        <f>SUM(J69:J82)</f>
        <v>23599.299999999996</v>
      </c>
    </row>
    <row r="84" spans="1:11" ht="15.95">
      <c r="A84" s="51"/>
      <c r="B84" s="54" t="s">
        <v>148</v>
      </c>
      <c r="C84" s="48">
        <v>10000</v>
      </c>
      <c r="D84" s="55"/>
    </row>
    <row r="85" spans="1:11" ht="15.95">
      <c r="A85" s="51"/>
      <c r="B85" s="54" t="s">
        <v>28</v>
      </c>
      <c r="C85" s="48">
        <f>SUM(C83:C84)</f>
        <v>11700</v>
      </c>
      <c r="D85" s="55">
        <f>D83</f>
        <v>0</v>
      </c>
    </row>
    <row r="86" spans="1:11" ht="15.95">
      <c r="A86" s="46" t="s">
        <v>83</v>
      </c>
      <c r="B86" s="56"/>
      <c r="C86" s="47">
        <f>SUM(C85,C81,C74,C67,C59,C51,C52,C50,C49,C48)</f>
        <v>70449.919999999998</v>
      </c>
      <c r="D86" s="47">
        <f>SUM(D85,D81,D74,D67,D59,D51,D50,D49,D48)</f>
        <v>0</v>
      </c>
    </row>
    <row r="87" spans="1:11" ht="15.95">
      <c r="A87" s="38"/>
      <c r="B87" s="38"/>
      <c r="C87" s="40"/>
      <c r="D87" s="40"/>
    </row>
    <row r="88" spans="1:11" ht="15.95">
      <c r="A88" s="46" t="s">
        <v>84</v>
      </c>
      <c r="B88" s="46"/>
      <c r="C88" s="47">
        <f>C45-C86</f>
        <v>3583.1300000000047</v>
      </c>
      <c r="D88" s="47">
        <f>D45-D86</f>
        <v>1145</v>
      </c>
      <c r="E88" s="2">
        <v>150</v>
      </c>
      <c r="F88" s="2">
        <v>8</v>
      </c>
      <c r="G88" s="2">
        <f>E88*F88</f>
        <v>1200</v>
      </c>
    </row>
    <row r="89" spans="1:11">
      <c r="A89" s="57"/>
      <c r="B89" s="57"/>
      <c r="C89" s="57"/>
      <c r="D89" s="57"/>
    </row>
    <row r="90" spans="1:11" ht="15.95">
      <c r="A90" s="38" t="s">
        <v>85</v>
      </c>
      <c r="B90" s="57"/>
      <c r="C90" s="38"/>
      <c r="D90" s="57"/>
    </row>
    <row r="91" spans="1:11" ht="15.95">
      <c r="C91" s="29"/>
    </row>
  </sheetData>
  <mergeCells count="25">
    <mergeCell ref="A46:D46"/>
    <mergeCell ref="A1:G1"/>
    <mergeCell ref="A2:G2"/>
    <mergeCell ref="A3:E3"/>
    <mergeCell ref="A4:B4"/>
    <mergeCell ref="E4:E6"/>
    <mergeCell ref="G4:G6"/>
    <mergeCell ref="A5:B6"/>
    <mergeCell ref="C5:C6"/>
    <mergeCell ref="D5:D6"/>
    <mergeCell ref="A7:G7"/>
    <mergeCell ref="A8:G8"/>
    <mergeCell ref="A21:D21"/>
    <mergeCell ref="A29:B29"/>
    <mergeCell ref="A34:D34"/>
    <mergeCell ref="A53:D53"/>
    <mergeCell ref="A60:D60"/>
    <mergeCell ref="A75:D75"/>
    <mergeCell ref="A82:D82"/>
    <mergeCell ref="A47:D47"/>
    <mergeCell ref="A48:B48"/>
    <mergeCell ref="A49:B49"/>
    <mergeCell ref="A50:B50"/>
    <mergeCell ref="A51:B51"/>
    <mergeCell ref="A52:B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workbookViewId="0">
      <selection activeCell="D18" sqref="D18"/>
    </sheetView>
  </sheetViews>
  <sheetFormatPr defaultColWidth="8.85546875" defaultRowHeight="15"/>
  <cols>
    <col min="1" max="1" width="41" customWidth="1"/>
    <col min="2" max="2" width="12" customWidth="1"/>
    <col min="3" max="3" width="18.42578125" customWidth="1"/>
    <col min="4" max="6" width="15.7109375" customWidth="1"/>
    <col min="7" max="7" width="15.42578125" customWidth="1"/>
    <col min="8" max="8" width="16.28515625" customWidth="1"/>
  </cols>
  <sheetData>
    <row r="1" spans="1:8">
      <c r="B1">
        <v>2019</v>
      </c>
      <c r="C1" t="s">
        <v>149</v>
      </c>
      <c r="D1" t="s">
        <v>150</v>
      </c>
      <c r="E1" t="s">
        <v>151</v>
      </c>
      <c r="F1" t="s">
        <v>152</v>
      </c>
      <c r="G1" t="s">
        <v>153</v>
      </c>
      <c r="H1" t="s">
        <v>28</v>
      </c>
    </row>
    <row r="2" spans="1:8">
      <c r="A2" t="s">
        <v>154</v>
      </c>
      <c r="B2" s="34">
        <v>77.290000000000006</v>
      </c>
      <c r="C2" s="34">
        <v>80</v>
      </c>
      <c r="D2" s="34">
        <v>90.4</v>
      </c>
      <c r="E2" s="34">
        <v>80</v>
      </c>
      <c r="F2" s="34">
        <f>E2*1.13</f>
        <v>90.399999999999991</v>
      </c>
      <c r="G2">
        <v>20</v>
      </c>
      <c r="H2" s="34">
        <f>G2*E2</f>
        <v>1600</v>
      </c>
    </row>
    <row r="3" spans="1:8">
      <c r="A3" t="s">
        <v>155</v>
      </c>
      <c r="B3" s="34">
        <v>87.29</v>
      </c>
      <c r="C3" s="34">
        <v>95</v>
      </c>
      <c r="D3" s="34">
        <v>107.35</v>
      </c>
      <c r="E3" s="34">
        <v>100</v>
      </c>
      <c r="F3" s="34">
        <f t="shared" ref="F3:F6" si="0">E3*1.13</f>
        <v>112.99999999999999</v>
      </c>
      <c r="G3">
        <v>90</v>
      </c>
      <c r="H3" s="34">
        <f t="shared" ref="H3:H5" si="1">G3*E3</f>
        <v>9000</v>
      </c>
    </row>
    <row r="4" spans="1:8">
      <c r="A4" t="s">
        <v>156</v>
      </c>
      <c r="B4" s="34">
        <v>97.29</v>
      </c>
      <c r="C4" s="34">
        <v>110</v>
      </c>
      <c r="D4" s="34">
        <v>124.3</v>
      </c>
      <c r="E4" s="34">
        <v>120</v>
      </c>
      <c r="F4" s="34">
        <f t="shared" si="0"/>
        <v>135.6</v>
      </c>
      <c r="G4">
        <v>10</v>
      </c>
      <c r="H4" s="34">
        <f t="shared" si="1"/>
        <v>1200</v>
      </c>
    </row>
    <row r="5" spans="1:8">
      <c r="A5" t="s">
        <v>157</v>
      </c>
      <c r="B5" s="34">
        <v>107.29</v>
      </c>
      <c r="C5" s="34">
        <v>125</v>
      </c>
      <c r="D5" s="34">
        <v>141.25</v>
      </c>
      <c r="E5" s="34">
        <v>130</v>
      </c>
      <c r="F5" s="34">
        <f t="shared" si="0"/>
        <v>146.89999999999998</v>
      </c>
      <c r="G5">
        <v>20</v>
      </c>
      <c r="H5" s="34">
        <f t="shared" si="1"/>
        <v>2600</v>
      </c>
    </row>
    <row r="6" spans="1:8">
      <c r="A6" t="s">
        <v>158</v>
      </c>
      <c r="B6" s="34">
        <v>43.65</v>
      </c>
      <c r="C6" s="34">
        <v>45</v>
      </c>
      <c r="D6" s="34">
        <v>50.85</v>
      </c>
      <c r="E6" s="34">
        <v>55</v>
      </c>
      <c r="F6" s="34">
        <f t="shared" si="0"/>
        <v>62.149999999999991</v>
      </c>
    </row>
    <row r="7" spans="1:8">
      <c r="G7">
        <f>SUM(G2:G5)</f>
        <v>140</v>
      </c>
      <c r="H7" s="34">
        <f>SUM(H2:H5)</f>
        <v>14400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K18"/>
  <sheetViews>
    <sheetView workbookViewId="0">
      <selection activeCell="I18" sqref="I18"/>
    </sheetView>
  </sheetViews>
  <sheetFormatPr defaultColWidth="8.85546875" defaultRowHeight="15"/>
  <cols>
    <col min="3" max="3" width="33.42578125" bestFit="1" customWidth="1"/>
    <col min="4" max="4" width="17.140625" customWidth="1"/>
    <col min="5" max="5" width="23.42578125" bestFit="1" customWidth="1"/>
    <col min="6" max="6" width="9.85546875" bestFit="1" customWidth="1"/>
  </cols>
  <sheetData>
    <row r="2" spans="3:11" ht="15.95">
      <c r="C2" s="65" t="s">
        <v>159</v>
      </c>
      <c r="K2" s="70">
        <v>45020</v>
      </c>
    </row>
    <row r="3" spans="3:11" ht="15.95">
      <c r="C3" s="63" t="s">
        <v>160</v>
      </c>
      <c r="D3" s="39">
        <v>130</v>
      </c>
      <c r="E3" s="63" t="s">
        <v>161</v>
      </c>
      <c r="F3" s="39">
        <v>150</v>
      </c>
      <c r="K3">
        <v>64</v>
      </c>
    </row>
    <row r="4" spans="3:11" ht="15.95">
      <c r="C4" s="63" t="s">
        <v>162</v>
      </c>
      <c r="D4" s="39">
        <v>180</v>
      </c>
      <c r="E4" s="63" t="s">
        <v>163</v>
      </c>
      <c r="F4" s="39">
        <v>200</v>
      </c>
      <c r="K4">
        <v>14</v>
      </c>
    </row>
    <row r="5" spans="3:11" ht="15.95">
      <c r="C5" s="63" t="s">
        <v>164</v>
      </c>
      <c r="D5" s="39">
        <v>230</v>
      </c>
      <c r="E5" s="63" t="s">
        <v>165</v>
      </c>
      <c r="F5" s="39">
        <v>250</v>
      </c>
    </row>
    <row r="7" spans="3:11" ht="15.95">
      <c r="C7" s="65" t="s">
        <v>166</v>
      </c>
    </row>
    <row r="8" spans="3:11" ht="15.95">
      <c r="C8" s="63" t="s">
        <v>160</v>
      </c>
      <c r="D8" s="39">
        <v>200</v>
      </c>
      <c r="E8" s="63" t="s">
        <v>161</v>
      </c>
      <c r="F8" s="39">
        <v>225</v>
      </c>
    </row>
    <row r="9" spans="3:11" ht="15.95">
      <c r="C9" s="63" t="s">
        <v>162</v>
      </c>
      <c r="D9" s="39">
        <v>220</v>
      </c>
      <c r="E9" s="63" t="s">
        <v>163</v>
      </c>
      <c r="F9" s="39">
        <v>250</v>
      </c>
    </row>
    <row r="10" spans="3:11" ht="15.95">
      <c r="C10" s="63" t="s">
        <v>164</v>
      </c>
      <c r="D10" s="39">
        <v>250</v>
      </c>
      <c r="E10" s="63" t="s">
        <v>165</v>
      </c>
      <c r="F10" s="39">
        <v>280</v>
      </c>
    </row>
    <row r="14" spans="3:11" ht="15.95">
      <c r="C14" s="65" t="s">
        <v>166</v>
      </c>
    </row>
    <row r="15" spans="3:11" ht="15.95">
      <c r="C15" s="65" t="s">
        <v>167</v>
      </c>
      <c r="D15">
        <v>0</v>
      </c>
    </row>
    <row r="16" spans="3:11" ht="15.95">
      <c r="C16" s="63" t="s">
        <v>160</v>
      </c>
      <c r="D16" s="39">
        <v>200</v>
      </c>
      <c r="E16" s="63" t="s">
        <v>161</v>
      </c>
      <c r="F16" s="39">
        <v>225</v>
      </c>
    </row>
    <row r="17" spans="3:6" ht="15.95">
      <c r="C17" s="63" t="s">
        <v>162</v>
      </c>
      <c r="D17" s="39">
        <v>220</v>
      </c>
      <c r="E17" s="63" t="s">
        <v>163</v>
      </c>
      <c r="F17" s="39">
        <v>250</v>
      </c>
    </row>
    <row r="18" spans="3:6" ht="15.95">
      <c r="C18" s="63" t="s">
        <v>164</v>
      </c>
      <c r="D18" s="39">
        <v>250</v>
      </c>
      <c r="E18" s="63" t="s">
        <v>165</v>
      </c>
      <c r="F18" s="39">
        <v>280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7192-663F-472B-B925-D91D05FF8D73}">
  <dimension ref="A2:J17"/>
  <sheetViews>
    <sheetView workbookViewId="0">
      <selection activeCell="J17" sqref="J17"/>
    </sheetView>
  </sheetViews>
  <sheetFormatPr defaultColWidth="8.85546875" defaultRowHeight="15"/>
  <sheetData>
    <row r="2" spans="1:10">
      <c r="B2">
        <v>20.329999999999998</v>
      </c>
      <c r="E2">
        <v>15.64</v>
      </c>
      <c r="H2">
        <v>37.520000000000003</v>
      </c>
    </row>
    <row r="3" spans="1:10">
      <c r="B3">
        <v>147.24</v>
      </c>
      <c r="C3">
        <v>130.30000000000001</v>
      </c>
      <c r="E3">
        <v>11.55</v>
      </c>
      <c r="H3">
        <v>28.99</v>
      </c>
    </row>
    <row r="4" spans="1:10">
      <c r="B4">
        <v>11.84</v>
      </c>
      <c r="C4">
        <v>10.48</v>
      </c>
      <c r="E4">
        <v>33.86</v>
      </c>
      <c r="H4">
        <v>30.87</v>
      </c>
    </row>
    <row r="5" spans="1:10">
      <c r="B5">
        <v>22.59</v>
      </c>
      <c r="E5">
        <v>11.3</v>
      </c>
      <c r="H5">
        <v>13.42</v>
      </c>
    </row>
    <row r="6" spans="1:10">
      <c r="B6">
        <v>85.32</v>
      </c>
      <c r="E6">
        <v>24.91</v>
      </c>
      <c r="H6">
        <v>20.82</v>
      </c>
    </row>
    <row r="7" spans="1:10">
      <c r="B7">
        <v>20.329999999999998</v>
      </c>
      <c r="E7">
        <v>28.22</v>
      </c>
      <c r="H7">
        <v>17.010000000000002</v>
      </c>
    </row>
    <row r="8" spans="1:10">
      <c r="B8">
        <v>3.94</v>
      </c>
      <c r="E8">
        <v>15.01</v>
      </c>
      <c r="H8">
        <v>15.24</v>
      </c>
    </row>
    <row r="9" spans="1:10">
      <c r="B9">
        <v>440</v>
      </c>
      <c r="E9">
        <v>39.39</v>
      </c>
      <c r="H9">
        <v>18.14</v>
      </c>
    </row>
    <row r="10" spans="1:10">
      <c r="B10">
        <v>16.48</v>
      </c>
      <c r="E10">
        <v>3.58</v>
      </c>
      <c r="H10">
        <v>19.940000000000001</v>
      </c>
    </row>
    <row r="11" spans="1:10">
      <c r="A11" t="s">
        <v>28</v>
      </c>
      <c r="B11">
        <f>SUM(B2:B10)</f>
        <v>768.06999999999994</v>
      </c>
      <c r="E11">
        <v>19.39</v>
      </c>
      <c r="H11">
        <v>22.64</v>
      </c>
    </row>
    <row r="12" spans="1:10">
      <c r="E12">
        <v>511.63</v>
      </c>
      <c r="H12">
        <v>33.979999999999997</v>
      </c>
    </row>
    <row r="13" spans="1:10">
      <c r="E13">
        <v>486.01</v>
      </c>
      <c r="H13">
        <v>54.07</v>
      </c>
    </row>
    <row r="14" spans="1:10">
      <c r="E14">
        <v>154.26</v>
      </c>
      <c r="H14">
        <v>15.92</v>
      </c>
    </row>
    <row r="15" spans="1:10">
      <c r="E15">
        <v>44.96</v>
      </c>
      <c r="H15">
        <v>18.55</v>
      </c>
    </row>
    <row r="16" spans="1:10">
      <c r="E16">
        <v>26.97</v>
      </c>
      <c r="H16">
        <f>SUM(H2:H15)</f>
        <v>347.11</v>
      </c>
      <c r="J16">
        <f>SUM(B11+E17+H16)</f>
        <v>2541.86</v>
      </c>
    </row>
    <row r="17" spans="5:5">
      <c r="E17">
        <f>SUM(E2:E16)</f>
        <v>1426.68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Allen Tian</dc:creator>
  <cp:keywords/>
  <dc:description/>
  <cp:lastModifiedBy>Michela Contursi</cp:lastModifiedBy>
  <cp:revision/>
  <dcterms:created xsi:type="dcterms:W3CDTF">2021-11-17T03:59:54Z</dcterms:created>
  <dcterms:modified xsi:type="dcterms:W3CDTF">2023-11-14T18:37:43Z</dcterms:modified>
  <cp:category/>
  <cp:contentStatus/>
</cp:coreProperties>
</file>