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 Budget" sheetId="1" r:id="rId4"/>
  </sheets>
  <definedNames/>
  <calcPr/>
</workbook>
</file>

<file path=xl/sharedStrings.xml><?xml version="1.0" encoding="utf-8"?>
<sst xmlns="http://schemas.openxmlformats.org/spreadsheetml/2006/main" count="231" uniqueCount="177">
  <si>
    <t>ALL VALUES IN $CAD</t>
  </si>
  <si>
    <t>Ontario Ecology, Ethology, and Evolution Colloquium</t>
  </si>
  <si>
    <t>Estimated Income Calculations</t>
  </si>
  <si>
    <t>2024/2025</t>
  </si>
  <si>
    <t>REVENUE</t>
  </si>
  <si>
    <t xml:space="preserve">Registrations Revenue </t>
  </si>
  <si>
    <t>Type of Registration</t>
  </si>
  <si>
    <t>Price per Registrant</t>
  </si>
  <si>
    <t># of Registrants</t>
  </si>
  <si>
    <t>Total Line Revenue</t>
  </si>
  <si>
    <t>Notes</t>
  </si>
  <si>
    <t>Undergrad + Grad</t>
  </si>
  <si>
    <t>$190 after tax</t>
  </si>
  <si>
    <t>Post-Doc</t>
  </si>
  <si>
    <t>$225 after tax</t>
  </si>
  <si>
    <t xml:space="preserve">Faculty </t>
  </si>
  <si>
    <t>$250 after tax</t>
  </si>
  <si>
    <t>SUBTOTAL</t>
  </si>
  <si>
    <t>Carleton Credit Charge</t>
  </si>
  <si>
    <t>REGISTRATION NET</t>
  </si>
  <si>
    <t>Internal Funder</t>
  </si>
  <si>
    <t>Funded Amount</t>
  </si>
  <si>
    <t>Carleton Faculty of Science</t>
  </si>
  <si>
    <t>Carleton Faculty of Environment</t>
  </si>
  <si>
    <t>Carleton Biology</t>
  </si>
  <si>
    <t>Carleton Graduate Studies and Postdoctoral Affairs</t>
  </si>
  <si>
    <t>FUNDING TOTALS</t>
  </si>
  <si>
    <t>Sponsorship Revenue</t>
  </si>
  <si>
    <t>Funder</t>
  </si>
  <si>
    <t>Canadian Section of the Wildlife Society</t>
  </si>
  <si>
    <t>Received</t>
  </si>
  <si>
    <t xml:space="preserve">The Comparative Cognition Society </t>
  </si>
  <si>
    <t xml:space="preserve">Received </t>
  </si>
  <si>
    <t>American Fisheries Society: Ontario Chapter</t>
  </si>
  <si>
    <t xml:space="preserve">American Genetic Association </t>
  </si>
  <si>
    <t>Canadian Society of Ecology and Evolution</t>
  </si>
  <si>
    <t>Canadian Herpetelogical Society</t>
  </si>
  <si>
    <t>Company of biologists</t>
  </si>
  <si>
    <t xml:space="preserve"> SPONSORSHIP TOTALS</t>
  </si>
  <si>
    <t>Other Revenue</t>
  </si>
  <si>
    <t xml:space="preserve">University of Waterloo Seed Fund </t>
  </si>
  <si>
    <t>TOTAL REVENUE</t>
  </si>
  <si>
    <t>COSTS</t>
  </si>
  <si>
    <t>Variable Costs</t>
  </si>
  <si>
    <t>Category</t>
  </si>
  <si>
    <t>Type</t>
  </si>
  <si>
    <t>Items</t>
  </si>
  <si>
    <t>Price Per Unit (PPU)</t>
  </si>
  <si>
    <t>Amount</t>
  </si>
  <si>
    <t>PAID BY</t>
  </si>
  <si>
    <t>Reimbursed?</t>
  </si>
  <si>
    <t>Promotional Materials</t>
  </si>
  <si>
    <t>Buttons</t>
  </si>
  <si>
    <t>Free</t>
  </si>
  <si>
    <t>Stickers</t>
  </si>
  <si>
    <t xml:space="preserve">marrissa </t>
  </si>
  <si>
    <t>yes</t>
  </si>
  <si>
    <t>Shirts (for volunteers)</t>
  </si>
  <si>
    <t>Seed Notes (Seeded Memories)</t>
  </si>
  <si>
    <t xml:space="preserve">katherine </t>
  </si>
  <si>
    <t>Lanyards</t>
  </si>
  <si>
    <t>Name tag holders</t>
  </si>
  <si>
    <t>Subtotal</t>
  </si>
  <si>
    <t>Catering</t>
  </si>
  <si>
    <t>Thursday Catering</t>
  </si>
  <si>
    <t>Coffee Break</t>
  </si>
  <si>
    <t>Coffee</t>
  </si>
  <si>
    <t>Thursday Dinner</t>
  </si>
  <si>
    <t>Thursday Subtotal</t>
  </si>
  <si>
    <t>Friday Catering</t>
  </si>
  <si>
    <t>Friday Breakfast</t>
  </si>
  <si>
    <t>Sandwiches/Wrap</t>
  </si>
  <si>
    <t>Fruit</t>
  </si>
  <si>
    <t>Friday Lunch</t>
  </si>
  <si>
    <t>Lunch box</t>
  </si>
  <si>
    <t>Friday Dinner</t>
  </si>
  <si>
    <t>Dinner (Gift card)</t>
  </si>
  <si>
    <t>no</t>
  </si>
  <si>
    <t>Friday Subtotal</t>
  </si>
  <si>
    <t>Saturday Catering</t>
  </si>
  <si>
    <t>Saturday Breakfast</t>
  </si>
  <si>
    <t>Saturday Lunch</t>
  </si>
  <si>
    <t>Saturday Dinner</t>
  </si>
  <si>
    <t>drinks</t>
  </si>
  <si>
    <t>dinner</t>
  </si>
  <si>
    <t>Saturday Subtotal</t>
  </si>
  <si>
    <t>Catering Total</t>
  </si>
  <si>
    <t>Excursions/trvia</t>
  </si>
  <si>
    <t>entrance fee museum</t>
  </si>
  <si>
    <t>Carleton - no reimbursement needed</t>
  </si>
  <si>
    <t>mudlake bus</t>
  </si>
  <si>
    <t>honourarium AJ</t>
  </si>
  <si>
    <t>MEC gift card  for Owen Clarkin</t>
  </si>
  <si>
    <t>honourarium matthew</t>
  </si>
  <si>
    <t>VARIABLE COST TOTAL</t>
  </si>
  <si>
    <t>Fixed Costs</t>
  </si>
  <si>
    <t>PPU</t>
  </si>
  <si>
    <t># of items</t>
  </si>
  <si>
    <t>Miscellaneous</t>
  </si>
  <si>
    <t xml:space="preserve">Website </t>
  </si>
  <si>
    <t>Wix premium</t>
  </si>
  <si>
    <t>12 months</t>
  </si>
  <si>
    <t>katherine</t>
  </si>
  <si>
    <t>submitted by not reimbursed katherine</t>
  </si>
  <si>
    <t>domain</t>
  </si>
  <si>
    <t>Logo design</t>
  </si>
  <si>
    <t>Sofia Parra - designer</t>
  </si>
  <si>
    <t>Memberships</t>
  </si>
  <si>
    <t>CSEE +AGA</t>
  </si>
  <si>
    <t xml:space="preserve">yes </t>
  </si>
  <si>
    <t>Supplies</t>
  </si>
  <si>
    <t>walmart supply run (nametag paper, lamination, clipboards)</t>
  </si>
  <si>
    <t xml:space="preserve">costco snack run </t>
  </si>
  <si>
    <t>dollarama (poster sticks, garbage bags, plates, platters etc)</t>
  </si>
  <si>
    <t>walmart(printer paper)</t>
  </si>
  <si>
    <t>nat food pantry (chocolate for grad adminstrater)</t>
  </si>
  <si>
    <t>ottawa loves local (gifts for grad administrater)</t>
  </si>
  <si>
    <t>banhmi yes for volunteers that stayed late to organize</t>
  </si>
  <si>
    <t>marrissa - submitted by kat</t>
  </si>
  <si>
    <t>dollarama run</t>
  </si>
  <si>
    <t>(giftbags, tape, clipboards)</t>
  </si>
  <si>
    <t>Venue</t>
  </si>
  <si>
    <t>Facility Services</t>
  </si>
  <si>
    <t>Galleria</t>
  </si>
  <si>
    <t>Facility rental</t>
  </si>
  <si>
    <t>FMP</t>
  </si>
  <si>
    <t>table setup</t>
  </si>
  <si>
    <t>Plenaries</t>
  </si>
  <si>
    <t>Travel</t>
  </si>
  <si>
    <t>(per km)</t>
  </si>
  <si>
    <t># of km roundtrip</t>
  </si>
  <si>
    <t>Mileage for personal vehicles or train</t>
  </si>
  <si>
    <t xml:space="preserve">Plenary 1 </t>
  </si>
  <si>
    <t>gas</t>
  </si>
  <si>
    <t>Plenary 2</t>
  </si>
  <si>
    <t>mileage</t>
  </si>
  <si>
    <t xml:space="preserve">Plenary 3 </t>
  </si>
  <si>
    <t>train+ bus</t>
  </si>
  <si>
    <t xml:space="preserve">Local Travel </t>
  </si>
  <si>
    <t>light rail tickets x6</t>
  </si>
  <si>
    <t xml:space="preserve">Plenary 2 </t>
  </si>
  <si>
    <t>Parking</t>
  </si>
  <si>
    <t>Accomodations</t>
  </si>
  <si>
    <t>(per night (incl tax))</t>
  </si>
  <si>
    <t># nights</t>
  </si>
  <si>
    <t>Hotels (Best Western)</t>
  </si>
  <si>
    <t>Plenary 1</t>
  </si>
  <si>
    <t>soho</t>
  </si>
  <si>
    <t>including tax</t>
  </si>
  <si>
    <t>sent to marrissa - katherine needs to submit final report</t>
  </si>
  <si>
    <t>Plenary 3</t>
  </si>
  <si>
    <t>Additional Food Expenses</t>
  </si>
  <si>
    <t>Gifts</t>
  </si>
  <si>
    <t>megan</t>
  </si>
  <si>
    <t xml:space="preserve">no </t>
  </si>
  <si>
    <t>Prizes</t>
  </si>
  <si>
    <t>Best Undergrad Talk</t>
  </si>
  <si>
    <t xml:space="preserve">runner up undergrad talk </t>
  </si>
  <si>
    <t>Best Masters Talk</t>
  </si>
  <si>
    <t>Runner up Masters Talk</t>
  </si>
  <si>
    <t>Best PhD talk</t>
  </si>
  <si>
    <t>Runner up PhD talk</t>
  </si>
  <si>
    <t>Best Grad Poster</t>
  </si>
  <si>
    <t>runner up grad poster</t>
  </si>
  <si>
    <t>Best Undergrad Poster</t>
  </si>
  <si>
    <t>Runner up Undergrad Poster</t>
  </si>
  <si>
    <t>Herpetology talk</t>
  </si>
  <si>
    <t>herpetology talk</t>
  </si>
  <si>
    <t>Travel Need Award</t>
  </si>
  <si>
    <t xml:space="preserve">company of biologist travel grant </t>
  </si>
  <si>
    <t>To Jess benedict</t>
  </si>
  <si>
    <t xml:space="preserve">Travel Bursary </t>
  </si>
  <si>
    <t>FIXED COST TOTAL</t>
  </si>
  <si>
    <t>TOTAL COSTS</t>
  </si>
  <si>
    <t>10% Contingency</t>
  </si>
  <si>
    <t>Net</t>
  </si>
  <si>
    <t>Total Surplus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</si>
</sst>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$-409]* #,##0.00_);_([$$-409]* \(#,##0.00\);_([$$-409]* &quot;-&quot;??_);_(@_)"/>
    <numFmt numFmtId="165" formatCode="_-&quot;$&quot;* #,##0.00_-;\-&quot;$&quot;* #,##0.00_-;_-&quot;$&quot;* &quot;-&quot;??_-;_-@"/>
    <numFmt numFmtId="166" formatCode="_(&quot;$&quot;* #,##0.00_);_(&quot;$&quot;* \(#,##0.00\);_(&quot;$&quot;* &quot;-&quot;??_);_(@_)"/>
    <numFmt numFmtId="167" formatCode="&quot;$&quot;#,##0.00"/>
  </numFmts>
  <fonts count="15">
    <font>
      <sz val="11.0"/>
      <color theme="1"/>
      <name val="Calibri"/>
      <scheme val="minor"/>
    </font>
    <font>
      <sz val="12.0"/>
      <color theme="1"/>
      <name val="Calibri"/>
    </font>
    <font>
      <b/>
      <sz val="12.0"/>
      <color theme="0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sz val="12.0"/>
      <color theme="1"/>
      <name val="Arial"/>
    </font>
    <font>
      <b/>
      <sz val="14.0"/>
      <color theme="1"/>
      <name val="Calibri"/>
    </font>
    <font>
      <b/>
      <sz val="12.0"/>
      <color rgb="FF000000"/>
      <name val="Calibri"/>
    </font>
    <font>
      <b/>
      <i/>
      <sz val="12.0"/>
      <color theme="1"/>
      <name val="Calibri"/>
    </font>
    <font>
      <b/>
      <color theme="1"/>
      <name val="Calibri"/>
      <scheme val="minor"/>
    </font>
    <font>
      <color rgb="FF222222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theme="8"/>
        <bgColor theme="8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/>
    </xf>
    <xf borderId="1" fillId="4" fontId="4" numFmtId="0" xfId="0" applyAlignment="1" applyBorder="1" applyFill="1" applyFont="1">
      <alignment horizontal="center"/>
    </xf>
    <xf borderId="1" fillId="5" fontId="4" numFmtId="0" xfId="0" applyAlignment="1" applyBorder="1" applyFill="1" applyFont="1">
      <alignment horizontal="center"/>
    </xf>
    <xf borderId="1" fillId="6" fontId="4" numFmtId="0" xfId="0" applyAlignment="1" applyBorder="1" applyFill="1" applyFont="1">
      <alignment horizontal="center"/>
    </xf>
    <xf borderId="4" fillId="7" fontId="4" numFmtId="0" xfId="0" applyBorder="1" applyFill="1" applyFont="1"/>
    <xf borderId="4" fillId="7" fontId="4" numFmtId="164" xfId="0" applyBorder="1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5" fillId="0" fontId="1" numFmtId="0" xfId="0" applyAlignment="1" applyBorder="1" applyFont="1">
      <alignment readingOrder="0"/>
    </xf>
    <xf borderId="5" fillId="0" fontId="1" numFmtId="164" xfId="0" applyBorder="1" applyFont="1" applyNumberFormat="1"/>
    <xf borderId="0" fillId="0" fontId="5" numFmtId="0" xfId="0" applyFont="1"/>
    <xf borderId="6" fillId="0" fontId="4" numFmtId="0" xfId="0" applyBorder="1" applyFont="1"/>
    <xf borderId="6" fillId="0" fontId="5" numFmtId="164" xfId="0" applyBorder="1" applyFont="1" applyNumberFormat="1"/>
    <xf borderId="0" fillId="0" fontId="4" numFmtId="164" xfId="0" applyFont="1" applyNumberFormat="1"/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5" numFmtId="164" xfId="0" applyFont="1" applyNumberFormat="1"/>
    <xf borderId="7" fillId="0" fontId="4" numFmtId="0" xfId="0" applyAlignment="1" applyBorder="1" applyFont="1">
      <alignment readingOrder="0"/>
    </xf>
    <xf borderId="6" fillId="0" fontId="5" numFmtId="0" xfId="0" applyBorder="1" applyFont="1"/>
    <xf borderId="6" fillId="0" fontId="4" numFmtId="164" xfId="0" applyBorder="1" applyFont="1" applyNumberFormat="1"/>
    <xf borderId="0" fillId="0" fontId="6" numFmtId="164" xfId="0" applyFont="1" applyNumberFormat="1"/>
    <xf borderId="4" fillId="7" fontId="4" numFmtId="0" xfId="0" applyAlignment="1" applyBorder="1" applyFont="1">
      <alignment horizontal="left" readingOrder="0"/>
    </xf>
    <xf borderId="4" fillId="7" fontId="4" numFmtId="0" xfId="0" applyAlignment="1" applyBorder="1" applyFont="1">
      <alignment horizontal="left"/>
    </xf>
    <xf borderId="4" fillId="7" fontId="4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7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/>
    </xf>
    <xf borderId="6" fillId="0" fontId="4" numFmtId="164" xfId="0" applyAlignment="1" applyBorder="1" applyFont="1" applyNumberFormat="1">
      <alignment horizontal="center"/>
    </xf>
    <xf borderId="4" fillId="7" fontId="4" numFmtId="164" xfId="0" applyAlignment="1" applyBorder="1" applyFont="1" applyNumberFormat="1">
      <alignment horizontal="left"/>
    </xf>
    <xf borderId="0" fillId="0" fontId="7" numFmtId="0" xfId="0" applyFont="1"/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9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8" fontId="10" numFmtId="0" xfId="0" applyAlignment="1" applyBorder="1" applyFill="1" applyFont="1">
      <alignment horizontal="center"/>
    </xf>
    <xf borderId="9" fillId="8" fontId="10" numFmtId="164" xfId="0" applyAlignment="1" applyBorder="1" applyFont="1" applyNumberFormat="1">
      <alignment horizontal="center"/>
    </xf>
    <xf borderId="4" fillId="7" fontId="11" numFmtId="164" xfId="0" applyBorder="1" applyFont="1" applyNumberFormat="1"/>
    <xf borderId="5" fillId="0" fontId="4" numFmtId="0" xfId="0" applyAlignment="1" applyBorder="1" applyFont="1">
      <alignment horizontal="left"/>
    </xf>
    <xf borderId="5" fillId="0" fontId="3" numFmtId="0" xfId="0" applyBorder="1" applyFont="1"/>
    <xf borderId="0" fillId="0" fontId="1" numFmtId="16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166" xfId="0" applyFont="1" applyNumberFormat="1"/>
    <xf borderId="7" fillId="0" fontId="4" numFmtId="0" xfId="0" applyBorder="1" applyFont="1"/>
    <xf borderId="6" fillId="0" fontId="4" numFmtId="164" xfId="0" applyAlignment="1" applyBorder="1" applyFont="1" applyNumberFormat="1">
      <alignment readingOrder="0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6" numFmtId="165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5" fillId="0" fontId="1" numFmtId="164" xfId="0" applyAlignment="1" applyBorder="1" applyFont="1" applyNumberFormat="1">
      <alignment vertical="bottom"/>
    </xf>
    <xf borderId="7" fillId="0" fontId="4" numFmtId="0" xfId="0" applyAlignment="1" applyBorder="1" applyFont="1">
      <alignment vertical="bottom"/>
    </xf>
    <xf borderId="5" fillId="0" fontId="12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6" fillId="0" fontId="12" numFmtId="164" xfId="0" applyAlignment="1" applyBorder="1" applyFont="1" applyNumberFormat="1">
      <alignment vertical="bottom"/>
    </xf>
    <xf borderId="0" fillId="0" fontId="6" numFmtId="0" xfId="0" applyAlignment="1" applyFont="1">
      <alignment readingOrder="0" vertical="bottom"/>
    </xf>
    <xf borderId="7" fillId="0" fontId="12" numFmtId="164" xfId="0" applyAlignment="1" applyBorder="1" applyFont="1" applyNumberFormat="1">
      <alignment vertical="bottom"/>
    </xf>
    <xf borderId="6" fillId="0" fontId="6" numFmtId="164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0" fillId="0" fontId="6" numFmtId="0" xfId="0" applyAlignment="1" applyFont="1">
      <alignment vertical="bottom"/>
    </xf>
    <xf borderId="5" fillId="0" fontId="4" numFmtId="0" xfId="0" applyAlignment="1" applyBorder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7" fillId="0" fontId="4" numFmtId="0" xfId="0" applyAlignment="1" applyBorder="1" applyFont="1">
      <alignment vertical="bottom"/>
    </xf>
    <xf borderId="6" fillId="0" fontId="12" numFmtId="164" xfId="0" applyAlignment="1" applyBorder="1" applyFont="1" applyNumberFormat="1">
      <alignment horizontal="right" readingOrder="0" vertical="bottom"/>
    </xf>
    <xf borderId="10" fillId="7" fontId="4" numFmtId="0" xfId="0" applyAlignment="1" applyBorder="1" applyFont="1">
      <alignment vertical="bottom"/>
    </xf>
    <xf borderId="11" fillId="7" fontId="6" numFmtId="0" xfId="0" applyAlignment="1" applyBorder="1" applyFont="1">
      <alignment vertical="bottom"/>
    </xf>
    <xf borderId="11" fillId="7" fontId="4" numFmtId="164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horizontal="right"/>
    </xf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7" numFmtId="167" xfId="0" applyAlignment="1" applyFont="1" applyNumberFormat="1">
      <alignment readingOrder="0"/>
    </xf>
    <xf borderId="7" fillId="0" fontId="4" numFmtId="165" xfId="0" applyBorder="1" applyFont="1" applyNumberFormat="1"/>
    <xf borderId="6" fillId="0" fontId="12" numFmtId="164" xfId="0" applyBorder="1" applyFont="1" applyNumberFormat="1"/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horizontal="left"/>
    </xf>
    <xf borderId="7" fillId="0" fontId="12" numFmtId="164" xfId="0" applyBorder="1" applyFont="1" applyNumberFormat="1"/>
    <xf borderId="0" fillId="0" fontId="8" numFmtId="0" xfId="0" applyAlignment="1" applyFont="1">
      <alignment readingOrder="0"/>
    </xf>
    <xf borderId="0" fillId="9" fontId="14" numFmtId="0" xfId="0" applyAlignment="1" applyFill="1" applyFont="1">
      <alignment readingOrder="0"/>
    </xf>
    <xf borderId="0" fillId="0" fontId="8" numFmtId="0" xfId="0" applyFont="1"/>
    <xf borderId="0" fillId="0" fontId="1" numFmtId="164" xfId="0" applyAlignment="1" applyFont="1" applyNumberFormat="1">
      <alignment horizontal="left" readingOrder="0"/>
    </xf>
    <xf borderId="10" fillId="7" fontId="4" numFmtId="0" xfId="0" applyBorder="1" applyFont="1"/>
    <xf borderId="11" fillId="7" fontId="1" numFmtId="0" xfId="0" applyBorder="1" applyFont="1"/>
    <xf borderId="11" fillId="7" fontId="4" numFmtId="164" xfId="0" applyBorder="1" applyFont="1" applyNumberFormat="1"/>
    <xf borderId="9" fillId="8" fontId="4" numFmtId="0" xfId="0" applyAlignment="1" applyBorder="1" applyFont="1">
      <alignment horizontal="center"/>
    </xf>
    <xf borderId="9" fillId="8" fontId="4" numFmtId="164" xfId="0" applyBorder="1" applyFont="1" applyNumberForma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5.71"/>
    <col customWidth="1" min="4" max="4" width="22.71"/>
    <col customWidth="1" min="5" max="5" width="19.0"/>
    <col customWidth="1" min="6" max="6" width="20.0"/>
    <col customWidth="1" min="7" max="7" width="14.0"/>
  </cols>
  <sheetData>
    <row r="1">
      <c r="A1" s="1" t="s">
        <v>0</v>
      </c>
      <c r="B1" s="1"/>
      <c r="C1" s="1"/>
      <c r="D1" s="1"/>
      <c r="E1" s="1"/>
      <c r="F1" s="2"/>
      <c r="G1" s="2"/>
      <c r="H1" s="2"/>
      <c r="I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5"/>
    </row>
    <row r="3">
      <c r="A3" s="6" t="s">
        <v>2</v>
      </c>
      <c r="B3" s="4"/>
      <c r="C3" s="4"/>
      <c r="D3" s="4"/>
      <c r="E3" s="4"/>
      <c r="F3" s="4"/>
      <c r="G3" s="4"/>
      <c r="H3" s="4"/>
      <c r="I3" s="5"/>
    </row>
    <row r="4">
      <c r="A4" s="7" t="s">
        <v>3</v>
      </c>
      <c r="B4" s="4"/>
      <c r="C4" s="4"/>
      <c r="D4" s="4"/>
      <c r="E4" s="4"/>
      <c r="F4" s="4"/>
      <c r="G4" s="4"/>
      <c r="H4" s="4"/>
      <c r="I4" s="5"/>
    </row>
    <row r="5">
      <c r="A5" s="1"/>
      <c r="B5" s="1"/>
      <c r="C5" s="1"/>
      <c r="D5" s="1"/>
      <c r="E5" s="1"/>
      <c r="F5" s="2"/>
      <c r="G5" s="2"/>
      <c r="H5" s="2"/>
      <c r="I5" s="1"/>
    </row>
    <row r="6">
      <c r="A6" s="8" t="s">
        <v>4</v>
      </c>
      <c r="B6" s="4"/>
      <c r="C6" s="4"/>
      <c r="D6" s="4"/>
      <c r="E6" s="4"/>
      <c r="F6" s="4"/>
      <c r="G6" s="4"/>
      <c r="H6" s="4"/>
      <c r="I6" s="5"/>
    </row>
    <row r="7">
      <c r="A7" s="9" t="s">
        <v>5</v>
      </c>
      <c r="B7" s="4"/>
      <c r="C7" s="4"/>
      <c r="D7" s="4"/>
      <c r="E7" s="4"/>
      <c r="F7" s="4"/>
      <c r="G7" s="4"/>
      <c r="H7" s="4"/>
      <c r="I7" s="5"/>
    </row>
    <row r="8">
      <c r="A8" s="10" t="s">
        <v>6</v>
      </c>
      <c r="B8" s="10"/>
      <c r="C8" s="10"/>
      <c r="D8" s="10" t="s">
        <v>7</v>
      </c>
      <c r="E8" s="10" t="s">
        <v>8</v>
      </c>
      <c r="F8" s="11" t="s">
        <v>9</v>
      </c>
      <c r="G8" s="11" t="s">
        <v>10</v>
      </c>
      <c r="H8" s="11"/>
      <c r="I8" s="11"/>
    </row>
    <row r="9">
      <c r="A9" s="1" t="s">
        <v>11</v>
      </c>
      <c r="B9" s="1"/>
      <c r="C9" s="1"/>
      <c r="D9" s="12">
        <f>190/1.13</f>
        <v>168.1415929</v>
      </c>
      <c r="E9" s="13">
        <v>44.0</v>
      </c>
      <c r="F9" s="2">
        <f t="shared" ref="F9:F11" si="1">D9*E9</f>
        <v>7398.230088</v>
      </c>
      <c r="G9" s="13" t="s">
        <v>12</v>
      </c>
      <c r="H9" s="2"/>
      <c r="I9" s="1"/>
    </row>
    <row r="10">
      <c r="A10" s="1" t="s">
        <v>13</v>
      </c>
      <c r="B10" s="1"/>
      <c r="C10" s="1"/>
      <c r="D10" s="14">
        <f>225/1.13</f>
        <v>199.1150442</v>
      </c>
      <c r="E10" s="13">
        <v>2.0</v>
      </c>
      <c r="F10" s="2">
        <f t="shared" si="1"/>
        <v>398.2300885</v>
      </c>
      <c r="G10" s="13" t="s">
        <v>14</v>
      </c>
      <c r="H10" s="2"/>
      <c r="I10" s="1"/>
    </row>
    <row r="11">
      <c r="A11" s="1" t="s">
        <v>15</v>
      </c>
      <c r="B11" s="1"/>
      <c r="C11" s="1"/>
      <c r="D11" s="14">
        <f>250/1.13</f>
        <v>221.2389381</v>
      </c>
      <c r="E11" s="15">
        <v>5.0</v>
      </c>
      <c r="F11" s="16">
        <f t="shared" si="1"/>
        <v>1106.19469</v>
      </c>
      <c r="G11" s="13" t="s">
        <v>16</v>
      </c>
      <c r="H11" s="2"/>
      <c r="I11" s="1"/>
    </row>
    <row r="12">
      <c r="A12" s="1"/>
      <c r="B12" s="1"/>
      <c r="C12" s="1"/>
      <c r="D12" s="17" t="s">
        <v>17</v>
      </c>
      <c r="E12" s="18">
        <f t="shared" ref="E12:F12" si="2">SUM(E9:E11)</f>
        <v>51</v>
      </c>
      <c r="F12" s="19">
        <f t="shared" si="2"/>
        <v>8902.654867</v>
      </c>
      <c r="G12" s="20">
        <f>0.015*F9 + 0.5*E12</f>
        <v>136.4734513</v>
      </c>
      <c r="H12" s="21" t="s">
        <v>18</v>
      </c>
      <c r="I12" s="1"/>
    </row>
    <row r="13">
      <c r="D13" s="22"/>
      <c r="E13" s="17"/>
      <c r="F13" s="23"/>
    </row>
    <row r="14">
      <c r="D14" s="24" t="s">
        <v>19</v>
      </c>
      <c r="E14" s="25"/>
      <c r="F14" s="26">
        <f>F12-G12</f>
        <v>8766.181416</v>
      </c>
    </row>
    <row r="15">
      <c r="F15" s="27"/>
    </row>
    <row r="16">
      <c r="A16" s="28" t="s">
        <v>20</v>
      </c>
      <c r="B16" s="29"/>
      <c r="C16" s="29"/>
      <c r="D16" s="30"/>
      <c r="E16" s="30"/>
      <c r="F16" s="11" t="s">
        <v>21</v>
      </c>
    </row>
    <row r="17">
      <c r="A17" s="31" t="s">
        <v>22</v>
      </c>
      <c r="B17" s="31"/>
      <c r="C17" s="31"/>
      <c r="D17" s="31"/>
      <c r="E17" s="1"/>
      <c r="F17" s="2"/>
    </row>
    <row r="18">
      <c r="A18" s="31" t="s">
        <v>23</v>
      </c>
      <c r="B18" s="32"/>
      <c r="C18" s="31"/>
      <c r="D18" s="1"/>
      <c r="E18" s="32"/>
      <c r="F18" s="2">
        <v>0.0</v>
      </c>
    </row>
    <row r="19">
      <c r="A19" s="31" t="s">
        <v>24</v>
      </c>
      <c r="B19" s="32"/>
      <c r="C19" s="31"/>
      <c r="D19" s="1"/>
      <c r="E19" s="32"/>
      <c r="F19" s="33">
        <v>1000.0</v>
      </c>
    </row>
    <row r="20">
      <c r="A20" s="31" t="s">
        <v>25</v>
      </c>
      <c r="B20" s="32"/>
      <c r="C20" s="31"/>
      <c r="D20" s="1"/>
      <c r="E20" s="32"/>
      <c r="F20" s="2">
        <v>0.0</v>
      </c>
    </row>
    <row r="21">
      <c r="A21" s="32"/>
      <c r="B21" s="32"/>
      <c r="C21" s="32"/>
      <c r="D21" s="34" t="s">
        <v>26</v>
      </c>
      <c r="E21" s="35"/>
      <c r="F21" s="36">
        <f>SUM(F17:F20)</f>
        <v>1000</v>
      </c>
    </row>
    <row r="22">
      <c r="A22" s="9" t="s">
        <v>27</v>
      </c>
      <c r="B22" s="4"/>
      <c r="C22" s="4"/>
      <c r="D22" s="4"/>
      <c r="E22" s="4"/>
      <c r="F22" s="5"/>
    </row>
    <row r="23">
      <c r="A23" s="29" t="s">
        <v>28</v>
      </c>
      <c r="B23" s="29"/>
      <c r="C23" s="29"/>
      <c r="D23" s="30"/>
      <c r="E23" s="30"/>
      <c r="F23" s="37" t="s">
        <v>21</v>
      </c>
    </row>
    <row r="24">
      <c r="A24" s="38" t="s">
        <v>29</v>
      </c>
      <c r="B24" s="39" t="s">
        <v>30</v>
      </c>
      <c r="C24" s="32"/>
      <c r="D24" s="32"/>
      <c r="E24" s="40"/>
      <c r="F24" s="41">
        <v>250.0</v>
      </c>
    </row>
    <row r="25">
      <c r="A25" s="42" t="s">
        <v>31</v>
      </c>
      <c r="B25" s="39" t="s">
        <v>32</v>
      </c>
      <c r="C25" s="32"/>
      <c r="D25" s="32"/>
      <c r="E25" s="40"/>
      <c r="F25" s="43">
        <v>256.0</v>
      </c>
    </row>
    <row r="26">
      <c r="A26" s="44" t="s">
        <v>33</v>
      </c>
      <c r="B26" s="45" t="s">
        <v>30</v>
      </c>
      <c r="C26" s="32"/>
      <c r="D26" s="32"/>
      <c r="E26" s="40"/>
      <c r="F26" s="43">
        <v>500.0</v>
      </c>
    </row>
    <row r="27">
      <c r="A27" s="44" t="s">
        <v>34</v>
      </c>
      <c r="B27" s="45" t="s">
        <v>30</v>
      </c>
      <c r="C27" s="32"/>
      <c r="D27" s="32"/>
      <c r="E27" s="40"/>
      <c r="F27" s="43">
        <v>8067.3</v>
      </c>
    </row>
    <row r="28">
      <c r="A28" s="44" t="s">
        <v>35</v>
      </c>
      <c r="B28" s="45" t="s">
        <v>30</v>
      </c>
      <c r="C28" s="32"/>
      <c r="D28" s="32"/>
      <c r="E28" s="40"/>
      <c r="F28" s="43">
        <v>600.0</v>
      </c>
    </row>
    <row r="29">
      <c r="A29" s="44" t="s">
        <v>36</v>
      </c>
      <c r="B29" s="45"/>
      <c r="C29" s="32"/>
      <c r="D29" s="32"/>
      <c r="E29" s="40"/>
      <c r="F29" s="43">
        <v>500.0</v>
      </c>
    </row>
    <row r="30">
      <c r="A30" s="44" t="s">
        <v>37</v>
      </c>
      <c r="B30" s="45"/>
      <c r="C30" s="32"/>
      <c r="D30" s="32"/>
      <c r="E30" s="40"/>
      <c r="F30" s="43">
        <v>1848.71</v>
      </c>
    </row>
    <row r="31">
      <c r="A31" s="32"/>
      <c r="B31" s="32"/>
      <c r="C31" s="32"/>
      <c r="D31" s="34" t="s">
        <v>38</v>
      </c>
      <c r="E31" s="35"/>
      <c r="F31" s="36">
        <f>SUM(F24:F30)</f>
        <v>12022.01</v>
      </c>
    </row>
    <row r="32">
      <c r="A32" s="32"/>
      <c r="B32" s="32"/>
      <c r="C32" s="32"/>
      <c r="D32" s="32"/>
      <c r="E32" s="40"/>
      <c r="F32" s="46"/>
    </row>
    <row r="33">
      <c r="A33" s="9" t="s">
        <v>39</v>
      </c>
      <c r="B33" s="4"/>
      <c r="C33" s="4"/>
      <c r="D33" s="4"/>
      <c r="E33" s="4"/>
      <c r="F33" s="5"/>
    </row>
    <row r="34">
      <c r="A34" s="29" t="s">
        <v>28</v>
      </c>
      <c r="B34" s="29"/>
      <c r="C34" s="29"/>
      <c r="D34" s="30"/>
      <c r="E34" s="30"/>
      <c r="F34" s="37" t="s">
        <v>21</v>
      </c>
    </row>
    <row r="35">
      <c r="A35" s="31" t="s">
        <v>40</v>
      </c>
      <c r="B35" s="39" t="s">
        <v>30</v>
      </c>
      <c r="C35" s="40"/>
      <c r="D35" s="40"/>
      <c r="E35" s="40"/>
      <c r="F35" s="41">
        <v>19263.66</v>
      </c>
    </row>
    <row r="36">
      <c r="A36" s="40"/>
      <c r="B36" s="40"/>
      <c r="C36" s="40"/>
      <c r="D36" s="40"/>
      <c r="E36" s="40"/>
      <c r="F36" s="46"/>
    </row>
    <row r="37">
      <c r="A37" s="47"/>
      <c r="B37" s="47"/>
      <c r="C37" s="47"/>
      <c r="D37" s="47"/>
      <c r="E37" s="48" t="s">
        <v>41</v>
      </c>
      <c r="F37" s="49">
        <f>F14+F21+F35+F31</f>
        <v>41051.85142</v>
      </c>
    </row>
    <row r="39">
      <c r="A39" s="8" t="s">
        <v>42</v>
      </c>
      <c r="B39" s="4"/>
      <c r="C39" s="4"/>
      <c r="D39" s="4"/>
      <c r="E39" s="4"/>
      <c r="F39" s="4"/>
      <c r="G39" s="4"/>
      <c r="H39" s="4"/>
      <c r="I39" s="5"/>
    </row>
    <row r="40">
      <c r="A40" s="9" t="s">
        <v>43</v>
      </c>
      <c r="B40" s="4"/>
      <c r="C40" s="4"/>
      <c r="D40" s="4"/>
      <c r="E40" s="4"/>
      <c r="F40" s="4"/>
      <c r="G40" s="4"/>
      <c r="H40" s="4"/>
      <c r="I40" s="5"/>
    </row>
    <row r="41">
      <c r="A41" s="10" t="s">
        <v>44</v>
      </c>
      <c r="B41" s="10" t="s">
        <v>45</v>
      </c>
      <c r="C41" s="10" t="s">
        <v>46</v>
      </c>
      <c r="D41" s="10" t="s">
        <v>47</v>
      </c>
      <c r="E41" s="10" t="s">
        <v>8</v>
      </c>
      <c r="F41" s="11" t="s">
        <v>48</v>
      </c>
      <c r="G41" s="50" t="s">
        <v>10</v>
      </c>
      <c r="H41" s="11" t="s">
        <v>49</v>
      </c>
      <c r="I41" s="11" t="s">
        <v>50</v>
      </c>
    </row>
    <row r="42">
      <c r="A42" s="51" t="s">
        <v>51</v>
      </c>
      <c r="B42" s="52"/>
      <c r="C42" s="52"/>
      <c r="D42" s="52"/>
      <c r="E42" s="52"/>
      <c r="F42" s="52"/>
    </row>
    <row r="43">
      <c r="A43" s="1"/>
      <c r="B43" s="13" t="s">
        <v>52</v>
      </c>
      <c r="C43" s="13">
        <v>65.0</v>
      </c>
      <c r="D43" s="53" t="s">
        <v>53</v>
      </c>
      <c r="E43" s="1"/>
      <c r="F43" s="33">
        <v>0.0</v>
      </c>
    </row>
    <row r="44">
      <c r="A44" s="1"/>
      <c r="B44" s="13" t="s">
        <v>54</v>
      </c>
      <c r="C44" s="13">
        <v>100.0</v>
      </c>
      <c r="D44" s="53">
        <f>F44/C44</f>
        <v>0.339</v>
      </c>
      <c r="E44" s="1"/>
      <c r="F44" s="33">
        <v>33.9</v>
      </c>
      <c r="H44" s="54" t="s">
        <v>55</v>
      </c>
      <c r="I44" s="54" t="s">
        <v>56</v>
      </c>
    </row>
    <row r="45">
      <c r="A45" s="1"/>
      <c r="B45" s="13" t="s">
        <v>57</v>
      </c>
      <c r="C45" s="13">
        <v>15.0</v>
      </c>
      <c r="D45" s="53" t="s">
        <v>53</v>
      </c>
      <c r="E45" s="1"/>
      <c r="F45" s="33">
        <v>0.0</v>
      </c>
    </row>
    <row r="46">
      <c r="A46" s="1"/>
      <c r="B46" s="13" t="s">
        <v>58</v>
      </c>
      <c r="C46" s="13">
        <v>60.0</v>
      </c>
      <c r="D46" s="53">
        <f t="shared" ref="D46:D48" si="3">F46/C46</f>
        <v>1.808</v>
      </c>
      <c r="E46" s="13"/>
      <c r="F46" s="33">
        <v>108.48</v>
      </c>
      <c r="H46" s="54" t="s">
        <v>59</v>
      </c>
      <c r="I46" s="54" t="s">
        <v>56</v>
      </c>
    </row>
    <row r="47">
      <c r="A47" s="1"/>
      <c r="B47" s="13" t="s">
        <v>60</v>
      </c>
      <c r="C47" s="13">
        <v>100.0</v>
      </c>
      <c r="D47" s="55">
        <f t="shared" si="3"/>
        <v>0.3163</v>
      </c>
      <c r="E47" s="13"/>
      <c r="F47" s="33">
        <v>31.63</v>
      </c>
      <c r="H47" s="54" t="s">
        <v>59</v>
      </c>
      <c r="I47" s="54" t="s">
        <v>56</v>
      </c>
    </row>
    <row r="48">
      <c r="A48" s="1"/>
      <c r="B48" s="13" t="s">
        <v>61</v>
      </c>
      <c r="C48" s="13">
        <v>100.0</v>
      </c>
      <c r="D48" s="1">
        <f t="shared" si="3"/>
        <v>0.9537</v>
      </c>
      <c r="E48" s="1"/>
      <c r="F48" s="33">
        <v>95.37</v>
      </c>
      <c r="H48" s="54" t="s">
        <v>59</v>
      </c>
      <c r="I48" s="54" t="s">
        <v>56</v>
      </c>
    </row>
    <row r="49">
      <c r="A49" s="1"/>
      <c r="B49" s="1"/>
      <c r="C49" s="1"/>
      <c r="D49" s="1"/>
      <c r="E49" s="56" t="s">
        <v>62</v>
      </c>
      <c r="F49" s="57">
        <f>SUM(F43:F48)</f>
        <v>269.38</v>
      </c>
    </row>
    <row r="50">
      <c r="A50" s="1"/>
      <c r="B50" s="1"/>
      <c r="C50" s="1"/>
      <c r="D50" s="1"/>
      <c r="E50" s="22"/>
      <c r="F50" s="20"/>
    </row>
    <row r="51">
      <c r="A51" s="51" t="s">
        <v>63</v>
      </c>
      <c r="B51" s="52"/>
      <c r="C51" s="52"/>
      <c r="D51" s="52"/>
      <c r="E51" s="52"/>
      <c r="F51" s="52"/>
    </row>
    <row r="52">
      <c r="A52" s="58" t="s">
        <v>64</v>
      </c>
      <c r="B52" s="59"/>
      <c r="C52" s="59"/>
      <c r="D52" s="59"/>
      <c r="E52" s="59"/>
      <c r="F52" s="60"/>
    </row>
    <row r="53">
      <c r="A53" s="59"/>
      <c r="B53" s="61" t="s">
        <v>65</v>
      </c>
      <c r="C53" s="59"/>
      <c r="D53" s="62"/>
      <c r="E53" s="59"/>
      <c r="F53" s="63">
        <f>F54+F56+F55</f>
        <v>115.35</v>
      </c>
    </row>
    <row r="54">
      <c r="A54" s="59"/>
      <c r="B54" s="59"/>
      <c r="C54" s="64" t="s">
        <v>66</v>
      </c>
      <c r="D54" s="65">
        <v>38.45</v>
      </c>
      <c r="E54" s="66">
        <v>3.0</v>
      </c>
      <c r="F54" s="67">
        <f t="shared" ref="F54:F55" si="4">D54*E54</f>
        <v>115.35</v>
      </c>
    </row>
    <row r="55">
      <c r="A55" s="59"/>
      <c r="B55" s="59"/>
      <c r="C55" s="64"/>
      <c r="D55" s="65"/>
      <c r="E55" s="66"/>
      <c r="F55" s="67">
        <f t="shared" si="4"/>
        <v>0</v>
      </c>
    </row>
    <row r="56">
      <c r="A56" s="59"/>
      <c r="B56" s="59"/>
      <c r="C56" s="68"/>
      <c r="D56" s="69"/>
      <c r="E56" s="70"/>
      <c r="F56" s="67"/>
    </row>
    <row r="57">
      <c r="A57" s="59"/>
      <c r="B57" s="61" t="s">
        <v>67</v>
      </c>
      <c r="C57" s="59"/>
      <c r="D57" s="62"/>
      <c r="E57" s="59"/>
      <c r="F57" s="63">
        <f>F58+F59</f>
        <v>2450</v>
      </c>
    </row>
    <row r="58">
      <c r="A58" s="59"/>
      <c r="B58" s="59"/>
      <c r="C58" s="68"/>
      <c r="D58" s="65">
        <v>35.0</v>
      </c>
      <c r="E58" s="66">
        <v>70.0</v>
      </c>
      <c r="F58" s="67">
        <f>D58*E58</f>
        <v>2450</v>
      </c>
    </row>
    <row r="59">
      <c r="A59" s="59"/>
      <c r="B59" s="59"/>
      <c r="C59" s="68"/>
      <c r="D59" s="69"/>
      <c r="E59" s="70"/>
      <c r="F59" s="71"/>
    </row>
    <row r="60">
      <c r="A60" s="59"/>
      <c r="B60" s="59"/>
      <c r="C60" s="59"/>
      <c r="D60" s="62"/>
      <c r="E60" s="72" t="s">
        <v>68</v>
      </c>
      <c r="F60" s="73">
        <f>F53+F57</f>
        <v>2565.35</v>
      </c>
    </row>
    <row r="61">
      <c r="A61" s="58" t="s">
        <v>69</v>
      </c>
      <c r="B61" s="59"/>
      <c r="C61" s="59"/>
      <c r="D61" s="62"/>
      <c r="E61" s="59"/>
      <c r="F61" s="60"/>
    </row>
    <row r="62">
      <c r="A62" s="59"/>
      <c r="B62" s="58" t="s">
        <v>70</v>
      </c>
      <c r="C62" s="59"/>
      <c r="D62" s="62"/>
      <c r="E62" s="59"/>
      <c r="F62" s="63">
        <f>F63+F64+F65</f>
        <v>831.6</v>
      </c>
    </row>
    <row r="63">
      <c r="A63" s="59"/>
      <c r="B63" s="59"/>
      <c r="C63" s="64" t="s">
        <v>71</v>
      </c>
      <c r="D63" s="65">
        <v>6.75</v>
      </c>
      <c r="E63" s="66">
        <v>70.0</v>
      </c>
      <c r="F63" s="67">
        <f t="shared" ref="F63:F65" si="5">D63*E63</f>
        <v>472.5</v>
      </c>
    </row>
    <row r="64">
      <c r="A64" s="59"/>
      <c r="B64" s="59"/>
      <c r="C64" s="64" t="s">
        <v>66</v>
      </c>
      <c r="D64" s="65">
        <v>38.45</v>
      </c>
      <c r="E64" s="66">
        <v>3.0</v>
      </c>
      <c r="F64" s="67">
        <f t="shared" si="5"/>
        <v>115.35</v>
      </c>
    </row>
    <row r="65">
      <c r="A65" s="59"/>
      <c r="B65" s="59"/>
      <c r="C65" s="64" t="s">
        <v>72</v>
      </c>
      <c r="D65" s="65">
        <v>3.75</v>
      </c>
      <c r="E65" s="66">
        <v>65.0</v>
      </c>
      <c r="F65" s="67">
        <f t="shared" si="5"/>
        <v>243.75</v>
      </c>
    </row>
    <row r="66">
      <c r="A66" s="59"/>
      <c r="B66" s="58" t="s">
        <v>73</v>
      </c>
      <c r="C66" s="59"/>
      <c r="D66" s="62"/>
      <c r="E66" s="59"/>
      <c r="F66" s="74">
        <f>F67+F68</f>
        <v>1260</v>
      </c>
    </row>
    <row r="67">
      <c r="A67" s="59"/>
      <c r="B67" s="59"/>
      <c r="C67" s="64" t="s">
        <v>74</v>
      </c>
      <c r="D67" s="65">
        <v>18.0</v>
      </c>
      <c r="E67" s="66">
        <v>70.0</v>
      </c>
      <c r="F67" s="67">
        <f t="shared" ref="F67:F68" si="6">D67*E67</f>
        <v>1260</v>
      </c>
    </row>
    <row r="68">
      <c r="A68" s="59"/>
      <c r="B68" s="59"/>
      <c r="C68" s="68"/>
      <c r="D68" s="75"/>
      <c r="E68" s="76"/>
      <c r="F68" s="75">
        <f t="shared" si="6"/>
        <v>0</v>
      </c>
    </row>
    <row r="69">
      <c r="A69" s="59"/>
      <c r="B69" s="61" t="s">
        <v>65</v>
      </c>
      <c r="C69" s="59"/>
      <c r="D69" s="62"/>
      <c r="E69" s="59"/>
      <c r="F69" s="63">
        <f>F70+F72+F71</f>
        <v>76.9</v>
      </c>
    </row>
    <row r="70">
      <c r="A70" s="59"/>
      <c r="B70" s="59"/>
      <c r="C70" s="64" t="s">
        <v>66</v>
      </c>
      <c r="D70" s="65">
        <v>38.45</v>
      </c>
      <c r="E70" s="66">
        <v>2.0</v>
      </c>
      <c r="F70" s="67">
        <f>D70*E70</f>
        <v>76.9</v>
      </c>
    </row>
    <row r="71">
      <c r="A71" s="59"/>
      <c r="B71" s="59"/>
      <c r="C71" s="64"/>
      <c r="D71" s="65"/>
      <c r="E71" s="66"/>
      <c r="F71" s="67"/>
    </row>
    <row r="72">
      <c r="A72" s="59"/>
      <c r="B72" s="59"/>
      <c r="C72" s="68"/>
      <c r="D72" s="69"/>
      <c r="E72" s="70"/>
      <c r="F72" s="67"/>
    </row>
    <row r="73">
      <c r="A73" s="59"/>
      <c r="B73" s="77" t="s">
        <v>75</v>
      </c>
      <c r="C73" s="59"/>
      <c r="D73" s="62"/>
      <c r="E73" s="59"/>
      <c r="F73" s="60"/>
    </row>
    <row r="74">
      <c r="A74" s="59"/>
      <c r="B74" s="59"/>
      <c r="C74" s="64" t="s">
        <v>76</v>
      </c>
      <c r="D74" s="65">
        <v>25.0</v>
      </c>
      <c r="E74" s="66">
        <v>56.0</v>
      </c>
      <c r="F74" s="63">
        <f>D74*E74</f>
        <v>1400</v>
      </c>
      <c r="H74" s="54" t="s">
        <v>59</v>
      </c>
      <c r="I74" s="54" t="s">
        <v>77</v>
      </c>
    </row>
    <row r="75">
      <c r="A75" s="59"/>
      <c r="B75" s="59"/>
      <c r="C75" s="59"/>
      <c r="D75" s="62"/>
      <c r="E75" s="72" t="s">
        <v>78</v>
      </c>
      <c r="F75" s="78">
        <f>F62+F66+F69+F74</f>
        <v>3568.5</v>
      </c>
    </row>
    <row r="76">
      <c r="A76" s="58" t="s">
        <v>79</v>
      </c>
      <c r="B76" s="59"/>
      <c r="C76" s="59"/>
      <c r="D76" s="62"/>
      <c r="E76" s="59"/>
      <c r="F76" s="60"/>
    </row>
    <row r="77">
      <c r="A77" s="59"/>
      <c r="B77" s="58" t="s">
        <v>80</v>
      </c>
      <c r="C77" s="59"/>
      <c r="D77" s="62"/>
      <c r="E77" s="79"/>
      <c r="F77" s="63">
        <f>F78+F80+F79</f>
        <v>831.6</v>
      </c>
    </row>
    <row r="78">
      <c r="A78" s="59"/>
      <c r="B78" s="59"/>
      <c r="C78" s="64" t="s">
        <v>71</v>
      </c>
      <c r="D78" s="65">
        <v>6.75</v>
      </c>
      <c r="E78" s="66">
        <v>70.0</v>
      </c>
      <c r="F78" s="67">
        <f t="shared" ref="F78:F80" si="7">D78*E78</f>
        <v>472.5</v>
      </c>
    </row>
    <row r="79">
      <c r="A79" s="59"/>
      <c r="B79" s="59"/>
      <c r="C79" s="64" t="s">
        <v>66</v>
      </c>
      <c r="D79" s="65">
        <v>38.45</v>
      </c>
      <c r="E79" s="66">
        <v>3.0</v>
      </c>
      <c r="F79" s="67">
        <f t="shared" si="7"/>
        <v>115.35</v>
      </c>
    </row>
    <row r="80">
      <c r="A80" s="59"/>
      <c r="B80" s="59"/>
      <c r="C80" s="64" t="s">
        <v>72</v>
      </c>
      <c r="D80" s="65">
        <v>3.75</v>
      </c>
      <c r="E80" s="66">
        <v>65.0</v>
      </c>
      <c r="F80" s="67">
        <f t="shared" si="7"/>
        <v>243.75</v>
      </c>
    </row>
    <row r="81">
      <c r="A81" s="59"/>
      <c r="B81" s="59"/>
      <c r="C81" s="68"/>
      <c r="D81" s="69"/>
      <c r="E81" s="70"/>
      <c r="F81" s="67"/>
    </row>
    <row r="82">
      <c r="A82" s="59"/>
      <c r="B82" s="58" t="s">
        <v>81</v>
      </c>
      <c r="C82" s="59"/>
      <c r="D82" s="62"/>
      <c r="E82" s="59"/>
      <c r="F82" s="63">
        <f>SUM(F83:F84)</f>
        <v>1260</v>
      </c>
    </row>
    <row r="83">
      <c r="A83" s="59"/>
      <c r="B83" s="59"/>
      <c r="C83" s="64" t="s">
        <v>74</v>
      </c>
      <c r="D83" s="65">
        <v>18.0</v>
      </c>
      <c r="E83" s="66">
        <v>70.0</v>
      </c>
      <c r="F83" s="67">
        <f>D83*E83</f>
        <v>1260</v>
      </c>
    </row>
    <row r="84">
      <c r="A84" s="59"/>
      <c r="B84" s="59"/>
      <c r="C84" s="68"/>
      <c r="D84" s="75"/>
      <c r="E84" s="70"/>
      <c r="F84" s="75"/>
    </row>
    <row r="85">
      <c r="A85" s="59"/>
      <c r="B85" s="61" t="s">
        <v>65</v>
      </c>
      <c r="C85" s="59"/>
      <c r="D85" s="62"/>
      <c r="E85" s="59"/>
      <c r="F85" s="63">
        <f>F88+F87+F86</f>
        <v>76.9</v>
      </c>
    </row>
    <row r="86">
      <c r="A86" s="59"/>
      <c r="B86" s="59"/>
      <c r="C86" s="64" t="s">
        <v>66</v>
      </c>
      <c r="D86" s="65">
        <v>38.45</v>
      </c>
      <c r="E86" s="66">
        <v>2.0</v>
      </c>
      <c r="F86" s="67">
        <f>D86*E86</f>
        <v>76.9</v>
      </c>
    </row>
    <row r="87">
      <c r="A87" s="59"/>
      <c r="B87" s="59"/>
      <c r="C87" s="64"/>
      <c r="D87" s="65"/>
      <c r="E87" s="66"/>
      <c r="F87" s="67"/>
    </row>
    <row r="88">
      <c r="A88" s="59"/>
      <c r="B88" s="59"/>
      <c r="C88" s="68"/>
      <c r="D88" s="69"/>
      <c r="E88" s="70"/>
      <c r="F88" s="67"/>
    </row>
    <row r="89">
      <c r="A89" s="59"/>
      <c r="B89" s="61" t="s">
        <v>82</v>
      </c>
      <c r="C89" s="79" t="s">
        <v>83</v>
      </c>
      <c r="D89" s="65">
        <v>44.0</v>
      </c>
      <c r="E89" s="59"/>
      <c r="F89" s="63">
        <f>F90</f>
        <v>2450</v>
      </c>
    </row>
    <row r="90">
      <c r="A90" s="59"/>
      <c r="B90" s="59"/>
      <c r="C90" s="64" t="s">
        <v>84</v>
      </c>
      <c r="D90" s="65">
        <v>35.0</v>
      </c>
      <c r="E90" s="66">
        <v>70.0</v>
      </c>
      <c r="F90" s="67">
        <f>D90*E90</f>
        <v>2450</v>
      </c>
    </row>
    <row r="91">
      <c r="A91" s="59"/>
      <c r="B91" s="59"/>
      <c r="C91" s="59"/>
      <c r="D91" s="62"/>
      <c r="E91" s="72" t="s">
        <v>85</v>
      </c>
      <c r="F91" s="80">
        <f>F77+F82+F85+F89+D89</f>
        <v>4662.5</v>
      </c>
    </row>
    <row r="92">
      <c r="A92" s="59"/>
      <c r="B92" s="59"/>
      <c r="C92" s="59"/>
      <c r="D92" s="62"/>
      <c r="E92" s="59"/>
      <c r="F92" s="60"/>
    </row>
    <row r="93">
      <c r="A93" s="59"/>
      <c r="B93" s="59"/>
      <c r="C93" s="59"/>
      <c r="D93" s="62"/>
      <c r="E93" s="59"/>
      <c r="F93" s="81"/>
    </row>
    <row r="94">
      <c r="A94" s="59"/>
      <c r="B94" s="59"/>
      <c r="C94" s="59"/>
      <c r="D94" s="62"/>
      <c r="E94" s="72" t="s">
        <v>86</v>
      </c>
      <c r="F94" s="82">
        <f>SUM(F91+F75+F60)</f>
        <v>10796.35</v>
      </c>
    </row>
    <row r="96">
      <c r="A96" s="83"/>
      <c r="B96" s="83"/>
      <c r="C96" s="83"/>
      <c r="D96" s="83"/>
      <c r="E96" s="83"/>
      <c r="F96" s="60"/>
    </row>
    <row r="97">
      <c r="A97" s="84" t="s">
        <v>87</v>
      </c>
      <c r="B97" s="52"/>
      <c r="C97" s="52"/>
      <c r="D97" s="52"/>
      <c r="E97" s="52"/>
      <c r="F97" s="52"/>
    </row>
    <row r="98">
      <c r="A98" s="54" t="s">
        <v>88</v>
      </c>
      <c r="D98" s="54">
        <v>12.995</v>
      </c>
      <c r="E98" s="54">
        <v>17.0</v>
      </c>
      <c r="F98" s="38">
        <f>E98*D98</f>
        <v>220.915</v>
      </c>
      <c r="G98" s="54">
        <f>11.5*1.13</f>
        <v>12.995</v>
      </c>
      <c r="H98" s="54" t="s">
        <v>89</v>
      </c>
    </row>
    <row r="99">
      <c r="A99" s="79" t="s">
        <v>90</v>
      </c>
      <c r="B99" s="83"/>
      <c r="C99" s="83"/>
      <c r="D99" s="83">
        <f>F99/E99</f>
        <v>31.4425</v>
      </c>
      <c r="E99" s="61">
        <v>20.0</v>
      </c>
      <c r="F99" s="85">
        <v>628.85</v>
      </c>
      <c r="H99" s="54" t="s">
        <v>89</v>
      </c>
    </row>
    <row r="100">
      <c r="A100" s="79" t="s">
        <v>91</v>
      </c>
      <c r="B100" s="83"/>
      <c r="C100" s="83"/>
      <c r="D100" s="83"/>
      <c r="E100" s="61"/>
      <c r="F100" s="85">
        <v>300.0</v>
      </c>
    </row>
    <row r="101">
      <c r="A101" s="79" t="s">
        <v>92</v>
      </c>
      <c r="B101" s="83"/>
      <c r="C101" s="83"/>
      <c r="D101" s="83"/>
      <c r="E101" s="61"/>
      <c r="F101" s="85">
        <v>200.0</v>
      </c>
    </row>
    <row r="102">
      <c r="A102" s="79" t="s">
        <v>93</v>
      </c>
      <c r="B102" s="83"/>
      <c r="C102" s="83"/>
      <c r="D102" s="83"/>
      <c r="E102" s="61"/>
      <c r="F102" s="85">
        <v>300.0</v>
      </c>
    </row>
    <row r="103">
      <c r="A103" s="83"/>
      <c r="B103" s="83"/>
      <c r="C103" s="83"/>
      <c r="D103" s="83"/>
      <c r="E103" s="86" t="s">
        <v>62</v>
      </c>
      <c r="F103" s="87">
        <f>sum(F98:F102)</f>
        <v>1649.765</v>
      </c>
    </row>
    <row r="104">
      <c r="A104" s="83"/>
      <c r="B104" s="83"/>
      <c r="C104" s="83"/>
      <c r="D104" s="83"/>
      <c r="E104" s="83"/>
      <c r="F104" s="60"/>
    </row>
    <row r="105">
      <c r="A105" s="83"/>
      <c r="B105" s="83"/>
      <c r="C105" s="83"/>
      <c r="D105" s="88" t="s">
        <v>94</v>
      </c>
      <c r="E105" s="89"/>
      <c r="F105" s="90">
        <f>F49+F94+F103</f>
        <v>12715.495</v>
      </c>
    </row>
    <row r="107">
      <c r="A107" s="9" t="s">
        <v>95</v>
      </c>
      <c r="B107" s="4"/>
      <c r="C107" s="4"/>
      <c r="D107" s="4"/>
      <c r="E107" s="4"/>
      <c r="F107" s="5"/>
    </row>
    <row r="108">
      <c r="A108" s="10" t="s">
        <v>44</v>
      </c>
      <c r="B108" s="10" t="s">
        <v>45</v>
      </c>
      <c r="C108" s="10"/>
      <c r="D108" s="10" t="s">
        <v>96</v>
      </c>
      <c r="E108" s="10" t="s">
        <v>97</v>
      </c>
      <c r="F108" s="11" t="s">
        <v>48</v>
      </c>
    </row>
    <row r="109">
      <c r="A109" s="51" t="s">
        <v>98</v>
      </c>
      <c r="B109" s="52"/>
      <c r="C109" s="52"/>
      <c r="D109" s="52"/>
      <c r="E109" s="52"/>
      <c r="F109" s="52"/>
    </row>
    <row r="110">
      <c r="A110" s="22" t="s">
        <v>99</v>
      </c>
      <c r="B110" s="13" t="s">
        <v>100</v>
      </c>
      <c r="C110" s="1"/>
      <c r="D110" s="91"/>
      <c r="E110" s="1" t="s">
        <v>101</v>
      </c>
      <c r="F110" s="2">
        <v>216.96</v>
      </c>
      <c r="H110" s="54" t="s">
        <v>102</v>
      </c>
      <c r="I110" s="54" t="s">
        <v>103</v>
      </c>
    </row>
    <row r="111">
      <c r="A111" s="92"/>
      <c r="B111" s="13" t="s">
        <v>104</v>
      </c>
      <c r="C111" s="1"/>
      <c r="D111" s="91"/>
      <c r="E111" s="1"/>
      <c r="F111" s="33">
        <v>22.37</v>
      </c>
      <c r="H111" s="54"/>
    </row>
    <row r="112">
      <c r="A112" s="22" t="s">
        <v>105</v>
      </c>
      <c r="B112" s="1" t="s">
        <v>106</v>
      </c>
      <c r="C112" s="1"/>
      <c r="D112" s="91">
        <f>F112/E112</f>
        <v>24.75652174</v>
      </c>
      <c r="E112" s="1">
        <v>11.5</v>
      </c>
      <c r="F112" s="33">
        <v>284.7</v>
      </c>
      <c r="H112" s="54" t="s">
        <v>89</v>
      </c>
    </row>
    <row r="113">
      <c r="A113" s="22"/>
      <c r="B113" s="1"/>
      <c r="C113" s="1"/>
      <c r="D113" s="91"/>
      <c r="E113" s="1"/>
      <c r="F113" s="2"/>
    </row>
    <row r="114">
      <c r="A114" s="92" t="s">
        <v>107</v>
      </c>
      <c r="B114" s="13" t="s">
        <v>108</v>
      </c>
      <c r="C114" s="1"/>
      <c r="D114" s="91"/>
      <c r="E114" s="1"/>
      <c r="F114" s="33">
        <v>59.17</v>
      </c>
      <c r="H114" s="54" t="s">
        <v>102</v>
      </c>
      <c r="I114" s="54" t="s">
        <v>109</v>
      </c>
    </row>
    <row r="115">
      <c r="A115" s="93" t="s">
        <v>110</v>
      </c>
      <c r="B115" s="54" t="s">
        <v>111</v>
      </c>
      <c r="F115" s="94">
        <v>88.99</v>
      </c>
      <c r="H115" s="54" t="s">
        <v>103</v>
      </c>
    </row>
    <row r="116">
      <c r="A116" s="54"/>
      <c r="B116" s="54" t="s">
        <v>112</v>
      </c>
      <c r="C116" s="54"/>
      <c r="F116" s="94">
        <v>415.92</v>
      </c>
    </row>
    <row r="117">
      <c r="A117" s="54"/>
      <c r="B117" s="54" t="s">
        <v>113</v>
      </c>
      <c r="C117" s="54"/>
      <c r="F117" s="94">
        <v>61.97</v>
      </c>
    </row>
    <row r="118">
      <c r="A118" s="54"/>
      <c r="B118" s="54" t="s">
        <v>114</v>
      </c>
      <c r="C118" s="54"/>
      <c r="F118" s="94">
        <v>9.02</v>
      </c>
    </row>
    <row r="119">
      <c r="A119" s="54"/>
      <c r="B119" s="54" t="s">
        <v>115</v>
      </c>
      <c r="C119" s="54"/>
      <c r="F119" s="94">
        <v>28.88</v>
      </c>
    </row>
    <row r="120">
      <c r="A120" s="54"/>
      <c r="B120" s="54" t="s">
        <v>116</v>
      </c>
      <c r="C120" s="54"/>
      <c r="F120" s="94">
        <v>42.83</v>
      </c>
    </row>
    <row r="121">
      <c r="A121" s="54"/>
      <c r="B121" s="54" t="s">
        <v>117</v>
      </c>
      <c r="C121" s="54"/>
      <c r="F121" s="94">
        <v>74.3</v>
      </c>
      <c r="H121" s="54" t="s">
        <v>118</v>
      </c>
    </row>
    <row r="122">
      <c r="A122" s="54"/>
      <c r="B122" s="54" t="s">
        <v>119</v>
      </c>
      <c r="C122" s="54" t="s">
        <v>120</v>
      </c>
      <c r="F122" s="94">
        <v>14.69</v>
      </c>
    </row>
    <row r="123">
      <c r="A123" s="54"/>
      <c r="B123" s="54"/>
      <c r="C123" s="54"/>
      <c r="F123" s="94"/>
    </row>
    <row r="124">
      <c r="A124" s="1"/>
      <c r="B124" s="1"/>
      <c r="C124" s="1"/>
      <c r="D124" s="14"/>
      <c r="E124" s="95" t="s">
        <v>62</v>
      </c>
      <c r="F124" s="96">
        <f>SUM(F110:F112,F114:F122)</f>
        <v>1319.8</v>
      </c>
    </row>
    <row r="125">
      <c r="A125" s="51" t="s">
        <v>121</v>
      </c>
      <c r="B125" s="52"/>
      <c r="C125" s="52"/>
      <c r="D125" s="52"/>
      <c r="E125" s="52"/>
      <c r="F125" s="52"/>
    </row>
    <row r="126">
      <c r="A126" s="97" t="s">
        <v>122</v>
      </c>
      <c r="B126" s="97"/>
      <c r="C126" s="97"/>
      <c r="D126" s="97"/>
      <c r="E126" s="97"/>
      <c r="F126" s="98"/>
    </row>
    <row r="127">
      <c r="A127" s="1" t="s">
        <v>123</v>
      </c>
      <c r="B127" s="1" t="s">
        <v>124</v>
      </c>
      <c r="C127" s="1"/>
      <c r="D127" s="2"/>
      <c r="E127" s="1"/>
      <c r="F127" s="2">
        <v>600.0</v>
      </c>
    </row>
    <row r="128">
      <c r="A128" s="1" t="s">
        <v>125</v>
      </c>
      <c r="B128" s="1" t="s">
        <v>126</v>
      </c>
      <c r="C128" s="1"/>
      <c r="D128" s="2"/>
      <c r="E128" s="1"/>
      <c r="F128" s="2">
        <v>500.0</v>
      </c>
    </row>
    <row r="130">
      <c r="A130" s="1"/>
      <c r="B130" s="1"/>
      <c r="C130" s="1"/>
      <c r="D130" s="1"/>
      <c r="E130" s="56" t="s">
        <v>62</v>
      </c>
      <c r="F130" s="99">
        <f>SUM(F127,F128)</f>
        <v>1100</v>
      </c>
    </row>
    <row r="131">
      <c r="A131" s="51" t="s">
        <v>127</v>
      </c>
      <c r="B131" s="52"/>
      <c r="C131" s="52"/>
      <c r="D131" s="52"/>
      <c r="E131" s="52"/>
      <c r="F131" s="52"/>
    </row>
    <row r="133">
      <c r="A133" s="22" t="s">
        <v>128</v>
      </c>
      <c r="B133" s="1"/>
      <c r="C133" s="1"/>
      <c r="D133" s="1" t="s">
        <v>129</v>
      </c>
      <c r="E133" s="1" t="s">
        <v>130</v>
      </c>
      <c r="F133" s="2"/>
    </row>
    <row r="134">
      <c r="A134" s="100" t="s">
        <v>131</v>
      </c>
      <c r="B134" s="1" t="s">
        <v>132</v>
      </c>
      <c r="C134" s="13" t="s">
        <v>133</v>
      </c>
      <c r="D134" s="2"/>
      <c r="E134" s="1"/>
      <c r="F134" s="2">
        <f>42.17 + 54.5</f>
        <v>96.67</v>
      </c>
    </row>
    <row r="135">
      <c r="A135" s="22"/>
      <c r="B135" s="1" t="s">
        <v>134</v>
      </c>
      <c r="C135" s="13" t="s">
        <v>135</v>
      </c>
      <c r="D135" s="33">
        <v>0.59</v>
      </c>
      <c r="E135" s="101">
        <v>728.0</v>
      </c>
      <c r="F135" s="2">
        <f>E135*D135</f>
        <v>429.52</v>
      </c>
    </row>
    <row r="136">
      <c r="A136" s="22"/>
      <c r="B136" s="1" t="s">
        <v>136</v>
      </c>
      <c r="C136" s="13" t="s">
        <v>137</v>
      </c>
      <c r="D136" s="2"/>
      <c r="E136" s="1"/>
      <c r="F136" s="2">
        <f>131.65+235.39+230.51</f>
        <v>597.55</v>
      </c>
    </row>
    <row r="137">
      <c r="A137" s="22"/>
      <c r="B137" s="1"/>
      <c r="C137" s="1"/>
      <c r="D137" s="2"/>
      <c r="E137" s="1"/>
      <c r="F137" s="2"/>
    </row>
    <row r="138">
      <c r="A138" s="1" t="s">
        <v>138</v>
      </c>
      <c r="B138" s="1" t="s">
        <v>132</v>
      </c>
      <c r="C138" s="13" t="s">
        <v>139</v>
      </c>
      <c r="D138" s="2"/>
      <c r="E138" s="1"/>
      <c r="F138" s="33">
        <v>24.0</v>
      </c>
    </row>
    <row r="139">
      <c r="A139" s="22"/>
      <c r="B139" s="1" t="s">
        <v>140</v>
      </c>
      <c r="C139" s="1"/>
      <c r="D139" s="2"/>
      <c r="E139" s="1"/>
      <c r="F139" s="2"/>
    </row>
    <row r="140">
      <c r="A140" s="22"/>
      <c r="B140" s="1" t="s">
        <v>136</v>
      </c>
      <c r="C140" s="1" t="s">
        <v>141</v>
      </c>
      <c r="D140" s="2"/>
      <c r="E140" s="1"/>
      <c r="F140" s="2"/>
    </row>
    <row r="141">
      <c r="A141" s="22"/>
      <c r="B141" s="1"/>
      <c r="C141" s="1"/>
      <c r="D141" s="2"/>
      <c r="E141" s="1"/>
      <c r="F141" s="2"/>
    </row>
    <row r="142">
      <c r="A142" s="22" t="s">
        <v>142</v>
      </c>
      <c r="B142" s="1"/>
      <c r="C142" s="1"/>
      <c r="D142" s="1" t="s">
        <v>143</v>
      </c>
      <c r="E142" s="1" t="s">
        <v>144</v>
      </c>
      <c r="F142" s="2"/>
    </row>
    <row r="143">
      <c r="A143" s="100" t="s">
        <v>145</v>
      </c>
      <c r="B143" s="1" t="s">
        <v>146</v>
      </c>
      <c r="C143" s="13" t="s">
        <v>147</v>
      </c>
      <c r="D143" s="2">
        <f>F143/E143</f>
        <v>273.97</v>
      </c>
      <c r="E143" s="13">
        <v>4.0</v>
      </c>
      <c r="F143" s="33">
        <v>1095.88</v>
      </c>
    </row>
    <row r="144">
      <c r="A144" s="102" t="s">
        <v>148</v>
      </c>
      <c r="B144" s="13" t="s">
        <v>134</v>
      </c>
      <c r="C144" s="1"/>
      <c r="D144" s="33">
        <v>299.8675</v>
      </c>
      <c r="E144" s="13">
        <v>4.0</v>
      </c>
      <c r="F144" s="2">
        <f t="shared" ref="F144:F145" si="8">D144*E144</f>
        <v>1199.47</v>
      </c>
      <c r="H144" s="54" t="s">
        <v>55</v>
      </c>
      <c r="I144" s="54" t="s">
        <v>149</v>
      </c>
    </row>
    <row r="145">
      <c r="A145" s="22"/>
      <c r="B145" s="1" t="s">
        <v>150</v>
      </c>
      <c r="C145" s="1"/>
      <c r="D145" s="33">
        <v>311.965</v>
      </c>
      <c r="E145" s="13">
        <v>2.0</v>
      </c>
      <c r="F145" s="2">
        <f t="shared" si="8"/>
        <v>623.93</v>
      </c>
      <c r="H145" s="54" t="s">
        <v>55</v>
      </c>
      <c r="I145" s="54" t="s">
        <v>149</v>
      </c>
    </row>
    <row r="146">
      <c r="A146" s="22"/>
      <c r="B146" s="1"/>
      <c r="C146" s="1"/>
      <c r="D146" s="2"/>
      <c r="E146" s="1"/>
      <c r="F146" s="2"/>
    </row>
    <row r="147">
      <c r="A147" s="22" t="s">
        <v>151</v>
      </c>
      <c r="B147" s="1"/>
      <c r="C147" s="1"/>
      <c r="D147" s="2"/>
      <c r="E147" s="1"/>
      <c r="F147" s="2"/>
    </row>
    <row r="148">
      <c r="A148" s="102"/>
      <c r="B148" s="1" t="s">
        <v>146</v>
      </c>
      <c r="C148" s="1"/>
      <c r="D148" s="2"/>
      <c r="E148" s="1"/>
      <c r="F148" s="33"/>
    </row>
    <row r="149">
      <c r="A149" s="22"/>
      <c r="B149" s="1" t="s">
        <v>134</v>
      </c>
      <c r="C149" s="1"/>
      <c r="D149" s="2"/>
      <c r="E149" s="1"/>
      <c r="F149" s="33">
        <f>24.6 + 24.28</f>
        <v>48.88</v>
      </c>
    </row>
    <row r="150">
      <c r="A150" s="1"/>
      <c r="B150" s="1" t="s">
        <v>136</v>
      </c>
      <c r="C150" s="1"/>
      <c r="D150" s="2"/>
      <c r="E150" s="1"/>
      <c r="F150" s="2">
        <v>0.0</v>
      </c>
    </row>
    <row r="151">
      <c r="A151" s="92" t="s">
        <v>152</v>
      </c>
      <c r="B151" s="1"/>
      <c r="C151" s="1"/>
      <c r="D151" s="2"/>
      <c r="E151" s="1"/>
      <c r="F151" s="2"/>
    </row>
    <row r="152">
      <c r="A152" s="1"/>
      <c r="B152" s="1" t="s">
        <v>146</v>
      </c>
      <c r="C152" s="1"/>
      <c r="D152" s="2"/>
      <c r="E152" s="1"/>
      <c r="F152" s="33">
        <v>56.26</v>
      </c>
      <c r="H152" s="54" t="s">
        <v>153</v>
      </c>
      <c r="I152" s="54" t="s">
        <v>154</v>
      </c>
    </row>
    <row r="153">
      <c r="A153" s="1"/>
      <c r="B153" s="1" t="s">
        <v>134</v>
      </c>
      <c r="C153" s="1"/>
      <c r="D153" s="2"/>
      <c r="E153" s="1"/>
      <c r="F153" s="33">
        <v>56.26</v>
      </c>
      <c r="H153" s="54" t="s">
        <v>153</v>
      </c>
      <c r="I153" s="54" t="s">
        <v>77</v>
      </c>
    </row>
    <row r="154">
      <c r="A154" s="1"/>
      <c r="B154" s="1" t="s">
        <v>136</v>
      </c>
      <c r="C154" s="1"/>
      <c r="D154" s="2"/>
      <c r="E154" s="1"/>
      <c r="F154" s="33">
        <v>56.26</v>
      </c>
      <c r="H154" s="54" t="s">
        <v>153</v>
      </c>
      <c r="I154" s="54" t="s">
        <v>77</v>
      </c>
    </row>
    <row r="155">
      <c r="A155" s="1"/>
      <c r="B155" s="1"/>
      <c r="C155" s="1"/>
      <c r="D155" s="2"/>
      <c r="E155" s="1"/>
      <c r="F155" s="2"/>
    </row>
    <row r="156">
      <c r="A156" s="1"/>
      <c r="B156" s="1"/>
      <c r="C156" s="1"/>
      <c r="D156" s="1"/>
      <c r="E156" s="56" t="s">
        <v>62</v>
      </c>
      <c r="F156" s="96">
        <f>SUM(F134:F154)</f>
        <v>4284.68</v>
      </c>
    </row>
    <row r="158">
      <c r="A158" s="51" t="s">
        <v>155</v>
      </c>
      <c r="B158" s="52"/>
      <c r="C158" s="52"/>
      <c r="D158" s="52"/>
      <c r="E158" s="52"/>
      <c r="F158" s="52"/>
    </row>
    <row r="159">
      <c r="A159" s="97"/>
      <c r="B159" s="1" t="s">
        <v>156</v>
      </c>
      <c r="C159" s="1"/>
      <c r="D159" s="97"/>
      <c r="E159" s="97"/>
      <c r="F159" s="103">
        <v>250.0</v>
      </c>
    </row>
    <row r="160">
      <c r="A160" s="97"/>
      <c r="B160" s="13" t="s">
        <v>157</v>
      </c>
      <c r="C160" s="1"/>
      <c r="D160" s="97"/>
      <c r="E160" s="97"/>
      <c r="F160" s="103">
        <v>100.0</v>
      </c>
    </row>
    <row r="161">
      <c r="A161" s="97"/>
      <c r="B161" s="1" t="s">
        <v>158</v>
      </c>
      <c r="C161" s="1"/>
      <c r="D161" s="97"/>
      <c r="E161" s="97"/>
      <c r="F161" s="103">
        <v>250.0</v>
      </c>
    </row>
    <row r="162">
      <c r="A162" s="1"/>
      <c r="B162" s="1" t="s">
        <v>159</v>
      </c>
      <c r="C162" s="1"/>
      <c r="D162" s="1"/>
      <c r="E162" s="1"/>
      <c r="F162" s="33">
        <v>100.0</v>
      </c>
    </row>
    <row r="163">
      <c r="A163" s="1"/>
      <c r="B163" s="1" t="s">
        <v>160</v>
      </c>
      <c r="C163" s="1"/>
      <c r="D163" s="1"/>
      <c r="E163" s="1"/>
      <c r="F163" s="33">
        <v>250.0</v>
      </c>
    </row>
    <row r="164">
      <c r="A164" s="1"/>
      <c r="B164" s="1" t="s">
        <v>161</v>
      </c>
      <c r="C164" s="1"/>
      <c r="D164" s="1"/>
      <c r="E164" s="1"/>
      <c r="F164" s="33">
        <v>100.0</v>
      </c>
    </row>
    <row r="165">
      <c r="A165" s="1"/>
      <c r="B165" s="1" t="s">
        <v>162</v>
      </c>
      <c r="C165" s="1"/>
      <c r="D165" s="1"/>
      <c r="E165" s="1"/>
      <c r="F165" s="33">
        <v>250.0</v>
      </c>
    </row>
    <row r="166">
      <c r="A166" s="1"/>
      <c r="B166" s="13" t="s">
        <v>163</v>
      </c>
      <c r="C166" s="1"/>
      <c r="D166" s="1"/>
      <c r="E166" s="1"/>
      <c r="F166" s="33">
        <v>100.0</v>
      </c>
    </row>
    <row r="167">
      <c r="A167" s="1"/>
      <c r="B167" s="1" t="s">
        <v>164</v>
      </c>
      <c r="C167" s="1"/>
      <c r="D167" s="1"/>
      <c r="E167" s="1"/>
      <c r="F167" s="33">
        <v>250.0</v>
      </c>
    </row>
    <row r="168">
      <c r="A168" s="1"/>
      <c r="B168" s="1" t="s">
        <v>165</v>
      </c>
      <c r="C168" s="1"/>
      <c r="D168" s="1"/>
      <c r="E168" s="1"/>
      <c r="F168" s="33">
        <v>100.0</v>
      </c>
    </row>
    <row r="169">
      <c r="A169" s="1"/>
      <c r="B169" s="13" t="s">
        <v>166</v>
      </c>
      <c r="C169" s="1"/>
      <c r="D169" s="1"/>
      <c r="E169" s="1"/>
      <c r="F169" s="33">
        <v>250.0</v>
      </c>
    </row>
    <row r="170">
      <c r="A170" s="1"/>
      <c r="B170" s="13" t="s">
        <v>167</v>
      </c>
      <c r="C170" s="1"/>
      <c r="D170" s="1"/>
      <c r="E170" s="1"/>
      <c r="F170" s="33">
        <v>250.0</v>
      </c>
    </row>
    <row r="171">
      <c r="A171" s="1"/>
      <c r="B171" s="1"/>
      <c r="C171" s="1"/>
      <c r="D171" s="1"/>
      <c r="E171" s="56" t="s">
        <v>62</v>
      </c>
      <c r="F171" s="96">
        <f>SUM(F159:F170)</f>
        <v>2250</v>
      </c>
    </row>
    <row r="172">
      <c r="A172" s="1"/>
      <c r="B172" s="1"/>
      <c r="C172" s="1"/>
      <c r="D172" s="1"/>
      <c r="E172" s="22"/>
      <c r="F172" s="2"/>
    </row>
    <row r="173">
      <c r="A173" s="1"/>
      <c r="B173" s="13" t="s">
        <v>168</v>
      </c>
      <c r="C173" s="1"/>
      <c r="D173" s="1"/>
      <c r="E173" s="22"/>
      <c r="F173" s="33">
        <v>1000.0</v>
      </c>
    </row>
    <row r="174">
      <c r="A174" s="1"/>
      <c r="B174" s="13" t="s">
        <v>168</v>
      </c>
      <c r="C174" s="1"/>
      <c r="D174" s="1"/>
      <c r="E174" s="22"/>
      <c r="F174" s="33">
        <v>1000.0</v>
      </c>
    </row>
    <row r="175">
      <c r="A175" s="13"/>
      <c r="B175" s="13" t="s">
        <v>169</v>
      </c>
      <c r="C175" s="1"/>
      <c r="D175" s="1"/>
      <c r="E175" s="22"/>
      <c r="F175" s="33">
        <v>1000.0</v>
      </c>
    </row>
    <row r="176">
      <c r="A176" s="13" t="s">
        <v>170</v>
      </c>
      <c r="B176" s="13" t="s">
        <v>171</v>
      </c>
      <c r="C176" s="1"/>
      <c r="D176" s="1"/>
      <c r="E176" s="22"/>
      <c r="F176" s="33">
        <v>600.0</v>
      </c>
    </row>
    <row r="177">
      <c r="A177" s="1"/>
      <c r="B177" s="1"/>
      <c r="C177" s="1"/>
      <c r="D177" s="1"/>
      <c r="E177" s="22"/>
      <c r="F177" s="2"/>
    </row>
    <row r="178">
      <c r="A178" s="1"/>
      <c r="B178" s="1"/>
      <c r="C178" s="1"/>
      <c r="D178" s="104" t="s">
        <v>172</v>
      </c>
      <c r="E178" s="105"/>
      <c r="F178" s="106">
        <f>SUM(F124,F130,F156,F171,F173:F176)</f>
        <v>12554.48</v>
      </c>
    </row>
    <row r="179">
      <c r="A179" s="1"/>
      <c r="B179" s="1"/>
      <c r="C179" s="1"/>
      <c r="D179" s="1"/>
      <c r="E179" s="1"/>
      <c r="F179" s="2"/>
    </row>
    <row r="180">
      <c r="A180" s="47"/>
      <c r="B180" s="47"/>
      <c r="C180" s="47"/>
      <c r="D180" s="47"/>
      <c r="E180" s="107" t="s">
        <v>173</v>
      </c>
      <c r="F180" s="108">
        <f>F105+F178</f>
        <v>25269.975</v>
      </c>
    </row>
    <row r="181">
      <c r="A181" s="1"/>
      <c r="B181" s="1"/>
      <c r="C181" s="1"/>
      <c r="D181" s="1"/>
      <c r="E181" s="1"/>
      <c r="F181" s="1"/>
    </row>
    <row r="182">
      <c r="A182" s="22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22" t="s">
        <v>174</v>
      </c>
      <c r="F183" s="20">
        <f>0.1*F180</f>
        <v>2526.9975</v>
      </c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22" t="s">
        <v>175</v>
      </c>
      <c r="F185" s="20">
        <f>F37-F180-F183</f>
        <v>13254.87892</v>
      </c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09" t="s">
        <v>176</v>
      </c>
      <c r="F188" s="20">
        <f>F183+F185</f>
        <v>15781.87642</v>
      </c>
    </row>
  </sheetData>
  <mergeCells count="17">
    <mergeCell ref="A2:I2"/>
    <mergeCell ref="A3:I3"/>
    <mergeCell ref="A4:I4"/>
    <mergeCell ref="A6:I6"/>
    <mergeCell ref="A7:I7"/>
    <mergeCell ref="A22:F22"/>
    <mergeCell ref="A33:F33"/>
    <mergeCell ref="A125:F125"/>
    <mergeCell ref="A131:F131"/>
    <mergeCell ref="A158:F158"/>
    <mergeCell ref="A39:I39"/>
    <mergeCell ref="A40:I40"/>
    <mergeCell ref="A42:F42"/>
    <mergeCell ref="A51:F51"/>
    <mergeCell ref="A97:F97"/>
    <mergeCell ref="A107:F107"/>
    <mergeCell ref="A109:F109"/>
  </mergeCells>
  <drawing r:id="rId1"/>
</worksheet>
</file>