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Scala\SM\doc\"/>
    </mc:Choice>
  </mc:AlternateContent>
  <bookViews>
    <workbookView xWindow="1860" yWindow="0" windowWidth="27870" windowHeight="13020" activeTab="1"/>
  </bookViews>
  <sheets>
    <sheet name="Лист1" sheetId="1" r:id="rId1"/>
    <sheet name="Испытание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Q9" i="2" l="1"/>
  <c r="P9" i="2"/>
  <c r="N9" i="2"/>
  <c r="M9" i="2"/>
  <c r="M8" i="2"/>
  <c r="F69" i="2"/>
  <c r="O8" i="2" s="1"/>
  <c r="I69" i="2"/>
  <c r="N8" i="2" s="1"/>
  <c r="Q8" i="2" s="1"/>
  <c r="R8" i="2" s="1"/>
  <c r="J69" i="2"/>
  <c r="F52" i="2"/>
  <c r="O7" i="2" s="1"/>
  <c r="P7" i="2" s="1"/>
  <c r="M7" i="2"/>
  <c r="Q7" i="2" s="1"/>
  <c r="R7" i="2" s="1"/>
  <c r="M6" i="2"/>
  <c r="F38" i="2"/>
  <c r="O6" i="2" s="1"/>
  <c r="P6" i="2" s="1"/>
  <c r="F16" i="2"/>
  <c r="O5" i="2" s="1"/>
  <c r="P5" i="2" s="1"/>
  <c r="M5" i="2"/>
  <c r="I52" i="2"/>
  <c r="N7" i="2" s="1"/>
  <c r="J52" i="2"/>
  <c r="I38" i="2"/>
  <c r="N6" i="2" s="1"/>
  <c r="Q6" i="2" s="1"/>
  <c r="R6" i="2" s="1"/>
  <c r="J38" i="2"/>
  <c r="I16" i="2"/>
  <c r="N5" i="2" s="1"/>
  <c r="Q5" i="2" s="1"/>
  <c r="R5" i="2" s="1"/>
  <c r="J16" i="2"/>
  <c r="C41" i="1"/>
  <c r="D41" i="1" s="1"/>
  <c r="E41" i="1"/>
  <c r="F41" i="1" s="1"/>
  <c r="C42" i="1"/>
  <c r="D42" i="1" s="1"/>
  <c r="E42" i="1"/>
  <c r="F42" i="1" s="1"/>
  <c r="C43" i="1"/>
  <c r="D43" i="1" s="1"/>
  <c r="E43" i="1"/>
  <c r="F43" i="1" s="1"/>
  <c r="C39" i="1"/>
  <c r="D39" i="1" s="1"/>
  <c r="E39" i="1"/>
  <c r="F39" i="1" s="1"/>
  <c r="C40" i="1"/>
  <c r="D40" i="1" s="1"/>
  <c r="E40" i="1"/>
  <c r="F40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E14" i="1"/>
  <c r="F14" i="1" s="1"/>
  <c r="C14" i="1"/>
  <c r="D14" i="1" s="1"/>
  <c r="E13" i="1"/>
  <c r="F13" i="1" s="1"/>
  <c r="E8" i="1"/>
  <c r="F8" i="1" s="1"/>
  <c r="E9" i="1"/>
  <c r="F9" i="1" s="1"/>
  <c r="E10" i="1"/>
  <c r="F10" i="1" s="1"/>
  <c r="E11" i="1"/>
  <c r="F11" i="1" s="1"/>
  <c r="E12" i="1"/>
  <c r="F12" i="1" s="1"/>
  <c r="E7" i="1"/>
  <c r="C7" i="1"/>
  <c r="D7" i="1" s="1"/>
  <c r="C8" i="1"/>
  <c r="D8" i="1" s="1"/>
  <c r="G8" i="1" s="1"/>
  <c r="C9" i="1"/>
  <c r="D9" i="1" s="1"/>
  <c r="C10" i="1"/>
  <c r="D10" i="1" s="1"/>
  <c r="C11" i="1"/>
  <c r="D11" i="1" s="1"/>
  <c r="C12" i="1"/>
  <c r="D12" i="1" s="1"/>
  <c r="C13" i="1"/>
  <c r="D13" i="1" s="1"/>
  <c r="P8" i="2" l="1"/>
  <c r="F7" i="1"/>
  <c r="H7" i="1" s="1"/>
  <c r="I8" i="1" s="1"/>
  <c r="G9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J8" i="1"/>
  <c r="H8" i="1"/>
  <c r="I9" i="1" s="1"/>
  <c r="H9" i="1" s="1"/>
  <c r="I10" i="1" l="1"/>
  <c r="J9" i="1"/>
  <c r="H10" i="1" l="1"/>
  <c r="I11" i="1" s="1"/>
  <c r="J10" i="1"/>
  <c r="H11" i="1" l="1"/>
  <c r="I12" i="1" s="1"/>
  <c r="H12" i="1" s="1"/>
  <c r="J11" i="1"/>
  <c r="J12" i="1" l="1"/>
  <c r="J13" i="1"/>
  <c r="I13" i="1" l="1"/>
  <c r="H13" i="1" l="1"/>
  <c r="J14" i="1" s="1"/>
  <c r="I14" i="1" l="1"/>
  <c r="H14" i="1" s="1"/>
  <c r="J15" i="1" s="1"/>
  <c r="I15" i="1" l="1"/>
  <c r="H15" i="1" s="1"/>
  <c r="J16" i="1" s="1"/>
  <c r="I16" i="1" l="1"/>
  <c r="H16" i="1" s="1"/>
  <c r="J17" i="1" s="1"/>
  <c r="I17" i="1" l="1"/>
  <c r="H17" i="1" s="1"/>
  <c r="J18" i="1" s="1"/>
  <c r="I18" i="1" l="1"/>
  <c r="H18" i="1" s="1"/>
  <c r="J19" i="1" s="1"/>
  <c r="I19" i="1" l="1"/>
  <c r="H19" i="1" s="1"/>
  <c r="J20" i="1" s="1"/>
  <c r="I20" i="1" l="1"/>
  <c r="H20" i="1" s="1"/>
  <c r="J21" i="1" s="1"/>
  <c r="I21" i="1" l="1"/>
  <c r="H21" i="1" s="1"/>
  <c r="J22" i="1" s="1"/>
  <c r="I22" i="1" l="1"/>
  <c r="H22" i="1" s="1"/>
  <c r="J23" i="1" s="1"/>
  <c r="I23" i="1" l="1"/>
  <c r="H23" i="1" s="1"/>
  <c r="J24" i="1" s="1"/>
  <c r="I24" i="1" l="1"/>
  <c r="H24" i="1" s="1"/>
  <c r="J25" i="1" s="1"/>
  <c r="I25" i="1" l="1"/>
  <c r="H25" i="1" s="1"/>
  <c r="J26" i="1" s="1"/>
  <c r="I26" i="1" l="1"/>
  <c r="H26" i="1" s="1"/>
  <c r="J27" i="1" s="1"/>
  <c r="I27" i="1" l="1"/>
  <c r="H27" i="1" s="1"/>
  <c r="J28" i="1" s="1"/>
  <c r="I28" i="1" l="1"/>
  <c r="H28" i="1" s="1"/>
  <c r="J29" i="1" s="1"/>
  <c r="I29" i="1" l="1"/>
  <c r="H29" i="1" s="1"/>
  <c r="J30" i="1" s="1"/>
  <c r="I30" i="1" l="1"/>
  <c r="H30" i="1" s="1"/>
  <c r="J31" i="1" s="1"/>
  <c r="I31" i="1" l="1"/>
  <c r="H31" i="1" s="1"/>
  <c r="J32" i="1" s="1"/>
  <c r="I32" i="1" l="1"/>
  <c r="H32" i="1" s="1"/>
  <c r="J33" i="1" s="1"/>
  <c r="I33" i="1" l="1"/>
  <c r="H33" i="1" s="1"/>
  <c r="J34" i="1" s="1"/>
  <c r="I34" i="1" l="1"/>
  <c r="H34" i="1" s="1"/>
  <c r="J35" i="1" s="1"/>
  <c r="I35" i="1" l="1"/>
  <c r="H35" i="1" s="1"/>
  <c r="J36" i="1" s="1"/>
  <c r="I36" i="1" l="1"/>
  <c r="H36" i="1" s="1"/>
  <c r="J37" i="1" s="1"/>
  <c r="I37" i="1" l="1"/>
  <c r="H37" i="1" s="1"/>
  <c r="J38" i="1" s="1"/>
  <c r="I38" i="1" l="1"/>
  <c r="H38" i="1" s="1"/>
  <c r="I39" i="1" l="1"/>
  <c r="H39" i="1" s="1"/>
  <c r="J39" i="1"/>
  <c r="I40" i="1" l="1"/>
  <c r="H40" i="1" s="1"/>
  <c r="J40" i="1"/>
  <c r="I41" i="1" l="1"/>
  <c r="H41" i="1" s="1"/>
  <c r="J41" i="1"/>
  <c r="J42" i="1" l="1"/>
  <c r="I42" i="1"/>
  <c r="H42" i="1" s="1"/>
  <c r="I43" i="1" l="1"/>
  <c r="J43" i="1"/>
  <c r="H43" i="1" l="1"/>
</calcChain>
</file>

<file path=xl/comments1.xml><?xml version="1.0" encoding="utf-8"?>
<comments xmlns="http://schemas.openxmlformats.org/spreadsheetml/2006/main">
  <authors>
    <author>phpusr black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phpusr black:</t>
        </r>
        <r>
          <rPr>
            <sz val="9"/>
            <color indexed="81"/>
            <rFont val="Tahoma"/>
            <family val="2"/>
            <charset val="204"/>
          </rPr>
          <t xml:space="preserve">
Иначе огромная таблица получится</t>
        </r>
      </text>
    </comment>
  </commentList>
</comments>
</file>

<file path=xl/sharedStrings.xml><?xml version="1.0" encoding="utf-8"?>
<sst xmlns="http://schemas.openxmlformats.org/spreadsheetml/2006/main" count="65" uniqueCount="26">
  <si>
    <t>Время между поступлениями:</t>
  </si>
  <si>
    <t>6e^(-6t)</t>
  </si>
  <si>
    <t>Длит. Обсл. одной заявки:</t>
  </si>
  <si>
    <t>1,3e(-1,3t)</t>
  </si>
  <si>
    <t>T:</t>
  </si>
  <si>
    <t>№</t>
  </si>
  <si>
    <t>ri</t>
  </si>
  <si>
    <t>Ti (время м/у)</t>
  </si>
  <si>
    <t>ti (время обсл.)</t>
  </si>
  <si>
    <t>Ri</t>
  </si>
  <si>
    <t>Отказ</t>
  </si>
  <si>
    <t>T (Время поступления)</t>
  </si>
  <si>
    <t>T (Время окончания)</t>
  </si>
  <si>
    <t>Ri2</t>
  </si>
  <si>
    <t>Итог</t>
  </si>
  <si>
    <t>Испытание 1</t>
  </si>
  <si>
    <t>Испытание 2</t>
  </si>
  <si>
    <t>Испытание 3</t>
  </si>
  <si>
    <t>Номер испытания</t>
  </si>
  <si>
    <t>Поступило заявок</t>
  </si>
  <si>
    <t>Обслужено заявок</t>
  </si>
  <si>
    <t>Вер-ть обсл.</t>
  </si>
  <si>
    <t>Длит. обсл.</t>
  </si>
  <si>
    <t>Ср. вр. обсл.</t>
  </si>
  <si>
    <t>Обслужено</t>
  </si>
  <si>
    <t>Вер. отк.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</si>
</sst>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1" fillId="0" borderId="1" xfId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Заголовок 1" xfId="1" builtinId="16"/>
    <cellStyle name="Обычный" xfId="0" builtinId="0"/>
  </cellStyles>
  <dxfs count="106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B4:J16" totalsRowCount="1" headerRowDxfId="100" headerRowBorderDxfId="99" tableBorderDxfId="98" totalsRowBorderDxfId="97">
  <autoFilter ref="B4:J15"/>
  <tableColumns count="9">
    <tableColumn id="1" name="№" totalsRowLabel="Итог" dataDxfId="96" totalsRowDxfId="95"/>
    <tableColumn id="2" name="ri" dataDxfId="94" totalsRowDxfId="93"/>
    <tableColumn id="3" name="Ti (время м/у)" dataDxfId="92" totalsRowDxfId="91"/>
    <tableColumn id="4" name="Ri2" dataDxfId="90" totalsRowDxfId="89"/>
    <tableColumn id="5" name="ti (время обсл.)" totalsRowFunction="custom" totalsRowDxfId="88">
      <totalsRowFormula>SUMIF(Таблица2[Обслужено],1,Таблица2[ti (время обсл.)])</totalsRowFormula>
    </tableColumn>
    <tableColumn id="6" name="T (Время поступления)" dataDxfId="87" totalsRowDxfId="86"/>
    <tableColumn id="7" name="T (Время окончания)" dataDxfId="85" totalsRowDxfId="84"/>
    <tableColumn id="8" name="Обслужено" totalsRowFunction="sum" dataDxfId="83" totalsRowDxfId="82"/>
    <tableColumn id="9" name="Отказ" totalsRowFunction="sum" dataDxfId="81" totalsRow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20:J38" totalsRowCount="1" totalsRowDxfId="79" totalsRowBorderDxfId="78">
  <autoFilter ref="B20:J37"/>
  <tableColumns count="9">
    <tableColumn id="1" name="№" totalsRowLabel="Итог" dataDxfId="77" totalsRowDxfId="76"/>
    <tableColumn id="2" name="ri" dataDxfId="75" totalsRowDxfId="74"/>
    <tableColumn id="3" name="Ti (время м/у)" dataDxfId="73" totalsRowDxfId="72"/>
    <tableColumn id="4" name="Ri2" dataDxfId="71" totalsRowDxfId="70"/>
    <tableColumn id="5" name="ti (время обсл.)" totalsRowFunction="custom" dataDxfId="69" totalsRowDxfId="68">
      <totalsRowFormula>SUMIF(Таблица4[Обслужено],1,Таблица4[ti (время обсл.)])</totalsRowFormula>
    </tableColumn>
    <tableColumn id="6" name="T (Время поступления)" dataDxfId="67" totalsRowDxfId="66"/>
    <tableColumn id="7" name="T (Время окончания)" dataDxfId="65" totalsRowDxfId="64"/>
    <tableColumn id="8" name="Обслужено" totalsRowFunction="sum" dataDxfId="63" totalsRowDxfId="62"/>
    <tableColumn id="9" name="Отказ" totalsRowFunction="sum" dataDxfId="61" totalsRow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B42:J52" totalsRowCount="1" headerRowDxfId="59" headerRowBorderDxfId="58" tableBorderDxfId="57" totalsRowBorderDxfId="56">
  <autoFilter ref="B42:J51"/>
  <tableColumns count="9">
    <tableColumn id="1" name="№" totalsRowLabel="Итог" dataDxfId="55" totalsRowDxfId="54"/>
    <tableColumn id="2" name="ri" dataDxfId="53" totalsRowDxfId="52"/>
    <tableColumn id="3" name="Ti (время м/у)" dataDxfId="51" totalsRowDxfId="50"/>
    <tableColumn id="4" name="Ri2" dataDxfId="49" totalsRowDxfId="48"/>
    <tableColumn id="5" name="ti (время обсл.)" totalsRowFunction="custom" dataDxfId="47" totalsRowDxfId="46">
      <totalsRowFormula>SUMIF(Таблица5[Обслужено],1,Таблица5[ti (время обсл.)])</totalsRowFormula>
    </tableColumn>
    <tableColumn id="6" name="T (Время поступления)" dataDxfId="45" totalsRowDxfId="44"/>
    <tableColumn id="7" name="T (Время окончания)" dataDxfId="43" totalsRowDxfId="42"/>
    <tableColumn id="8" name="Обслужено" totalsRowFunction="sum" dataDxfId="41" totalsRowDxfId="40"/>
    <tableColumn id="9" name="Отказ" totalsRowFunction="sum" dataDxfId="39" totalsRowDxfId="3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B56:J69" totalsRowCount="1" headerRowDxfId="37" headerRowBorderDxfId="36" tableBorderDxfId="35" totalsRowBorderDxfId="34">
  <autoFilter ref="B56:J68"/>
  <tableColumns count="9">
    <tableColumn id="1" name="№" totalsRowLabel="Итог" dataDxfId="33" totalsRowDxfId="32"/>
    <tableColumn id="2" name="ri" dataDxfId="31" totalsRowDxfId="30"/>
    <tableColumn id="3" name="Ti (время м/у)" dataDxfId="29" totalsRowDxfId="28"/>
    <tableColumn id="4" name="Ri2" dataDxfId="27" totalsRowDxfId="26"/>
    <tableColumn id="5" name="ti (время обсл.)" totalsRowFunction="custom" dataDxfId="25" totalsRowDxfId="24">
      <totalsRowFormula>SUMIF(Таблица6[Обслужено],1,Таблица6[ti (время обсл.)])</totalsRowFormula>
    </tableColumn>
    <tableColumn id="6" name="T (Время поступления)" dataDxfId="23" totalsRowDxfId="22"/>
    <tableColumn id="7" name="T (Время окончания)" dataDxfId="21" totalsRowDxfId="20"/>
    <tableColumn id="8" name="Обслужено" totalsRowFunction="sum" dataDxfId="19" totalsRowDxfId="18"/>
    <tableColumn id="9" name="Отказ" totalsRowFunction="sum" dataDxfId="17" totalsRow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L4:R9" totalsRowCount="1" headerRowDxfId="15" dataDxfId="14">
  <autoFilter ref="L4:R8"/>
  <tableColumns count="7">
    <tableColumn id="1" name="Номер испытания" totalsRowLabel="Итог" dataDxfId="13" totalsRowDxfId="12"/>
    <tableColumn id="2" name="Поступило заявок" totalsRowFunction="sum" dataDxfId="11" totalsRowDxfId="10"/>
    <tableColumn id="3" name="Обслужено заявок" totalsRowFunction="sum" dataDxfId="9" totalsRowDxfId="8"/>
    <tableColumn id="4" name="Длит. обсл." dataDxfId="7" totalsRowDxfId="6"/>
    <tableColumn id="5" name="Ср. вр. обсл." totalsRowFunction="average" dataDxfId="5" totalsRowDxfId="4">
      <calculatedColumnFormula>O5/N5</calculatedColumnFormula>
    </tableColumn>
    <tableColumn id="6" name="Вер-ть обсл." totalsRowFunction="average" dataDxfId="3" totalsRowDxfId="2">
      <calculatedColumnFormula>N5/M5</calculatedColumnFormula>
    </tableColumn>
    <tableColumn id="7" name="Вер. отк." totalsRowFunction="average" dataDxfId="1" totalsRowDxfId="0">
      <calculatedColumnFormula>1-Таблица7[[#This Row],[Вер-ть обсл.]]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46"/>
  <sheetViews>
    <sheetView workbookViewId="0">
      <selection activeCell="I7" sqref="I7"/>
    </sheetView>
  </sheetViews>
  <sheetFormatPr defaultRowHeight="15" x14ac:dyDescent="0.25"/>
  <cols>
    <col min="4" max="4" width="13.5703125" customWidth="1"/>
    <col min="5" max="5" width="12.140625" customWidth="1"/>
    <col min="6" max="6" width="15.140625" customWidth="1"/>
    <col min="7" max="8" width="22.7109375" customWidth="1"/>
    <col min="9" max="9" width="12.42578125" customWidth="1"/>
  </cols>
  <sheetData>
    <row r="2" spans="2:10" x14ac:dyDescent="0.25">
      <c r="B2" s="22" t="s">
        <v>0</v>
      </c>
      <c r="C2" s="22"/>
      <c r="D2" s="22"/>
      <c r="E2" t="s">
        <v>1</v>
      </c>
      <c r="F2" s="2">
        <v>0.6</v>
      </c>
    </row>
    <row r="3" spans="2:10" x14ac:dyDescent="0.25">
      <c r="B3" s="22" t="s">
        <v>2</v>
      </c>
      <c r="C3" s="22"/>
      <c r="D3" s="22"/>
      <c r="E3" t="s">
        <v>3</v>
      </c>
      <c r="F3" s="2">
        <v>1.3</v>
      </c>
    </row>
    <row r="4" spans="2:10" x14ac:dyDescent="0.25">
      <c r="B4" s="22" t="s">
        <v>4</v>
      </c>
      <c r="C4" s="22"/>
      <c r="D4" s="22"/>
      <c r="E4" s="2">
        <v>15</v>
      </c>
    </row>
    <row r="5" spans="2:10" ht="36.75" customHeight="1" x14ac:dyDescent="0.25"/>
    <row r="6" spans="2:10" x14ac:dyDescent="0.25">
      <c r="B6" s="6" t="s">
        <v>5</v>
      </c>
      <c r="C6" s="6" t="s">
        <v>6</v>
      </c>
      <c r="D6" s="6" t="s">
        <v>7</v>
      </c>
      <c r="E6" s="6" t="s">
        <v>9</v>
      </c>
      <c r="F6" s="6" t="s">
        <v>8</v>
      </c>
      <c r="G6" s="6" t="s">
        <v>11</v>
      </c>
      <c r="H6" s="6" t="s">
        <v>12</v>
      </c>
      <c r="I6" s="6" t="s">
        <v>24</v>
      </c>
      <c r="J6" s="6" t="s">
        <v>10</v>
      </c>
    </row>
    <row r="7" spans="2:10" x14ac:dyDescent="0.25">
      <c r="B7" s="4">
        <v>1</v>
      </c>
      <c r="C7" s="5">
        <f ca="1">RAND()</f>
        <v>0.78420153437656615</v>
      </c>
      <c r="D7" s="5">
        <f ca="1">-(1/$F$2)*LN(C7)</f>
        <v>0.40514872085331521</v>
      </c>
      <c r="E7" s="5">
        <f ca="1">RAND()</f>
        <v>0.92656997723293044</v>
      </c>
      <c r="F7" s="5">
        <f ca="1">-(1/$F$3)*LN(E7)</f>
        <v>5.8665928865399654E-2</v>
      </c>
      <c r="G7" s="4">
        <v>0</v>
      </c>
      <c r="H7" s="5">
        <f ca="1">G7+F7</f>
        <v>5.8665928865399654E-2</v>
      </c>
      <c r="I7" s="4">
        <v>1</v>
      </c>
      <c r="J7" s="4">
        <v>0</v>
      </c>
    </row>
    <row r="8" spans="2:10" x14ac:dyDescent="0.25">
      <c r="B8" s="4">
        <v>2</v>
      </c>
      <c r="C8" s="5">
        <f t="shared" ref="C8:C43" ca="1" si="0">RAND()</f>
        <v>0.60895119928411423</v>
      </c>
      <c r="D8" s="5">
        <f t="shared" ref="D8:D38" ca="1" si="1">-(1/$F$2)*LN(C8)</f>
        <v>0.82669524503570613</v>
      </c>
      <c r="E8" s="5">
        <f t="shared" ref="E8:E12" ca="1" si="2">RAND()</f>
        <v>0.62922574080817339</v>
      </c>
      <c r="F8" s="5">
        <f t="shared" ref="F8:F13" ca="1" si="3">-(1/$F$3)*LN(E8)</f>
        <v>0.35635784481497368</v>
      </c>
      <c r="G8" s="5">
        <f ca="1">G7+D8</f>
        <v>0.82669524503570613</v>
      </c>
      <c r="H8" s="5">
        <f ca="1">IF(I8=1, G8+F8, H7)</f>
        <v>1.1830530898506799</v>
      </c>
      <c r="I8" s="4">
        <f ca="1">IF(G8&gt;H7,1,0)</f>
        <v>1</v>
      </c>
      <c r="J8" s="4">
        <f ca="1">IF(G8&lt;=H7,1,0)</f>
        <v>0</v>
      </c>
    </row>
    <row r="9" spans="2:10" x14ac:dyDescent="0.25">
      <c r="B9" s="4">
        <v>3</v>
      </c>
      <c r="C9" s="5">
        <f t="shared" ca="1" si="0"/>
        <v>0.1175080163354516</v>
      </c>
      <c r="D9" s="5">
        <f t="shared" ca="1" si="1"/>
        <v>3.568747872655968</v>
      </c>
      <c r="E9" s="5">
        <f t="shared" ca="1" si="2"/>
        <v>0.48129768498776782</v>
      </c>
      <c r="F9" s="5">
        <f t="shared" ca="1" si="3"/>
        <v>0.56251485584610572</v>
      </c>
      <c r="G9" s="5">
        <f t="shared" ref="G9:G43" ca="1" si="4">G8+D9</f>
        <v>4.3954431176916744</v>
      </c>
      <c r="H9" s="5">
        <f ca="1">IF(I9=1, G9+F9, H8)</f>
        <v>4.9579579735377806</v>
      </c>
      <c r="I9" s="4">
        <f t="shared" ref="I9:I43" ca="1" si="5">IF(G9&gt;H8,1,0)</f>
        <v>1</v>
      </c>
      <c r="J9" s="4">
        <f t="shared" ref="J9:J43" ca="1" si="6">IF(G9&lt;=H8,1,0)</f>
        <v>0</v>
      </c>
    </row>
    <row r="10" spans="2:10" x14ac:dyDescent="0.25">
      <c r="B10" s="4">
        <v>4</v>
      </c>
      <c r="C10" s="5">
        <f t="shared" ca="1" si="0"/>
        <v>0.38882938799502675</v>
      </c>
      <c r="D10" s="5">
        <f t="shared" ca="1" si="1"/>
        <v>1.5743577047423329</v>
      </c>
      <c r="E10" s="5">
        <f t="shared" ca="1" si="2"/>
        <v>0.87748930946890169</v>
      </c>
      <c r="F10" s="5">
        <f t="shared" ca="1" si="3"/>
        <v>0.10053115896750106</v>
      </c>
      <c r="G10" s="5">
        <f ca="1">G9+D10</f>
        <v>5.9698008224340073</v>
      </c>
      <c r="H10" s="5">
        <f t="shared" ref="H10:H43" ca="1" si="7">IF(I10=1, G10+F10, H9)</f>
        <v>6.070331981401508</v>
      </c>
      <c r="I10" s="4">
        <f t="shared" ca="1" si="5"/>
        <v>1</v>
      </c>
      <c r="J10" s="4">
        <f t="shared" ca="1" si="6"/>
        <v>0</v>
      </c>
    </row>
    <row r="11" spans="2:10" x14ac:dyDescent="0.25">
      <c r="B11" s="4">
        <v>5</v>
      </c>
      <c r="C11" s="5">
        <f t="shared" ca="1" si="0"/>
        <v>0.3919331980852897</v>
      </c>
      <c r="D11" s="5">
        <f t="shared" ca="1" si="1"/>
        <v>1.5611064446022636</v>
      </c>
      <c r="E11" s="5">
        <f t="shared" ca="1" si="2"/>
        <v>0.23313735146624148</v>
      </c>
      <c r="F11" s="5">
        <f t="shared" ca="1" si="3"/>
        <v>1.1200980829436467</v>
      </c>
      <c r="G11" s="5">
        <f t="shared" ca="1" si="4"/>
        <v>7.5309072670362713</v>
      </c>
      <c r="H11" s="5">
        <f t="shared" ca="1" si="7"/>
        <v>8.6510053499799184</v>
      </c>
      <c r="I11" s="4">
        <f t="shared" ca="1" si="5"/>
        <v>1</v>
      </c>
      <c r="J11" s="4">
        <f t="shared" ca="1" si="6"/>
        <v>0</v>
      </c>
    </row>
    <row r="12" spans="2:10" x14ac:dyDescent="0.25">
      <c r="B12" s="4">
        <v>6</v>
      </c>
      <c r="C12" s="5">
        <f t="shared" ca="1" si="0"/>
        <v>0.69031908262229735</v>
      </c>
      <c r="D12" s="5">
        <f t="shared" ca="1" si="1"/>
        <v>0.61766891616593533</v>
      </c>
      <c r="E12" s="5">
        <f t="shared" ca="1" si="2"/>
        <v>0.98302542099629941</v>
      </c>
      <c r="F12" s="5">
        <f t="shared" ca="1" si="3"/>
        <v>1.3169460417225424E-2</v>
      </c>
      <c r="G12" s="5">
        <f t="shared" ca="1" si="4"/>
        <v>8.1485761832022074</v>
      </c>
      <c r="H12" s="5">
        <f t="shared" ca="1" si="7"/>
        <v>8.6510053499799184</v>
      </c>
      <c r="I12" s="4">
        <f t="shared" ca="1" si="5"/>
        <v>0</v>
      </c>
      <c r="J12" s="4">
        <f t="shared" ca="1" si="6"/>
        <v>1</v>
      </c>
    </row>
    <row r="13" spans="2:10" x14ac:dyDescent="0.25">
      <c r="B13" s="4">
        <v>7</v>
      </c>
      <c r="C13" s="5">
        <f t="shared" ca="1" si="0"/>
        <v>0.61871720713364886</v>
      </c>
      <c r="D13" s="5">
        <f t="shared" ca="1" si="1"/>
        <v>0.80017827512598605</v>
      </c>
      <c r="E13" s="5">
        <f ca="1">RAND()</f>
        <v>0.59754684328025165</v>
      </c>
      <c r="F13" s="5">
        <f t="shared" ca="1" si="3"/>
        <v>0.39609430727238154</v>
      </c>
      <c r="G13" s="5">
        <f t="shared" ca="1" si="4"/>
        <v>8.9487544583281942</v>
      </c>
      <c r="H13" s="5">
        <f t="shared" ca="1" si="7"/>
        <v>9.3448487656005756</v>
      </c>
      <c r="I13" s="4">
        <f t="shared" ca="1" si="5"/>
        <v>1</v>
      </c>
      <c r="J13" s="4">
        <f t="shared" ca="1" si="6"/>
        <v>0</v>
      </c>
    </row>
    <row r="14" spans="2:10" x14ac:dyDescent="0.25">
      <c r="B14" s="4">
        <v>8</v>
      </c>
      <c r="C14" s="5">
        <f t="shared" ca="1" si="0"/>
        <v>0.60475920276769335</v>
      </c>
      <c r="D14" s="5">
        <f t="shared" ca="1" si="1"/>
        <v>0.83820818688883736</v>
      </c>
      <c r="E14" s="5">
        <f ca="1">RAND()</f>
        <v>0.97244362109421667</v>
      </c>
      <c r="F14" s="5">
        <f ca="1">-(1/$F$3)*LN(E14)</f>
        <v>2.1494752567650259E-2</v>
      </c>
      <c r="G14" s="5">
        <f t="shared" ca="1" si="4"/>
        <v>9.7869626452170309</v>
      </c>
      <c r="H14" s="5">
        <f t="shared" ca="1" si="7"/>
        <v>9.8084573977846805</v>
      </c>
      <c r="I14" s="4">
        <f t="shared" ca="1" si="5"/>
        <v>1</v>
      </c>
      <c r="J14" s="4">
        <f t="shared" ca="1" si="6"/>
        <v>0</v>
      </c>
    </row>
    <row r="15" spans="2:10" x14ac:dyDescent="0.25">
      <c r="B15" s="4">
        <v>9</v>
      </c>
      <c r="C15" s="5">
        <f t="shared" ca="1" si="0"/>
        <v>0.13092074431449541</v>
      </c>
      <c r="D15" s="5">
        <f t="shared" ca="1" si="1"/>
        <v>3.3886052401722688</v>
      </c>
      <c r="E15" s="5">
        <f t="shared" ref="E15:E43" ca="1" si="8">RAND()</f>
        <v>0.41160201024767984</v>
      </c>
      <c r="F15" s="5">
        <f t="shared" ref="F15:F43" ca="1" si="9">-(1/$F$3)*LN(E15)</f>
        <v>0.68284491619268928</v>
      </c>
      <c r="G15" s="5">
        <f t="shared" ca="1" si="4"/>
        <v>13.175567885389299</v>
      </c>
      <c r="H15" s="5">
        <f t="shared" ca="1" si="7"/>
        <v>13.858412801581988</v>
      </c>
      <c r="I15" s="4">
        <f t="shared" ca="1" si="5"/>
        <v>1</v>
      </c>
      <c r="J15" s="4">
        <f t="shared" ca="1" si="6"/>
        <v>0</v>
      </c>
    </row>
    <row r="16" spans="2:10" x14ac:dyDescent="0.25">
      <c r="B16" s="4">
        <v>10</v>
      </c>
      <c r="C16" s="5">
        <f t="shared" ca="1" si="0"/>
        <v>8.580545642571813E-2</v>
      </c>
      <c r="D16" s="5">
        <f t="shared" ca="1" si="1"/>
        <v>4.0927877996748974</v>
      </c>
      <c r="E16" s="5">
        <f t="shared" ca="1" si="8"/>
        <v>0.55658002578422805</v>
      </c>
      <c r="F16" s="5">
        <f t="shared" ca="1" si="9"/>
        <v>0.45072639742826781</v>
      </c>
      <c r="G16" s="5">
        <f t="shared" ca="1" si="4"/>
        <v>17.268355685064197</v>
      </c>
      <c r="H16" s="5">
        <f t="shared" ca="1" si="7"/>
        <v>17.719082082492466</v>
      </c>
      <c r="I16" s="4">
        <f t="shared" ca="1" si="5"/>
        <v>1</v>
      </c>
      <c r="J16" s="4">
        <f t="shared" ca="1" si="6"/>
        <v>0</v>
      </c>
    </row>
    <row r="17" spans="2:10" x14ac:dyDescent="0.25">
      <c r="B17" s="4">
        <v>11</v>
      </c>
      <c r="C17" s="5">
        <f t="shared" ca="1" si="0"/>
        <v>0.10982044574229122</v>
      </c>
      <c r="D17" s="5">
        <f t="shared" ca="1" si="1"/>
        <v>3.6815142638254246</v>
      </c>
      <c r="E17" s="5">
        <f t="shared" ca="1" si="8"/>
        <v>0.91077116891179755</v>
      </c>
      <c r="F17" s="5">
        <f t="shared" ca="1" si="9"/>
        <v>7.1895076907527125E-2</v>
      </c>
      <c r="G17" s="5">
        <f t="shared" ca="1" si="4"/>
        <v>20.949869948889621</v>
      </c>
      <c r="H17" s="5">
        <f t="shared" ca="1" si="7"/>
        <v>21.021765025797148</v>
      </c>
      <c r="I17" s="4">
        <f t="shared" ca="1" si="5"/>
        <v>1</v>
      </c>
      <c r="J17" s="4">
        <f t="shared" ca="1" si="6"/>
        <v>0</v>
      </c>
    </row>
    <row r="18" spans="2:10" x14ac:dyDescent="0.25">
      <c r="B18" s="4">
        <v>12</v>
      </c>
      <c r="C18" s="5">
        <f t="shared" ca="1" si="0"/>
        <v>0.88100662453295719</v>
      </c>
      <c r="D18" s="5">
        <f t="shared" ca="1" si="1"/>
        <v>0.21115022290094082</v>
      </c>
      <c r="E18" s="5">
        <f t="shared" ca="1" si="8"/>
        <v>0.29030467153434303</v>
      </c>
      <c r="F18" s="5">
        <f t="shared" ca="1" si="9"/>
        <v>0.95140331999146699</v>
      </c>
      <c r="G18" s="5">
        <f t="shared" ca="1" si="4"/>
        <v>21.161020171790561</v>
      </c>
      <c r="H18" s="5">
        <f t="shared" ca="1" si="7"/>
        <v>22.112423491782028</v>
      </c>
      <c r="I18" s="4">
        <f t="shared" ca="1" si="5"/>
        <v>1</v>
      </c>
      <c r="J18" s="4">
        <f t="shared" ca="1" si="6"/>
        <v>0</v>
      </c>
    </row>
    <row r="19" spans="2:10" x14ac:dyDescent="0.25">
      <c r="B19" s="4">
        <v>13</v>
      </c>
      <c r="C19" s="5">
        <f t="shared" ca="1" si="0"/>
        <v>0.18065474049674113</v>
      </c>
      <c r="D19" s="5">
        <f t="shared" ca="1" si="1"/>
        <v>2.8519459673335787</v>
      </c>
      <c r="E19" s="5">
        <f t="shared" ca="1" si="8"/>
        <v>0.22684932153572779</v>
      </c>
      <c r="F19" s="5">
        <f t="shared" ca="1" si="9"/>
        <v>1.1411302028325638</v>
      </c>
      <c r="G19" s="5">
        <f t="shared" ca="1" si="4"/>
        <v>24.012966139124138</v>
      </c>
      <c r="H19" s="5">
        <f t="shared" ca="1" si="7"/>
        <v>25.154096341956702</v>
      </c>
      <c r="I19" s="4">
        <f t="shared" ca="1" si="5"/>
        <v>1</v>
      </c>
      <c r="J19" s="4">
        <f t="shared" ca="1" si="6"/>
        <v>0</v>
      </c>
    </row>
    <row r="20" spans="2:10" x14ac:dyDescent="0.25">
      <c r="B20" s="4">
        <v>14</v>
      </c>
      <c r="C20" s="5">
        <f t="shared" ca="1" si="0"/>
        <v>0.80694229677028217</v>
      </c>
      <c r="D20" s="5">
        <f t="shared" ca="1" si="1"/>
        <v>0.35750519441871159</v>
      </c>
      <c r="E20" s="5">
        <f t="shared" ca="1" si="8"/>
        <v>0.16171433717919337</v>
      </c>
      <c r="F20" s="5">
        <f t="shared" ca="1" si="9"/>
        <v>1.4014798854065209</v>
      </c>
      <c r="G20" s="5">
        <f t="shared" ca="1" si="4"/>
        <v>24.370471333542849</v>
      </c>
      <c r="H20" s="5">
        <f t="shared" ca="1" si="7"/>
        <v>25.154096341956702</v>
      </c>
      <c r="I20" s="4">
        <f t="shared" ca="1" si="5"/>
        <v>0</v>
      </c>
      <c r="J20" s="4">
        <f t="shared" ca="1" si="6"/>
        <v>1</v>
      </c>
    </row>
    <row r="21" spans="2:10" x14ac:dyDescent="0.25">
      <c r="B21" s="4">
        <v>15</v>
      </c>
      <c r="C21" s="5">
        <f t="shared" ca="1" si="0"/>
        <v>0.46845840322302212</v>
      </c>
      <c r="D21" s="5">
        <f t="shared" ca="1" si="1"/>
        <v>1.2638466139825026</v>
      </c>
      <c r="E21" s="5">
        <f t="shared" ca="1" si="8"/>
        <v>1.1821972104167577E-2</v>
      </c>
      <c r="F21" s="5">
        <f t="shared" ca="1" si="9"/>
        <v>3.4136887971053711</v>
      </c>
      <c r="G21" s="5">
        <f t="shared" ca="1" si="4"/>
        <v>25.63431794752535</v>
      </c>
      <c r="H21" s="5">
        <f t="shared" ca="1" si="7"/>
        <v>29.048006744630722</v>
      </c>
      <c r="I21" s="4">
        <f t="shared" ca="1" si="5"/>
        <v>1</v>
      </c>
      <c r="J21" s="4">
        <f t="shared" ca="1" si="6"/>
        <v>0</v>
      </c>
    </row>
    <row r="22" spans="2:10" x14ac:dyDescent="0.25">
      <c r="B22" s="4">
        <v>16</v>
      </c>
      <c r="C22" s="5">
        <f t="shared" ca="1" si="0"/>
        <v>7.7097925091664576E-2</v>
      </c>
      <c r="D22" s="5">
        <f t="shared" ca="1" si="1"/>
        <v>4.2711315178099181</v>
      </c>
      <c r="E22" s="5">
        <f t="shared" ca="1" si="8"/>
        <v>0.80005345802025696</v>
      </c>
      <c r="F22" s="5">
        <f t="shared" ca="1" si="9"/>
        <v>0.17159748540108771</v>
      </c>
      <c r="G22" s="5">
        <f t="shared" ca="1" si="4"/>
        <v>29.905449465335266</v>
      </c>
      <c r="H22" s="5">
        <f t="shared" ca="1" si="7"/>
        <v>30.077046950736353</v>
      </c>
      <c r="I22" s="4">
        <f t="shared" ca="1" si="5"/>
        <v>1</v>
      </c>
      <c r="J22" s="4">
        <f t="shared" ca="1" si="6"/>
        <v>0</v>
      </c>
    </row>
    <row r="23" spans="2:10" x14ac:dyDescent="0.25">
      <c r="B23" s="4">
        <v>17</v>
      </c>
      <c r="C23" s="5">
        <f t="shared" ca="1" si="0"/>
        <v>0.84609458058329889</v>
      </c>
      <c r="D23" s="5">
        <f t="shared" ca="1" si="1"/>
        <v>0.27854021374164867</v>
      </c>
      <c r="E23" s="5">
        <f t="shared" ca="1" si="8"/>
        <v>0.86710767319766369</v>
      </c>
      <c r="F23" s="5">
        <f t="shared" ca="1" si="9"/>
        <v>0.10968624567169026</v>
      </c>
      <c r="G23" s="5">
        <f t="shared" ca="1" si="4"/>
        <v>30.183989679076916</v>
      </c>
      <c r="H23" s="5">
        <f t="shared" ca="1" si="7"/>
        <v>30.293675924748605</v>
      </c>
      <c r="I23" s="4">
        <f t="shared" ca="1" si="5"/>
        <v>1</v>
      </c>
      <c r="J23" s="4">
        <f t="shared" ca="1" si="6"/>
        <v>0</v>
      </c>
    </row>
    <row r="24" spans="2:10" x14ac:dyDescent="0.25">
      <c r="B24" s="4">
        <v>18</v>
      </c>
      <c r="C24" s="5">
        <f t="shared" ca="1" si="0"/>
        <v>0.78518760322528625</v>
      </c>
      <c r="D24" s="5">
        <f t="shared" ca="1" si="1"/>
        <v>0.4030543412528837</v>
      </c>
      <c r="E24" s="5">
        <f t="shared" ca="1" si="8"/>
        <v>7.7706589420755035E-2</v>
      </c>
      <c r="F24" s="5">
        <f t="shared" ca="1" si="9"/>
        <v>1.9652424763649472</v>
      </c>
      <c r="G24" s="5">
        <f t="shared" ca="1" si="4"/>
        <v>30.587044020329799</v>
      </c>
      <c r="H24" s="5">
        <f t="shared" ca="1" si="7"/>
        <v>32.552286496694748</v>
      </c>
      <c r="I24" s="4">
        <f t="shared" ca="1" si="5"/>
        <v>1</v>
      </c>
      <c r="J24" s="4">
        <f t="shared" ca="1" si="6"/>
        <v>0</v>
      </c>
    </row>
    <row r="25" spans="2:10" x14ac:dyDescent="0.25">
      <c r="B25" s="4">
        <v>19</v>
      </c>
      <c r="C25" s="5">
        <f t="shared" ca="1" si="0"/>
        <v>0.92094116589855157</v>
      </c>
      <c r="D25" s="5">
        <f t="shared" ca="1" si="1"/>
        <v>0.13726520907006901</v>
      </c>
      <c r="E25" s="5">
        <f t="shared" ca="1" si="8"/>
        <v>0.29315014454962929</v>
      </c>
      <c r="F25" s="5">
        <f t="shared" ca="1" si="9"/>
        <v>0.94390027883155803</v>
      </c>
      <c r="G25" s="5">
        <f t="shared" ca="1" si="4"/>
        <v>30.724309229399868</v>
      </c>
      <c r="H25" s="5">
        <f t="shared" ca="1" si="7"/>
        <v>32.552286496694748</v>
      </c>
      <c r="I25" s="4">
        <f t="shared" ca="1" si="5"/>
        <v>0</v>
      </c>
      <c r="J25" s="4">
        <f t="shared" ca="1" si="6"/>
        <v>1</v>
      </c>
    </row>
    <row r="26" spans="2:10" x14ac:dyDescent="0.25">
      <c r="B26" s="4">
        <v>20</v>
      </c>
      <c r="C26" s="5">
        <f t="shared" ca="1" si="0"/>
        <v>2.9380909678822342E-2</v>
      </c>
      <c r="D26" s="5">
        <f t="shared" ca="1" si="1"/>
        <v>5.8790169103270902</v>
      </c>
      <c r="E26" s="5">
        <f t="shared" ca="1" si="8"/>
        <v>0.55776971418668653</v>
      </c>
      <c r="F26" s="5">
        <f t="shared" ca="1" si="9"/>
        <v>0.44908392336499559</v>
      </c>
      <c r="G26" s="5">
        <f t="shared" ca="1" si="4"/>
        <v>36.60332613972696</v>
      </c>
      <c r="H26" s="5">
        <f t="shared" ca="1" si="7"/>
        <v>37.052410063091955</v>
      </c>
      <c r="I26" s="4">
        <f t="shared" ca="1" si="5"/>
        <v>1</v>
      </c>
      <c r="J26" s="4">
        <f t="shared" ca="1" si="6"/>
        <v>0</v>
      </c>
    </row>
    <row r="27" spans="2:10" x14ac:dyDescent="0.25">
      <c r="B27" s="4">
        <v>21</v>
      </c>
      <c r="C27" s="5">
        <f t="shared" ca="1" si="0"/>
        <v>0.87330377808503479</v>
      </c>
      <c r="D27" s="5">
        <f t="shared" ca="1" si="1"/>
        <v>0.22578635559186425</v>
      </c>
      <c r="E27" s="5">
        <f t="shared" ca="1" si="8"/>
        <v>9.0971440587484187E-2</v>
      </c>
      <c r="F27" s="5">
        <f t="shared" ca="1" si="9"/>
        <v>1.8440074318624977</v>
      </c>
      <c r="G27" s="5">
        <f t="shared" ca="1" si="4"/>
        <v>36.829112495318824</v>
      </c>
      <c r="H27" s="5">
        <f t="shared" ca="1" si="7"/>
        <v>37.052410063091955</v>
      </c>
      <c r="I27" s="4">
        <f t="shared" ca="1" si="5"/>
        <v>0</v>
      </c>
      <c r="J27" s="4">
        <f t="shared" ca="1" si="6"/>
        <v>1</v>
      </c>
    </row>
    <row r="28" spans="2:10" x14ac:dyDescent="0.25">
      <c r="B28" s="4">
        <v>22</v>
      </c>
      <c r="C28" s="5">
        <f t="shared" ca="1" si="0"/>
        <v>0.66401666771928924</v>
      </c>
      <c r="D28" s="5">
        <f t="shared" ca="1" si="1"/>
        <v>0.682413379723119</v>
      </c>
      <c r="E28" s="5">
        <f t="shared" ca="1" si="8"/>
        <v>6.9555148154972768E-3</v>
      </c>
      <c r="F28" s="5">
        <f t="shared" ca="1" si="9"/>
        <v>3.8217080272510255</v>
      </c>
      <c r="G28" s="5">
        <f t="shared" ca="1" si="4"/>
        <v>37.51152587504194</v>
      </c>
      <c r="H28" s="5">
        <f t="shared" ca="1" si="7"/>
        <v>41.333233902292967</v>
      </c>
      <c r="I28" s="4">
        <f t="shared" ca="1" si="5"/>
        <v>1</v>
      </c>
      <c r="J28" s="4">
        <f t="shared" ca="1" si="6"/>
        <v>0</v>
      </c>
    </row>
    <row r="29" spans="2:10" x14ac:dyDescent="0.25">
      <c r="B29" s="4">
        <v>23</v>
      </c>
      <c r="C29" s="5">
        <f t="shared" ca="1" si="0"/>
        <v>0.77082030763926412</v>
      </c>
      <c r="D29" s="5">
        <f t="shared" ca="1" si="1"/>
        <v>0.43383332767359006</v>
      </c>
      <c r="E29" s="5">
        <f t="shared" ca="1" si="8"/>
        <v>0.39367256339891021</v>
      </c>
      <c r="F29" s="5">
        <f t="shared" ca="1" si="9"/>
        <v>0.71710444043614618</v>
      </c>
      <c r="G29" s="5">
        <f t="shared" ca="1" si="4"/>
        <v>37.94535920271553</v>
      </c>
      <c r="H29" s="5">
        <f t="shared" ca="1" si="7"/>
        <v>41.333233902292967</v>
      </c>
      <c r="I29" s="4">
        <f t="shared" ca="1" si="5"/>
        <v>0</v>
      </c>
      <c r="J29" s="4">
        <f t="shared" ca="1" si="6"/>
        <v>1</v>
      </c>
    </row>
    <row r="30" spans="2:10" x14ac:dyDescent="0.25">
      <c r="B30" s="4">
        <v>24</v>
      </c>
      <c r="C30" s="5">
        <f t="shared" ca="1" si="0"/>
        <v>0.37351959384191791</v>
      </c>
      <c r="D30" s="5">
        <f t="shared" ca="1" si="1"/>
        <v>1.6413080261663182</v>
      </c>
      <c r="E30" s="5">
        <f t="shared" ca="1" si="8"/>
        <v>0.12264140362857723</v>
      </c>
      <c r="F30" s="5">
        <f t="shared" ca="1" si="9"/>
        <v>1.614223537978257</v>
      </c>
      <c r="G30" s="5">
        <f t="shared" ca="1" si="4"/>
        <v>39.586667228881851</v>
      </c>
      <c r="H30" s="5">
        <f t="shared" ca="1" si="7"/>
        <v>41.333233902292967</v>
      </c>
      <c r="I30" s="4">
        <f t="shared" ca="1" si="5"/>
        <v>0</v>
      </c>
      <c r="J30" s="4">
        <f t="shared" ca="1" si="6"/>
        <v>1</v>
      </c>
    </row>
    <row r="31" spans="2:10" x14ac:dyDescent="0.25">
      <c r="B31" s="4">
        <v>25</v>
      </c>
      <c r="C31" s="5">
        <f t="shared" ca="1" si="0"/>
        <v>0.73686596963396878</v>
      </c>
      <c r="D31" s="5">
        <f t="shared" ca="1" si="1"/>
        <v>0.50891543785875815</v>
      </c>
      <c r="E31" s="5">
        <f t="shared" ca="1" si="8"/>
        <v>0.7310130375969488</v>
      </c>
      <c r="F31" s="5">
        <f t="shared" ca="1" si="9"/>
        <v>0.24101844930881675</v>
      </c>
      <c r="G31" s="5">
        <f t="shared" ca="1" si="4"/>
        <v>40.095582666740611</v>
      </c>
      <c r="H31" s="5">
        <f t="shared" ca="1" si="7"/>
        <v>41.333233902292967</v>
      </c>
      <c r="I31" s="4">
        <f t="shared" ca="1" si="5"/>
        <v>0</v>
      </c>
      <c r="J31" s="4">
        <f t="shared" ca="1" si="6"/>
        <v>1</v>
      </c>
    </row>
    <row r="32" spans="2:10" x14ac:dyDescent="0.25">
      <c r="B32" s="4">
        <v>26</v>
      </c>
      <c r="C32" s="5">
        <f t="shared" ca="1" si="0"/>
        <v>0.59496534967044257</v>
      </c>
      <c r="D32" s="5">
        <f t="shared" ca="1" si="1"/>
        <v>0.86542018496712636</v>
      </c>
      <c r="E32" s="5">
        <f t="shared" ca="1" si="8"/>
        <v>0.16900455886380206</v>
      </c>
      <c r="F32" s="5">
        <f t="shared" ca="1" si="9"/>
        <v>1.3675612222288003</v>
      </c>
      <c r="G32" s="5">
        <f t="shared" ca="1" si="4"/>
        <v>40.96100285170774</v>
      </c>
      <c r="H32" s="5">
        <f t="shared" ca="1" si="7"/>
        <v>41.333233902292967</v>
      </c>
      <c r="I32" s="4">
        <f t="shared" ca="1" si="5"/>
        <v>0</v>
      </c>
      <c r="J32" s="4">
        <f t="shared" ca="1" si="6"/>
        <v>1</v>
      </c>
    </row>
    <row r="33" spans="2:10" x14ac:dyDescent="0.25">
      <c r="B33" s="4">
        <v>27</v>
      </c>
      <c r="C33" s="5">
        <f t="shared" ca="1" si="0"/>
        <v>0.77790128762724176</v>
      </c>
      <c r="D33" s="5">
        <f t="shared" ca="1" si="1"/>
        <v>0.41859273751691933</v>
      </c>
      <c r="E33" s="5">
        <f t="shared" ca="1" si="8"/>
        <v>0.62266318640052631</v>
      </c>
      <c r="F33" s="5">
        <f t="shared" ca="1" si="9"/>
        <v>0.36442272166891965</v>
      </c>
      <c r="G33" s="5">
        <f t="shared" ca="1" si="4"/>
        <v>41.379595589224657</v>
      </c>
      <c r="H33" s="5">
        <f t="shared" ca="1" si="7"/>
        <v>41.74401831089358</v>
      </c>
      <c r="I33" s="4">
        <f t="shared" ca="1" si="5"/>
        <v>1</v>
      </c>
      <c r="J33" s="4">
        <f t="shared" ca="1" si="6"/>
        <v>0</v>
      </c>
    </row>
    <row r="34" spans="2:10" x14ac:dyDescent="0.25">
      <c r="B34" s="4">
        <v>28</v>
      </c>
      <c r="C34" s="5">
        <f t="shared" ca="1" si="0"/>
        <v>0.3230809196862181</v>
      </c>
      <c r="D34" s="5">
        <f t="shared" ca="1" si="1"/>
        <v>1.8830874363189765</v>
      </c>
      <c r="E34" s="5">
        <f t="shared" ca="1" si="8"/>
        <v>0.27505145794510877</v>
      </c>
      <c r="F34" s="5">
        <f t="shared" ca="1" si="9"/>
        <v>0.99292083001530484</v>
      </c>
      <c r="G34" s="5">
        <f t="shared" ca="1" si="4"/>
        <v>43.26268302554363</v>
      </c>
      <c r="H34" s="5">
        <f t="shared" ca="1" si="7"/>
        <v>44.255603855558938</v>
      </c>
      <c r="I34" s="4">
        <f t="shared" ca="1" si="5"/>
        <v>1</v>
      </c>
      <c r="J34" s="4">
        <f t="shared" ca="1" si="6"/>
        <v>0</v>
      </c>
    </row>
    <row r="35" spans="2:10" x14ac:dyDescent="0.25">
      <c r="B35" s="4">
        <v>29</v>
      </c>
      <c r="C35" s="5">
        <f t="shared" ca="1" si="0"/>
        <v>0.9039821746730331</v>
      </c>
      <c r="D35" s="5">
        <f t="shared" ca="1" si="1"/>
        <v>0.16824272844401911</v>
      </c>
      <c r="E35" s="5">
        <f t="shared" ca="1" si="8"/>
        <v>2.5583437311029633E-2</v>
      </c>
      <c r="F35" s="5">
        <f t="shared" ca="1" si="9"/>
        <v>2.8198539360895576</v>
      </c>
      <c r="G35" s="5">
        <f t="shared" ca="1" si="4"/>
        <v>43.430925753987651</v>
      </c>
      <c r="H35" s="5">
        <f t="shared" ca="1" si="7"/>
        <v>44.255603855558938</v>
      </c>
      <c r="I35" s="4">
        <f t="shared" ca="1" si="5"/>
        <v>0</v>
      </c>
      <c r="J35" s="4">
        <f t="shared" ca="1" si="6"/>
        <v>1</v>
      </c>
    </row>
    <row r="36" spans="2:10" x14ac:dyDescent="0.25">
      <c r="B36" s="4">
        <v>30</v>
      </c>
      <c r="C36" s="5">
        <f t="shared" ca="1" si="0"/>
        <v>0.12945407059625658</v>
      </c>
      <c r="D36" s="5">
        <f t="shared" ca="1" si="1"/>
        <v>3.4073818799370144</v>
      </c>
      <c r="E36" s="5">
        <f t="shared" ca="1" si="8"/>
        <v>0.31803761470881453</v>
      </c>
      <c r="F36" s="5">
        <f t="shared" ca="1" si="9"/>
        <v>0.88121970611481848</v>
      </c>
      <c r="G36" s="5">
        <f t="shared" ca="1" si="4"/>
        <v>46.838307633924664</v>
      </c>
      <c r="H36" s="5">
        <f t="shared" ca="1" si="7"/>
        <v>47.719527340039484</v>
      </c>
      <c r="I36" s="4">
        <f t="shared" ca="1" si="5"/>
        <v>1</v>
      </c>
      <c r="J36" s="4">
        <f t="shared" ca="1" si="6"/>
        <v>0</v>
      </c>
    </row>
    <row r="37" spans="2:10" x14ac:dyDescent="0.25">
      <c r="B37" s="4">
        <v>31</v>
      </c>
      <c r="C37" s="5">
        <f t="shared" ca="1" si="0"/>
        <v>0.7645121986025688</v>
      </c>
      <c r="D37" s="5">
        <f t="shared" ca="1" si="1"/>
        <v>0.44752882904274338</v>
      </c>
      <c r="E37" s="5">
        <f t="shared" ca="1" si="8"/>
        <v>0.63232724595915624</v>
      </c>
      <c r="F37" s="5">
        <f t="shared" ca="1" si="9"/>
        <v>0.35257555738868301</v>
      </c>
      <c r="G37" s="5">
        <f t="shared" ca="1" si="4"/>
        <v>47.28583646296741</v>
      </c>
      <c r="H37" s="5">
        <f t="shared" ca="1" si="7"/>
        <v>47.719527340039484</v>
      </c>
      <c r="I37" s="4">
        <f t="shared" ca="1" si="5"/>
        <v>0</v>
      </c>
      <c r="J37" s="4">
        <f t="shared" ca="1" si="6"/>
        <v>1</v>
      </c>
    </row>
    <row r="38" spans="2:10" x14ac:dyDescent="0.25">
      <c r="B38" s="4">
        <v>32</v>
      </c>
      <c r="C38" s="5">
        <f t="shared" ca="1" si="0"/>
        <v>0.47535825429497691</v>
      </c>
      <c r="D38" s="5">
        <f t="shared" ca="1" si="1"/>
        <v>1.2394775660996185</v>
      </c>
      <c r="E38" s="5">
        <f t="shared" ca="1" si="8"/>
        <v>0.63968649899013807</v>
      </c>
      <c r="F38" s="5">
        <f t="shared" ca="1" si="9"/>
        <v>0.34367466766903459</v>
      </c>
      <c r="G38" s="5">
        <f t="shared" ca="1" si="4"/>
        <v>48.525314029067026</v>
      </c>
      <c r="H38" s="5">
        <f t="shared" ca="1" si="7"/>
        <v>48.868988696736061</v>
      </c>
      <c r="I38" s="4">
        <f t="shared" ca="1" si="5"/>
        <v>1</v>
      </c>
      <c r="J38" s="4">
        <f t="shared" ca="1" si="6"/>
        <v>0</v>
      </c>
    </row>
    <row r="39" spans="2:10" x14ac:dyDescent="0.25">
      <c r="B39" s="4">
        <v>33</v>
      </c>
      <c r="C39" s="5">
        <f t="shared" ca="1" si="0"/>
        <v>0.66198664573358657</v>
      </c>
      <c r="D39" s="5">
        <f ca="1">-(1/$F$2)*LN(C39)</f>
        <v>0.68751649309412322</v>
      </c>
      <c r="E39" s="5">
        <f t="shared" ca="1" si="8"/>
        <v>0.61520084595685487</v>
      </c>
      <c r="F39" s="5">
        <f t="shared" ca="1" si="9"/>
        <v>0.37369729669171642</v>
      </c>
      <c r="G39" s="5">
        <f t="shared" ca="1" si="4"/>
        <v>49.212830522161148</v>
      </c>
      <c r="H39" s="5">
        <f t="shared" ca="1" si="7"/>
        <v>49.586527818852865</v>
      </c>
      <c r="I39" s="4">
        <f t="shared" ca="1" si="5"/>
        <v>1</v>
      </c>
      <c r="J39" s="4">
        <f t="shared" ca="1" si="6"/>
        <v>0</v>
      </c>
    </row>
    <row r="40" spans="2:10" x14ac:dyDescent="0.25">
      <c r="B40" s="4">
        <v>34</v>
      </c>
      <c r="C40" s="5">
        <f t="shared" ca="1" si="0"/>
        <v>3.146667468321418E-2</v>
      </c>
      <c r="D40" s="5">
        <f t="shared" ref="D40:D43" ca="1" si="10">-(1/$F$2)*LN(C40)</f>
        <v>5.7647103995594362</v>
      </c>
      <c r="E40" s="5">
        <f t="shared" ca="1" si="8"/>
        <v>0.51980792702984713</v>
      </c>
      <c r="F40" s="5">
        <f t="shared" ca="1" si="9"/>
        <v>0.50330454364416788</v>
      </c>
      <c r="G40" s="5">
        <f t="shared" ca="1" si="4"/>
        <v>54.977540921720582</v>
      </c>
      <c r="H40" s="5">
        <f t="shared" ca="1" si="7"/>
        <v>55.480845465364752</v>
      </c>
      <c r="I40" s="4">
        <f t="shared" ca="1" si="5"/>
        <v>1</v>
      </c>
      <c r="J40" s="4">
        <f t="shared" ca="1" si="6"/>
        <v>0</v>
      </c>
    </row>
    <row r="41" spans="2:10" x14ac:dyDescent="0.25">
      <c r="B41" s="4">
        <v>35</v>
      </c>
      <c r="C41" s="5">
        <f t="shared" ca="1" si="0"/>
        <v>0.31099425355496602</v>
      </c>
      <c r="D41" s="5">
        <f t="shared" ca="1" si="10"/>
        <v>1.9466347404813875</v>
      </c>
      <c r="E41" s="5">
        <f t="shared" ca="1" si="8"/>
        <v>0.65858316661091443</v>
      </c>
      <c r="F41" s="5">
        <f t="shared" ca="1" si="9"/>
        <v>0.32128036055254139</v>
      </c>
      <c r="G41" s="5">
        <f t="shared" ca="1" si="4"/>
        <v>56.924175662201968</v>
      </c>
      <c r="H41" s="5">
        <f t="shared" ca="1" si="7"/>
        <v>57.24545602275451</v>
      </c>
      <c r="I41" s="4">
        <f t="shared" ca="1" si="5"/>
        <v>1</v>
      </c>
      <c r="J41" s="4">
        <f t="shared" ca="1" si="6"/>
        <v>0</v>
      </c>
    </row>
    <row r="42" spans="2:10" x14ac:dyDescent="0.25">
      <c r="B42" s="4">
        <v>36</v>
      </c>
      <c r="C42" s="5">
        <f t="shared" ca="1" si="0"/>
        <v>0.11693022649423956</v>
      </c>
      <c r="D42" s="5">
        <f t="shared" ca="1" si="10"/>
        <v>3.5769631280411525</v>
      </c>
      <c r="E42" s="5">
        <f t="shared" ca="1" si="8"/>
        <v>0.28696988737641282</v>
      </c>
      <c r="F42" s="5">
        <f t="shared" ca="1" si="9"/>
        <v>0.96029076212355546</v>
      </c>
      <c r="G42" s="5">
        <f t="shared" ca="1" si="4"/>
        <v>60.501138790243118</v>
      </c>
      <c r="H42" s="5">
        <f t="shared" ca="1" si="7"/>
        <v>61.461429552366674</v>
      </c>
      <c r="I42" s="4">
        <f t="shared" ca="1" si="5"/>
        <v>1</v>
      </c>
      <c r="J42" s="4">
        <f t="shared" ca="1" si="6"/>
        <v>0</v>
      </c>
    </row>
    <row r="43" spans="2:10" x14ac:dyDescent="0.25">
      <c r="B43" s="4">
        <v>37</v>
      </c>
      <c r="C43" s="5">
        <f t="shared" ca="1" si="0"/>
        <v>0.88547203210162373</v>
      </c>
      <c r="D43" s="5">
        <f t="shared" ca="1" si="10"/>
        <v>0.20272401093143924</v>
      </c>
      <c r="E43" s="5">
        <f t="shared" ca="1" si="8"/>
        <v>0.32861572936357708</v>
      </c>
      <c r="F43" s="5">
        <f t="shared" ca="1" si="9"/>
        <v>0.85605092823916218</v>
      </c>
      <c r="G43" s="5">
        <f t="shared" ca="1" si="4"/>
        <v>60.703862801174559</v>
      </c>
      <c r="H43" s="5">
        <f t="shared" ca="1" si="7"/>
        <v>61.461429552366674</v>
      </c>
      <c r="I43" s="4">
        <f t="shared" ca="1" si="5"/>
        <v>0</v>
      </c>
      <c r="J43" s="4">
        <f t="shared" ca="1" si="6"/>
        <v>1</v>
      </c>
    </row>
    <row r="44" spans="2:10" x14ac:dyDescent="0.25">
      <c r="B44" s="4"/>
      <c r="C44" s="5"/>
      <c r="D44" s="5"/>
      <c r="E44" s="5"/>
      <c r="F44" s="5"/>
      <c r="G44" s="5"/>
      <c r="H44" s="5"/>
      <c r="I44" s="4"/>
      <c r="J44" s="4"/>
    </row>
    <row r="45" spans="2:10" x14ac:dyDescent="0.25">
      <c r="B45" s="4"/>
      <c r="C45" s="5"/>
      <c r="D45" s="5"/>
      <c r="E45" s="5"/>
      <c r="F45" s="5"/>
      <c r="G45" s="5"/>
      <c r="H45" s="5"/>
      <c r="I45" s="4"/>
      <c r="J45" s="4"/>
    </row>
    <row r="46" spans="2:10" x14ac:dyDescent="0.25">
      <c r="B46" s="3"/>
      <c r="C46" s="3"/>
      <c r="D46" s="3"/>
      <c r="E46" s="3"/>
      <c r="F46" s="3"/>
      <c r="G46" s="3"/>
      <c r="H46" s="3"/>
      <c r="I46" s="3"/>
      <c r="J46" s="3"/>
    </row>
  </sheetData>
  <mergeCells count="3">
    <mergeCell ref="B2:D2"/>
    <mergeCell ref="B3:D3"/>
    <mergeCell ref="B4:D4"/>
  </mergeCells>
  <conditionalFormatting sqref="G7:G45">
    <cfRule type="cellIs" dxfId="105" priority="1" operator="greaterThan">
      <formula>$E$4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9"/>
  <sheetViews>
    <sheetView tabSelected="1" topLeftCell="B1" workbookViewId="0">
      <selection activeCell="O9" sqref="O9"/>
    </sheetView>
  </sheetViews>
  <sheetFormatPr defaultRowHeight="15" x14ac:dyDescent="0.25"/>
  <cols>
    <col min="2" max="2" width="7.85546875" customWidth="1"/>
    <col min="3" max="3" width="5.5703125" bestFit="1" customWidth="1"/>
    <col min="4" max="4" width="16.28515625" customWidth="1"/>
    <col min="5" max="5" width="5.85546875" customWidth="1"/>
    <col min="6" max="6" width="17.42578125" customWidth="1"/>
    <col min="7" max="7" width="24.140625" customWidth="1"/>
    <col min="8" max="8" width="22.140625" customWidth="1"/>
    <col min="9" max="9" width="13.5703125" customWidth="1"/>
    <col min="10" max="10" width="8.28515625" customWidth="1"/>
    <col min="12" max="12" width="13.7109375" customWidth="1"/>
    <col min="13" max="14" width="13.85546875" customWidth="1"/>
    <col min="15" max="15" width="14.42578125" customWidth="1"/>
    <col min="16" max="16" width="13.7109375" customWidth="1"/>
    <col min="17" max="17" width="14.42578125" customWidth="1"/>
    <col min="18" max="18" width="11.42578125" customWidth="1"/>
  </cols>
  <sheetData>
    <row r="2" spans="2:18" ht="20.25" thickBot="1" x14ac:dyDescent="0.35">
      <c r="B2" s="16" t="s">
        <v>15</v>
      </c>
    </row>
    <row r="3" spans="2:18" ht="15.75" thickTop="1" x14ac:dyDescent="0.25"/>
    <row r="4" spans="2:18" ht="30" customHeight="1" x14ac:dyDescent="0.25">
      <c r="B4" s="19" t="s">
        <v>5</v>
      </c>
      <c r="C4" s="20" t="s">
        <v>6</v>
      </c>
      <c r="D4" s="20" t="s">
        <v>7</v>
      </c>
      <c r="E4" s="20" t="s">
        <v>13</v>
      </c>
      <c r="F4" s="20" t="s">
        <v>8</v>
      </c>
      <c r="G4" s="20" t="s">
        <v>11</v>
      </c>
      <c r="H4" s="20" t="s">
        <v>12</v>
      </c>
      <c r="I4" s="20" t="s">
        <v>24</v>
      </c>
      <c r="J4" s="21" t="s">
        <v>10</v>
      </c>
      <c r="L4" s="17" t="s">
        <v>18</v>
      </c>
      <c r="M4" s="17" t="s">
        <v>19</v>
      </c>
      <c r="N4" s="17" t="s">
        <v>20</v>
      </c>
      <c r="O4" s="17" t="s">
        <v>22</v>
      </c>
      <c r="P4" s="17" t="s">
        <v>23</v>
      </c>
      <c r="Q4" s="17" t="s">
        <v>21</v>
      </c>
      <c r="R4" s="17" t="s">
        <v>25</v>
      </c>
    </row>
    <row r="5" spans="2:18" x14ac:dyDescent="0.25">
      <c r="B5" s="7">
        <v>1</v>
      </c>
      <c r="C5" s="5">
        <v>0.10033084620440647</v>
      </c>
      <c r="D5" s="5">
        <v>3.832136819781693</v>
      </c>
      <c r="E5" s="5">
        <v>0.96853931171378049</v>
      </c>
      <c r="F5" s="5">
        <v>2.4589389731040447E-2</v>
      </c>
      <c r="G5" s="4">
        <v>0</v>
      </c>
      <c r="H5" s="5">
        <v>2.4589389731040447E-2</v>
      </c>
      <c r="I5" s="4">
        <v>1</v>
      </c>
      <c r="J5" s="8">
        <v>0</v>
      </c>
      <c r="L5" s="1">
        <v>1</v>
      </c>
      <c r="M5" s="1">
        <f>B15</f>
        <v>11</v>
      </c>
      <c r="N5" s="1">
        <f>Таблица2[[#Totals],[Обслужено]]</f>
        <v>8</v>
      </c>
      <c r="O5" s="18">
        <f>Таблица2[[#Totals],[ti (время обсл.)]]</f>
        <v>4.691776234094613</v>
      </c>
      <c r="P5" s="18">
        <f>O5/N5</f>
        <v>0.58647202926182662</v>
      </c>
      <c r="Q5" s="18">
        <f>N5/M5</f>
        <v>0.72727272727272729</v>
      </c>
      <c r="R5" s="18">
        <f>1-Таблица7[[#This Row],[Вер-ть обсл.]]</f>
        <v>0.27272727272727271</v>
      </c>
    </row>
    <row r="6" spans="2:18" x14ac:dyDescent="0.25">
      <c r="B6" s="7">
        <v>2</v>
      </c>
      <c r="C6" s="5">
        <v>0.36937064170858669</v>
      </c>
      <c r="D6" s="5">
        <v>1.6599244833137885</v>
      </c>
      <c r="E6" s="5">
        <v>0.57070027881275731</v>
      </c>
      <c r="F6" s="5">
        <v>0.43145470222644117</v>
      </c>
      <c r="G6" s="5">
        <v>1.6599244833137885</v>
      </c>
      <c r="H6" s="5">
        <v>2.0913791855402297</v>
      </c>
      <c r="I6" s="4">
        <v>1</v>
      </c>
      <c r="J6" s="8">
        <v>0</v>
      </c>
      <c r="L6" s="1">
        <v>2</v>
      </c>
      <c r="M6" s="1">
        <f>B37</f>
        <v>17</v>
      </c>
      <c r="N6" s="1">
        <f>Таблица4[[#Totals],[Обслужено]]</f>
        <v>12</v>
      </c>
      <c r="O6" s="18">
        <f>Таблица4[[#Totals],[ti (время обсл.)]]</f>
        <v>4.2430471125182976</v>
      </c>
      <c r="P6" s="18">
        <f t="shared" ref="P6:P8" si="0">O6/N6</f>
        <v>0.3535872593765248</v>
      </c>
      <c r="Q6" s="18">
        <f t="shared" ref="Q6:Q8" si="1">N6/M6</f>
        <v>0.70588235294117652</v>
      </c>
      <c r="R6" s="18">
        <f>1-Таблица7[[#This Row],[Вер-ть обсл.]]</f>
        <v>0.29411764705882348</v>
      </c>
    </row>
    <row r="7" spans="2:18" x14ac:dyDescent="0.25">
      <c r="B7" s="7">
        <v>3</v>
      </c>
      <c r="C7" s="5">
        <v>2.5327218952508224E-2</v>
      </c>
      <c r="D7" s="5">
        <v>6.1264593560551175</v>
      </c>
      <c r="E7" s="5">
        <v>0.794229892697637</v>
      </c>
      <c r="F7" s="5">
        <v>0.17721717095407732</v>
      </c>
      <c r="G7" s="5">
        <v>7.7863838393689058</v>
      </c>
      <c r="H7" s="5">
        <v>7.9636010103229831</v>
      </c>
      <c r="I7" s="4">
        <v>1</v>
      </c>
      <c r="J7" s="8">
        <v>0</v>
      </c>
      <c r="L7" s="1">
        <v>3</v>
      </c>
      <c r="M7" s="1">
        <f>B51</f>
        <v>9</v>
      </c>
      <c r="N7" s="1">
        <f>Таблица5[[#Totals],[Обслужено]]</f>
        <v>7</v>
      </c>
      <c r="O7" s="18">
        <f>Таблица5[[#Totals],[ti (время обсл.)]]</f>
        <v>5.3923010097886239</v>
      </c>
      <c r="P7" s="18">
        <f t="shared" si="0"/>
        <v>0.77032871568408912</v>
      </c>
      <c r="Q7" s="18">
        <f t="shared" si="1"/>
        <v>0.77777777777777779</v>
      </c>
      <c r="R7" s="18">
        <f>1-Таблица7[[#This Row],[Вер-ть обсл.]]</f>
        <v>0.22222222222222221</v>
      </c>
    </row>
    <row r="8" spans="2:18" x14ac:dyDescent="0.25">
      <c r="B8" s="7">
        <v>4</v>
      </c>
      <c r="C8" s="5">
        <v>0.62946966550181505</v>
      </c>
      <c r="D8" s="5">
        <v>0.77146269150096858</v>
      </c>
      <c r="E8" s="5">
        <v>0.92421050782180747</v>
      </c>
      <c r="F8" s="5">
        <v>6.0627239207725253E-2</v>
      </c>
      <c r="G8" s="5">
        <v>8.5578465308698739</v>
      </c>
      <c r="H8" s="5">
        <v>8.6184737700775997</v>
      </c>
      <c r="I8" s="4">
        <v>1</v>
      </c>
      <c r="J8" s="8">
        <v>0</v>
      </c>
      <c r="L8" s="1">
        <v>4</v>
      </c>
      <c r="M8" s="1">
        <f>B68</f>
        <v>12</v>
      </c>
      <c r="N8" s="1">
        <f>Таблица6[[#Totals],[Обслужено]]</f>
        <v>7</v>
      </c>
      <c r="O8" s="18">
        <f>Таблица6[[#Totals],[ti (время обсл.)]]</f>
        <v>4.8452011682787139</v>
      </c>
      <c r="P8" s="18">
        <f t="shared" si="0"/>
        <v>0.69217159546838769</v>
      </c>
      <c r="Q8" s="18">
        <f t="shared" si="1"/>
        <v>0.58333333333333337</v>
      </c>
      <c r="R8" s="18">
        <f>1-Таблица7[[#This Row],[Вер-ть обсл.]]</f>
        <v>0.41666666666666663</v>
      </c>
    </row>
    <row r="9" spans="2:18" x14ac:dyDescent="0.25">
      <c r="B9" s="7">
        <v>5</v>
      </c>
      <c r="C9" s="5">
        <v>0.65009146151073027</v>
      </c>
      <c r="D9" s="5">
        <v>0.71773702662445327</v>
      </c>
      <c r="E9" s="5">
        <v>0.10425545627809329</v>
      </c>
      <c r="F9" s="5">
        <v>1.7391623702106584</v>
      </c>
      <c r="G9" s="5">
        <v>9.2755835574943273</v>
      </c>
      <c r="H9" s="5">
        <v>11.014745927704986</v>
      </c>
      <c r="I9" s="4">
        <v>1</v>
      </c>
      <c r="J9" s="8">
        <v>0</v>
      </c>
      <c r="L9" s="1" t="s">
        <v>14</v>
      </c>
      <c r="M9" s="1">
        <f>SUBTOTAL(109,Таблица7[Поступило заявок])</f>
        <v>49</v>
      </c>
      <c r="N9" s="1">
        <f>SUBTOTAL(109,Таблица7[Обслужено заявок])</f>
        <v>34</v>
      </c>
      <c r="O9" s="1"/>
      <c r="P9" s="18">
        <f>SUBTOTAL(101,Таблица7[Ср. вр. обсл.])</f>
        <v>0.60063989994770706</v>
      </c>
      <c r="Q9" s="18">
        <f>SUBTOTAL(101,Таблица7[Вер-ть обсл.])</f>
        <v>0.69856654783125371</v>
      </c>
      <c r="R9" s="18">
        <f>SUBTOTAL(101,Таблица7[Вер. отк.])</f>
        <v>0.30143345216874629</v>
      </c>
    </row>
    <row r="10" spans="2:18" x14ac:dyDescent="0.25">
      <c r="B10" s="7">
        <v>6</v>
      </c>
      <c r="C10" s="5">
        <v>0.38338464602276145</v>
      </c>
      <c r="D10" s="5">
        <v>1.5978608267691341</v>
      </c>
      <c r="E10" s="5">
        <v>0.36036611496466564</v>
      </c>
      <c r="F10" s="5">
        <v>0.78510367561458005</v>
      </c>
      <c r="G10" s="5">
        <v>10.873444384263461</v>
      </c>
      <c r="H10" s="5">
        <v>11.014745927704986</v>
      </c>
      <c r="I10" s="4">
        <v>0</v>
      </c>
      <c r="J10" s="8">
        <v>1</v>
      </c>
    </row>
    <row r="11" spans="2:18" x14ac:dyDescent="0.25">
      <c r="B11" s="7">
        <v>7</v>
      </c>
      <c r="C11" s="5">
        <v>0.94392482467328598</v>
      </c>
      <c r="D11" s="5">
        <v>9.6181251479425731E-2</v>
      </c>
      <c r="E11" s="5">
        <v>0.39764088292540345</v>
      </c>
      <c r="F11" s="5">
        <v>0.70938921940515909</v>
      </c>
      <c r="G11" s="5">
        <v>10.969625635742887</v>
      </c>
      <c r="H11" s="5">
        <v>11.014745927704986</v>
      </c>
      <c r="I11" s="4">
        <v>0</v>
      </c>
      <c r="J11" s="8">
        <v>1</v>
      </c>
    </row>
    <row r="12" spans="2:18" x14ac:dyDescent="0.25">
      <c r="B12" s="7">
        <v>8</v>
      </c>
      <c r="C12" s="5">
        <v>0.99230074024594983</v>
      </c>
      <c r="D12" s="5">
        <v>1.2881753453576806E-2</v>
      </c>
      <c r="E12" s="5">
        <v>0.28472548274796872</v>
      </c>
      <c r="F12" s="5">
        <v>0.96633060102664614</v>
      </c>
      <c r="G12" s="5">
        <v>10.982507389196464</v>
      </c>
      <c r="H12" s="5">
        <v>11.014745927704986</v>
      </c>
      <c r="I12" s="4">
        <v>0</v>
      </c>
      <c r="J12" s="8">
        <v>1</v>
      </c>
    </row>
    <row r="13" spans="2:18" x14ac:dyDescent="0.25">
      <c r="B13" s="7">
        <v>9</v>
      </c>
      <c r="C13" s="5">
        <v>0.75651855831441983</v>
      </c>
      <c r="D13" s="5">
        <v>0.46504702374070284</v>
      </c>
      <c r="E13" s="5">
        <v>0.6337706622294339</v>
      </c>
      <c r="F13" s="5">
        <v>0.35082163191142096</v>
      </c>
      <c r="G13" s="5">
        <v>11.447554412937166</v>
      </c>
      <c r="H13" s="5">
        <v>11.798376044848586</v>
      </c>
      <c r="I13" s="4">
        <v>1</v>
      </c>
      <c r="J13" s="8">
        <v>0</v>
      </c>
    </row>
    <row r="14" spans="2:18" x14ac:dyDescent="0.25">
      <c r="B14" s="7">
        <v>10</v>
      </c>
      <c r="C14" s="5">
        <v>0.4135337517937987</v>
      </c>
      <c r="D14" s="5">
        <v>1.4716935719950435</v>
      </c>
      <c r="E14" s="5">
        <v>0.74475839641303754</v>
      </c>
      <c r="F14" s="5">
        <v>0.22668877947381552</v>
      </c>
      <c r="G14" s="5">
        <v>12.919247984932209</v>
      </c>
      <c r="H14" s="5">
        <v>13.145936764406025</v>
      </c>
      <c r="I14" s="4">
        <v>1</v>
      </c>
      <c r="J14" s="8">
        <v>0</v>
      </c>
    </row>
    <row r="15" spans="2:18" x14ac:dyDescent="0.25">
      <c r="B15" s="12">
        <v>11</v>
      </c>
      <c r="C15" s="13">
        <v>0.43105998734071838</v>
      </c>
      <c r="D15" s="13">
        <v>1.4025133613304412</v>
      </c>
      <c r="E15" s="13">
        <v>0.11241257894150791</v>
      </c>
      <c r="F15" s="13">
        <v>1.6812149503794336</v>
      </c>
      <c r="G15" s="13">
        <v>14.321761346262651</v>
      </c>
      <c r="H15" s="13">
        <v>16.002976296642085</v>
      </c>
      <c r="I15" s="14">
        <v>1</v>
      </c>
      <c r="J15" s="15">
        <v>0</v>
      </c>
    </row>
    <row r="16" spans="2:18" x14ac:dyDescent="0.25">
      <c r="B16" s="12" t="s">
        <v>14</v>
      </c>
      <c r="C16" s="14"/>
      <c r="D16" s="14"/>
      <c r="E16" s="14"/>
      <c r="F16" s="13">
        <f>SUMIF(Таблица2[Обслужено],1,Таблица2[ti (время обсл.)])</f>
        <v>4.691776234094613</v>
      </c>
      <c r="G16" s="14"/>
      <c r="H16" s="14"/>
      <c r="I16" s="14">
        <f>SUBTOTAL(109,Таблица2[Обслужено])</f>
        <v>8</v>
      </c>
      <c r="J16" s="15">
        <f>SUBTOTAL(109,Таблица2[Отказ])</f>
        <v>3</v>
      </c>
    </row>
    <row r="17" spans="2:10" ht="35.25" customHeight="1" x14ac:dyDescent="0.25"/>
    <row r="18" spans="2:10" ht="20.25" thickBot="1" x14ac:dyDescent="0.35">
      <c r="B18" s="16" t="s">
        <v>16</v>
      </c>
    </row>
    <row r="19" spans="2:10" ht="18.75" customHeight="1" thickTop="1" x14ac:dyDescent="0.25"/>
    <row r="20" spans="2:10" x14ac:dyDescent="0.25">
      <c r="B20" t="s">
        <v>5</v>
      </c>
      <c r="C20" t="s">
        <v>6</v>
      </c>
      <c r="D20" t="s">
        <v>7</v>
      </c>
      <c r="E20" t="s">
        <v>13</v>
      </c>
      <c r="F20" t="s">
        <v>8</v>
      </c>
      <c r="G20" t="s">
        <v>11</v>
      </c>
      <c r="H20" t="s">
        <v>12</v>
      </c>
      <c r="I20" t="s">
        <v>24</v>
      </c>
      <c r="J20" t="s">
        <v>10</v>
      </c>
    </row>
    <row r="21" spans="2:10" x14ac:dyDescent="0.25">
      <c r="B21" s="7">
        <v>1</v>
      </c>
      <c r="C21" s="5">
        <v>0.97892438355724032</v>
      </c>
      <c r="D21" s="5">
        <v>3.5501463141472581E-2</v>
      </c>
      <c r="E21" s="5">
        <v>0.67770057652027593</v>
      </c>
      <c r="F21" s="5">
        <v>0.29926901241471104</v>
      </c>
      <c r="G21" s="4">
        <v>0</v>
      </c>
      <c r="H21" s="5">
        <v>0.29926901241471104</v>
      </c>
      <c r="I21" s="4">
        <v>1</v>
      </c>
      <c r="J21" s="8">
        <v>0</v>
      </c>
    </row>
    <row r="22" spans="2:10" x14ac:dyDescent="0.25">
      <c r="B22" s="7">
        <v>2</v>
      </c>
      <c r="C22" s="5">
        <v>0.76894858444477932</v>
      </c>
      <c r="D22" s="5">
        <v>0.43788528665268678</v>
      </c>
      <c r="E22" s="5">
        <v>0.98737020503669493</v>
      </c>
      <c r="F22" s="5">
        <v>9.7770990639284103E-3</v>
      </c>
      <c r="G22" s="5">
        <v>0.43788528665268678</v>
      </c>
      <c r="H22" s="5">
        <v>0.44766238571661521</v>
      </c>
      <c r="I22" s="4">
        <v>1</v>
      </c>
      <c r="J22" s="8">
        <v>0</v>
      </c>
    </row>
    <row r="23" spans="2:10" x14ac:dyDescent="0.25">
      <c r="B23" s="7">
        <v>3</v>
      </c>
      <c r="C23" s="5">
        <v>0.69864075891915056</v>
      </c>
      <c r="D23" s="5">
        <v>0.59769767432757714</v>
      </c>
      <c r="E23" s="5">
        <v>0.43314059851378051</v>
      </c>
      <c r="F23" s="5">
        <v>0.64360991984755633</v>
      </c>
      <c r="G23" s="5">
        <v>1.035582960980264</v>
      </c>
      <c r="H23" s="5">
        <v>1.6791928808278205</v>
      </c>
      <c r="I23" s="4">
        <v>1</v>
      </c>
      <c r="J23" s="8">
        <v>0</v>
      </c>
    </row>
    <row r="24" spans="2:10" x14ac:dyDescent="0.25">
      <c r="B24" s="7">
        <v>4</v>
      </c>
      <c r="C24" s="5">
        <v>0.92512641502391013</v>
      </c>
      <c r="D24" s="5">
        <v>0.12970814319465604</v>
      </c>
      <c r="E24" s="5">
        <v>0.14641984624714932</v>
      </c>
      <c r="F24" s="5">
        <v>1.4779054806500982</v>
      </c>
      <c r="G24" s="5">
        <v>1.1652911041749201</v>
      </c>
      <c r="H24" s="5">
        <v>1.6791928808278205</v>
      </c>
      <c r="I24" s="4">
        <v>0</v>
      </c>
      <c r="J24" s="8">
        <v>1</v>
      </c>
    </row>
    <row r="25" spans="2:10" x14ac:dyDescent="0.25">
      <c r="B25" s="7">
        <v>5</v>
      </c>
      <c r="C25" s="5">
        <v>0.98608558219077047</v>
      </c>
      <c r="D25" s="5">
        <v>2.3353551320752331E-2</v>
      </c>
      <c r="E25" s="5">
        <v>0.52920675388326477</v>
      </c>
      <c r="F25" s="5">
        <v>0.48952006490980299</v>
      </c>
      <c r="G25" s="5">
        <v>1.1886446554956724</v>
      </c>
      <c r="H25" s="5">
        <v>1.6791928808278205</v>
      </c>
      <c r="I25" s="4">
        <v>0</v>
      </c>
      <c r="J25" s="8">
        <v>1</v>
      </c>
    </row>
    <row r="26" spans="2:10" x14ac:dyDescent="0.25">
      <c r="B26" s="7">
        <v>6</v>
      </c>
      <c r="C26" s="5">
        <v>0.62377209790235366</v>
      </c>
      <c r="D26" s="5">
        <v>0.78661700840864046</v>
      </c>
      <c r="E26" s="5">
        <v>0.8508526289891637</v>
      </c>
      <c r="F26" s="5">
        <v>0.1242433379468274</v>
      </c>
      <c r="G26" s="5">
        <v>1.975261663904313</v>
      </c>
      <c r="H26" s="5">
        <v>2.0995050018511403</v>
      </c>
      <c r="I26" s="4">
        <v>1</v>
      </c>
      <c r="J26" s="8">
        <v>0</v>
      </c>
    </row>
    <row r="27" spans="2:10" x14ac:dyDescent="0.25">
      <c r="B27" s="7">
        <v>7</v>
      </c>
      <c r="C27" s="5">
        <v>0.64923513218545292</v>
      </c>
      <c r="D27" s="5">
        <v>0.71993388114231316</v>
      </c>
      <c r="E27" s="5">
        <v>0.67644393146425019</v>
      </c>
      <c r="F27" s="5">
        <v>0.30069670394229103</v>
      </c>
      <c r="G27" s="5">
        <v>2.6951955450466261</v>
      </c>
      <c r="H27" s="5">
        <v>2.995892248988917</v>
      </c>
      <c r="I27" s="4">
        <v>1</v>
      </c>
      <c r="J27" s="8">
        <v>0</v>
      </c>
    </row>
    <row r="28" spans="2:10" x14ac:dyDescent="0.25">
      <c r="B28" s="7">
        <v>8</v>
      </c>
      <c r="C28" s="5">
        <v>0.34072753497400743</v>
      </c>
      <c r="D28" s="5">
        <v>1.7944535645915221</v>
      </c>
      <c r="E28" s="5">
        <v>0.35014915576420758</v>
      </c>
      <c r="F28" s="5">
        <v>0.80722773534805048</v>
      </c>
      <c r="G28" s="5">
        <v>4.4896491096381483</v>
      </c>
      <c r="H28" s="5">
        <v>5.2968768449861985</v>
      </c>
      <c r="I28" s="4">
        <v>1</v>
      </c>
      <c r="J28" s="8">
        <v>0</v>
      </c>
    </row>
    <row r="29" spans="2:10" x14ac:dyDescent="0.25">
      <c r="B29" s="7">
        <v>9</v>
      </c>
      <c r="C29" s="5">
        <v>0.4004087964063644</v>
      </c>
      <c r="D29" s="5">
        <v>1.5254487712258722</v>
      </c>
      <c r="E29" s="5">
        <v>0.51172410779258548</v>
      </c>
      <c r="F29" s="5">
        <v>0.51536127011010169</v>
      </c>
      <c r="G29" s="5">
        <v>6.0150978808640208</v>
      </c>
      <c r="H29" s="5">
        <v>6.5304591509741226</v>
      </c>
      <c r="I29" s="4">
        <v>1</v>
      </c>
      <c r="J29" s="8">
        <v>0</v>
      </c>
    </row>
    <row r="30" spans="2:10" x14ac:dyDescent="0.25">
      <c r="B30" s="7">
        <v>10</v>
      </c>
      <c r="C30" s="5">
        <v>0.97779364495478904</v>
      </c>
      <c r="D30" s="5">
        <v>3.7427713648428694E-2</v>
      </c>
      <c r="E30" s="5">
        <v>0.4245983789211395</v>
      </c>
      <c r="F30" s="5">
        <v>0.65893195970521923</v>
      </c>
      <c r="G30" s="5">
        <v>6.0525255945124492</v>
      </c>
      <c r="H30" s="5">
        <v>6.5304591509741226</v>
      </c>
      <c r="I30" s="4">
        <v>0</v>
      </c>
      <c r="J30" s="8">
        <v>1</v>
      </c>
    </row>
    <row r="31" spans="2:10" x14ac:dyDescent="0.25">
      <c r="B31" s="12">
        <v>11</v>
      </c>
      <c r="C31" s="13">
        <v>0.64896915912415198</v>
      </c>
      <c r="D31" s="13">
        <v>0.72061680669520389</v>
      </c>
      <c r="E31" s="13">
        <v>0.64258595460541446</v>
      </c>
      <c r="F31" s="13">
        <v>0.3401959151336007</v>
      </c>
      <c r="G31" s="13">
        <v>6.7731424012076529</v>
      </c>
      <c r="H31" s="13">
        <v>7.1133383163412534</v>
      </c>
      <c r="I31" s="14">
        <v>1</v>
      </c>
      <c r="J31" s="15">
        <v>0</v>
      </c>
    </row>
    <row r="32" spans="2:10" x14ac:dyDescent="0.25">
      <c r="B32" s="7">
        <v>12</v>
      </c>
      <c r="C32" s="5">
        <v>0.13219355778946063</v>
      </c>
      <c r="D32" s="5">
        <v>3.3724801392378363</v>
      </c>
      <c r="E32" s="5">
        <v>0.60697993830315466</v>
      </c>
      <c r="F32" s="5">
        <v>0.38404579926171539</v>
      </c>
      <c r="G32" s="5">
        <v>10.145622540445489</v>
      </c>
      <c r="H32" s="5">
        <v>10.529668339707204</v>
      </c>
      <c r="I32" s="4">
        <v>1</v>
      </c>
      <c r="J32" s="8">
        <v>0</v>
      </c>
    </row>
    <row r="33" spans="2:10" x14ac:dyDescent="0.25">
      <c r="B33" s="7">
        <v>13</v>
      </c>
      <c r="C33" s="5">
        <v>0.25823182215794038</v>
      </c>
      <c r="D33" s="5">
        <v>2.2564959366766542</v>
      </c>
      <c r="E33" s="5">
        <v>0.58011342828812296</v>
      </c>
      <c r="F33" s="5">
        <v>0.41887048349862077</v>
      </c>
      <c r="G33" s="5">
        <v>12.402118477122142</v>
      </c>
      <c r="H33" s="5">
        <v>12.820988960620763</v>
      </c>
      <c r="I33" s="4">
        <v>1</v>
      </c>
      <c r="J33" s="8">
        <v>0</v>
      </c>
    </row>
    <row r="34" spans="2:10" x14ac:dyDescent="0.25">
      <c r="B34" s="7">
        <v>14</v>
      </c>
      <c r="C34" s="5">
        <v>0.95408355436319991</v>
      </c>
      <c r="D34" s="5">
        <v>7.8340046965161933E-2</v>
      </c>
      <c r="E34" s="5">
        <v>0.2286863791478615</v>
      </c>
      <c r="F34" s="5">
        <v>1.1349259518876291</v>
      </c>
      <c r="G34" s="5">
        <v>12.480458524087304</v>
      </c>
      <c r="H34" s="5">
        <v>12.820988960620763</v>
      </c>
      <c r="I34" s="4">
        <v>0</v>
      </c>
      <c r="J34" s="8">
        <v>1</v>
      </c>
    </row>
    <row r="35" spans="2:10" x14ac:dyDescent="0.25">
      <c r="B35" s="7">
        <v>15</v>
      </c>
      <c r="C35" s="5">
        <v>0.69093766805926504</v>
      </c>
      <c r="D35" s="5">
        <v>0.61617610782788257</v>
      </c>
      <c r="E35" s="5">
        <v>0.72046362278289844</v>
      </c>
      <c r="F35" s="5">
        <v>0.25220027205238787</v>
      </c>
      <c r="G35" s="5">
        <v>13.096634631915187</v>
      </c>
      <c r="H35" s="5">
        <v>13.348834903967575</v>
      </c>
      <c r="I35" s="4">
        <v>1</v>
      </c>
      <c r="J35" s="8">
        <v>0</v>
      </c>
    </row>
    <row r="36" spans="2:10" x14ac:dyDescent="0.25">
      <c r="B36" s="7">
        <v>16</v>
      </c>
      <c r="C36" s="5">
        <v>0.96949443108178068</v>
      </c>
      <c r="D36" s="5">
        <v>5.1634247382691338E-2</v>
      </c>
      <c r="E36" s="5">
        <v>0.59082654555115688</v>
      </c>
      <c r="F36" s="5">
        <v>0.40479445984525497</v>
      </c>
      <c r="G36" s="5">
        <v>13.148268879297879</v>
      </c>
      <c r="H36" s="5">
        <v>13.348834903967575</v>
      </c>
      <c r="I36" s="4">
        <v>0</v>
      </c>
      <c r="J36" s="8">
        <v>1</v>
      </c>
    </row>
    <row r="37" spans="2:10" x14ac:dyDescent="0.25">
      <c r="B37" s="7">
        <v>17</v>
      </c>
      <c r="C37" s="5">
        <v>0.57854243186032084</v>
      </c>
      <c r="D37" s="5">
        <v>0.91207231160848001</v>
      </c>
      <c r="E37" s="5">
        <v>0.82546003236581422</v>
      </c>
      <c r="F37" s="5">
        <v>0.14754956389850654</v>
      </c>
      <c r="G37" s="5">
        <v>14.060341190906358</v>
      </c>
      <c r="H37" s="5">
        <v>14.207890754804865</v>
      </c>
      <c r="I37" s="4">
        <v>1</v>
      </c>
      <c r="J37" s="8">
        <v>0</v>
      </c>
    </row>
    <row r="38" spans="2:10" x14ac:dyDescent="0.25">
      <c r="B38" s="12" t="s">
        <v>14</v>
      </c>
      <c r="C38" s="14"/>
      <c r="D38" s="14"/>
      <c r="E38" s="14"/>
      <c r="F38" s="13">
        <f>SUMIF(Таблица4[Обслужено],1,Таблица4[ti (время обсл.)])</f>
        <v>4.2430471125182976</v>
      </c>
      <c r="G38" s="14"/>
      <c r="H38" s="14"/>
      <c r="I38" s="14">
        <f>SUBTOTAL(109,Таблица4[Обслужено])</f>
        <v>12</v>
      </c>
      <c r="J38" s="15">
        <f>SUBTOTAL(109,Таблица4[Отказ])</f>
        <v>5</v>
      </c>
    </row>
    <row r="39" spans="2:10" ht="36" customHeight="1" x14ac:dyDescent="0.25"/>
    <row r="40" spans="2:10" ht="20.25" thickBot="1" x14ac:dyDescent="0.35">
      <c r="B40" s="16" t="s">
        <v>17</v>
      </c>
    </row>
    <row r="41" spans="2:10" ht="15.75" thickTop="1" x14ac:dyDescent="0.25"/>
    <row r="42" spans="2:10" x14ac:dyDescent="0.25">
      <c r="B42" s="9" t="s">
        <v>5</v>
      </c>
      <c r="C42" s="10" t="s">
        <v>6</v>
      </c>
      <c r="D42" s="10" t="s">
        <v>7</v>
      </c>
      <c r="E42" s="10" t="s">
        <v>13</v>
      </c>
      <c r="F42" s="10" t="s">
        <v>8</v>
      </c>
      <c r="G42" s="10" t="s">
        <v>11</v>
      </c>
      <c r="H42" s="10" t="s">
        <v>12</v>
      </c>
      <c r="I42" s="10" t="s">
        <v>24</v>
      </c>
      <c r="J42" s="11" t="s">
        <v>10</v>
      </c>
    </row>
    <row r="43" spans="2:10" x14ac:dyDescent="0.25">
      <c r="B43" s="7">
        <v>1</v>
      </c>
      <c r="C43" s="5">
        <v>0.78044173530228289</v>
      </c>
      <c r="D43" s="5">
        <v>0.41315865381778699</v>
      </c>
      <c r="E43" s="5">
        <v>0.81807321350318785</v>
      </c>
      <c r="F43" s="5">
        <v>0.15446418717262927</v>
      </c>
      <c r="G43" s="4">
        <v>0</v>
      </c>
      <c r="H43" s="5">
        <v>0.15446418717262927</v>
      </c>
      <c r="I43" s="4">
        <v>1</v>
      </c>
      <c r="J43" s="8">
        <v>0</v>
      </c>
    </row>
    <row r="44" spans="2:10" x14ac:dyDescent="0.25">
      <c r="B44" s="7">
        <v>2</v>
      </c>
      <c r="C44" s="5">
        <v>0.48059221210289993</v>
      </c>
      <c r="D44" s="5">
        <v>1.2212269339017101</v>
      </c>
      <c r="E44" s="5">
        <v>0.53806785151787773</v>
      </c>
      <c r="F44" s="5">
        <v>0.47674662208430552</v>
      </c>
      <c r="G44" s="5">
        <v>1.2212269339017101</v>
      </c>
      <c r="H44" s="5">
        <v>1.6979735559860156</v>
      </c>
      <c r="I44" s="4">
        <v>1</v>
      </c>
      <c r="J44" s="8">
        <v>0</v>
      </c>
    </row>
    <row r="45" spans="2:10" x14ac:dyDescent="0.25">
      <c r="B45" s="7">
        <v>3</v>
      </c>
      <c r="C45" s="5">
        <v>0.13846915244379066</v>
      </c>
      <c r="D45" s="5">
        <v>3.2951795069991401</v>
      </c>
      <c r="E45" s="5">
        <v>0.85966757870437716</v>
      </c>
      <c r="F45" s="5">
        <v>0.11631500065329975</v>
      </c>
      <c r="G45" s="5">
        <v>4.51640644090085</v>
      </c>
      <c r="H45" s="5">
        <v>4.6327214415541498</v>
      </c>
      <c r="I45" s="4">
        <v>1</v>
      </c>
      <c r="J45" s="8">
        <v>0</v>
      </c>
    </row>
    <row r="46" spans="2:10" x14ac:dyDescent="0.25">
      <c r="B46" s="7">
        <v>4</v>
      </c>
      <c r="C46" s="5">
        <v>0.75239104186053873</v>
      </c>
      <c r="D46" s="5">
        <v>0.47416514618768568</v>
      </c>
      <c r="E46" s="5">
        <v>9.4427595538080333E-2</v>
      </c>
      <c r="F46" s="5">
        <v>1.8153245561032554</v>
      </c>
      <c r="G46" s="5">
        <v>4.9905715870885352</v>
      </c>
      <c r="H46" s="5">
        <v>6.8058961431917906</v>
      </c>
      <c r="I46" s="4">
        <v>1</v>
      </c>
      <c r="J46" s="8">
        <v>0</v>
      </c>
    </row>
    <row r="47" spans="2:10" x14ac:dyDescent="0.25">
      <c r="B47" s="7">
        <v>5</v>
      </c>
      <c r="C47" s="5">
        <v>0.10992359345485547</v>
      </c>
      <c r="D47" s="5">
        <v>3.6799495991589515</v>
      </c>
      <c r="E47" s="5">
        <v>0.30237747540867477</v>
      </c>
      <c r="F47" s="5">
        <v>0.92006086425646905</v>
      </c>
      <c r="G47" s="5">
        <v>8.6705211862474876</v>
      </c>
      <c r="H47" s="5">
        <v>9.5905820505039561</v>
      </c>
      <c r="I47" s="4">
        <v>1</v>
      </c>
      <c r="J47" s="8">
        <v>0</v>
      </c>
    </row>
    <row r="48" spans="2:10" x14ac:dyDescent="0.25">
      <c r="B48" s="7">
        <v>6</v>
      </c>
      <c r="C48" s="5">
        <v>0.40836201998745802</v>
      </c>
      <c r="D48" s="5">
        <v>1.4926686568475642</v>
      </c>
      <c r="E48" s="5">
        <v>0.165305046400683</v>
      </c>
      <c r="F48" s="5">
        <v>1.3845867276010668</v>
      </c>
      <c r="G48" s="5">
        <v>10.163189843095052</v>
      </c>
      <c r="H48" s="5">
        <v>11.547776570696119</v>
      </c>
      <c r="I48" s="4">
        <v>1</v>
      </c>
      <c r="J48" s="8">
        <v>0</v>
      </c>
    </row>
    <row r="49" spans="2:10" x14ac:dyDescent="0.25">
      <c r="B49" s="7">
        <v>7</v>
      </c>
      <c r="C49" s="5">
        <v>0.72977376369170255</v>
      </c>
      <c r="D49" s="5">
        <v>0.52503450937278917</v>
      </c>
      <c r="E49" s="5">
        <v>0.78337169766624426</v>
      </c>
      <c r="F49" s="5">
        <v>0.18780614305167159</v>
      </c>
      <c r="G49" s="5">
        <v>10.688224352467842</v>
      </c>
      <c r="H49" s="5">
        <v>11.547776570696119</v>
      </c>
      <c r="I49" s="4">
        <v>0</v>
      </c>
      <c r="J49" s="8">
        <v>1</v>
      </c>
    </row>
    <row r="50" spans="2:10" x14ac:dyDescent="0.25">
      <c r="B50" s="7">
        <v>8</v>
      </c>
      <c r="C50" s="5">
        <v>0.60675755322334557</v>
      </c>
      <c r="D50" s="5">
        <v>0.83270997632456445</v>
      </c>
      <c r="E50" s="5">
        <v>9.539884223485029E-2</v>
      </c>
      <c r="F50" s="5">
        <v>1.8074529511573643</v>
      </c>
      <c r="G50" s="5">
        <v>11.520934328792405</v>
      </c>
      <c r="H50" s="5">
        <v>11.547776570696119</v>
      </c>
      <c r="I50" s="4">
        <v>0</v>
      </c>
      <c r="J50" s="8">
        <v>1</v>
      </c>
    </row>
    <row r="51" spans="2:10" x14ac:dyDescent="0.25">
      <c r="B51" s="12">
        <v>9</v>
      </c>
      <c r="C51" s="13">
        <v>0.22947640694881211</v>
      </c>
      <c r="D51" s="13">
        <v>2.4532584278866367</v>
      </c>
      <c r="E51" s="13">
        <v>0.5054814348569473</v>
      </c>
      <c r="F51" s="13">
        <v>0.52480305191759846</v>
      </c>
      <c r="G51" s="13">
        <v>13.974192756679042</v>
      </c>
      <c r="H51" s="13">
        <v>14.498995808596639</v>
      </c>
      <c r="I51" s="14">
        <v>1</v>
      </c>
      <c r="J51" s="15">
        <v>0</v>
      </c>
    </row>
    <row r="52" spans="2:10" x14ac:dyDescent="0.25">
      <c r="B52" s="12" t="s">
        <v>14</v>
      </c>
      <c r="C52" s="14"/>
      <c r="D52" s="14"/>
      <c r="E52" s="14"/>
      <c r="F52" s="13">
        <f>SUMIF(Таблица5[Обслужено],1,Таблица5[ti (время обсл.)])</f>
        <v>5.3923010097886239</v>
      </c>
      <c r="G52" s="14"/>
      <c r="H52" s="14"/>
      <c r="I52" s="14">
        <f>SUBTOTAL(109,Таблица5[Обслужено])</f>
        <v>7</v>
      </c>
      <c r="J52" s="15">
        <f>SUBTOTAL(109,Таблица5[Отказ])</f>
        <v>2</v>
      </c>
    </row>
    <row r="56" spans="2:10" x14ac:dyDescent="0.25">
      <c r="B56" s="9" t="s">
        <v>5</v>
      </c>
      <c r="C56" s="10" t="s">
        <v>6</v>
      </c>
      <c r="D56" s="10" t="s">
        <v>7</v>
      </c>
      <c r="E56" s="10" t="s">
        <v>13</v>
      </c>
      <c r="F56" s="10" t="s">
        <v>8</v>
      </c>
      <c r="G56" s="10" t="s">
        <v>11</v>
      </c>
      <c r="H56" s="10" t="s">
        <v>12</v>
      </c>
      <c r="I56" s="10" t="s">
        <v>24</v>
      </c>
      <c r="J56" s="11" t="s">
        <v>10</v>
      </c>
    </row>
    <row r="57" spans="2:10" x14ac:dyDescent="0.25">
      <c r="B57" s="7">
        <v>1</v>
      </c>
      <c r="C57" s="5">
        <v>0.56785903888467892</v>
      </c>
      <c r="D57" s="5">
        <v>0.94313677006362751</v>
      </c>
      <c r="E57" s="5">
        <v>0.26056140310715947</v>
      </c>
      <c r="F57" s="5">
        <v>1.0345513331238858</v>
      </c>
      <c r="G57" s="4">
        <v>0</v>
      </c>
      <c r="H57" s="5">
        <v>1.0345513331238858</v>
      </c>
      <c r="I57" s="4">
        <v>1</v>
      </c>
      <c r="J57" s="8">
        <v>0</v>
      </c>
    </row>
    <row r="58" spans="2:10" x14ac:dyDescent="0.25">
      <c r="B58" s="7">
        <v>2</v>
      </c>
      <c r="C58" s="5">
        <v>0.13970501617301734</v>
      </c>
      <c r="D58" s="5">
        <v>3.2803701776892495</v>
      </c>
      <c r="E58" s="5">
        <v>0.19455014072968713</v>
      </c>
      <c r="F58" s="5">
        <v>1.2592810432244927</v>
      </c>
      <c r="G58" s="5">
        <v>3.2803701776892495</v>
      </c>
      <c r="H58" s="5">
        <v>4.5396512209137425</v>
      </c>
      <c r="I58" s="4">
        <v>1</v>
      </c>
      <c r="J58" s="8">
        <v>0</v>
      </c>
    </row>
    <row r="59" spans="2:10" x14ac:dyDescent="0.25">
      <c r="B59" s="7">
        <v>3</v>
      </c>
      <c r="C59" s="5">
        <v>0.86240654597291277</v>
      </c>
      <c r="D59" s="5">
        <v>0.24671414740391917</v>
      </c>
      <c r="E59" s="5">
        <v>0.81449544752657621</v>
      </c>
      <c r="F59" s="5">
        <v>0.15783572326279141</v>
      </c>
      <c r="G59" s="5">
        <v>3.5270843250931687</v>
      </c>
      <c r="H59" s="5">
        <v>4.5396512209137425</v>
      </c>
      <c r="I59" s="4">
        <v>0</v>
      </c>
      <c r="J59" s="8">
        <v>1</v>
      </c>
    </row>
    <row r="60" spans="2:10" x14ac:dyDescent="0.25">
      <c r="B60" s="7">
        <v>4</v>
      </c>
      <c r="C60" s="5">
        <v>0.24342128766063031</v>
      </c>
      <c r="D60" s="5">
        <v>2.354936071129611</v>
      </c>
      <c r="E60" s="5">
        <v>0.53731561486616786</v>
      </c>
      <c r="F60" s="5">
        <v>0.47782278457090638</v>
      </c>
      <c r="G60" s="5">
        <v>5.8820203962227797</v>
      </c>
      <c r="H60" s="5">
        <v>6.3598431807936864</v>
      </c>
      <c r="I60" s="4">
        <v>1</v>
      </c>
      <c r="J60" s="8">
        <v>0</v>
      </c>
    </row>
    <row r="61" spans="2:10" x14ac:dyDescent="0.25">
      <c r="B61" s="7">
        <v>5</v>
      </c>
      <c r="C61" s="5">
        <v>0.78669422173714976</v>
      </c>
      <c r="D61" s="5">
        <v>0.3998594043534569</v>
      </c>
      <c r="E61" s="5">
        <v>0.16848470927506409</v>
      </c>
      <c r="F61" s="5">
        <v>1.3699309841918874</v>
      </c>
      <c r="G61" s="5">
        <v>6.2818798005762364</v>
      </c>
      <c r="H61" s="5">
        <v>6.3598431807936864</v>
      </c>
      <c r="I61" s="4">
        <v>0</v>
      </c>
      <c r="J61" s="8">
        <v>1</v>
      </c>
    </row>
    <row r="62" spans="2:10" x14ac:dyDescent="0.25">
      <c r="B62" s="7">
        <v>6</v>
      </c>
      <c r="C62" s="5">
        <v>0.98986168467992619</v>
      </c>
      <c r="D62" s="5">
        <v>1.6983430097855259E-2</v>
      </c>
      <c r="E62" s="5">
        <v>0.61022942746091013</v>
      </c>
      <c r="F62" s="5">
        <v>0.37993867841152534</v>
      </c>
      <c r="G62" s="5">
        <v>6.2988632306740913</v>
      </c>
      <c r="H62" s="5">
        <v>6.3598431807936864</v>
      </c>
      <c r="I62" s="4">
        <v>0</v>
      </c>
      <c r="J62" s="8">
        <v>1</v>
      </c>
    </row>
    <row r="63" spans="2:10" x14ac:dyDescent="0.25">
      <c r="B63" s="7">
        <v>7</v>
      </c>
      <c r="C63" s="5">
        <v>0.86763034582278775</v>
      </c>
      <c r="D63" s="5">
        <v>0.2366492064957387</v>
      </c>
      <c r="E63" s="5">
        <v>0.74765206441211374</v>
      </c>
      <c r="F63" s="5">
        <v>0.22370581827295966</v>
      </c>
      <c r="G63" s="5">
        <v>6.5355124371698299</v>
      </c>
      <c r="H63" s="5">
        <v>6.7592182554427893</v>
      </c>
      <c r="I63" s="4">
        <v>1</v>
      </c>
      <c r="J63" s="8">
        <v>0</v>
      </c>
    </row>
    <row r="64" spans="2:10" x14ac:dyDescent="0.25">
      <c r="B64" s="7">
        <v>8</v>
      </c>
      <c r="C64" s="5">
        <v>6.9513256030705683E-2</v>
      </c>
      <c r="D64" s="5">
        <v>4.4437296839068301</v>
      </c>
      <c r="E64" s="5">
        <v>0.27441055424910021</v>
      </c>
      <c r="F64" s="5">
        <v>0.99471532374089555</v>
      </c>
      <c r="G64" s="5">
        <v>10.979242121076659</v>
      </c>
      <c r="H64" s="5">
        <v>11.973957444817554</v>
      </c>
      <c r="I64" s="4">
        <v>1</v>
      </c>
      <c r="J64" s="8">
        <v>0</v>
      </c>
    </row>
    <row r="65" spans="2:10" x14ac:dyDescent="0.25">
      <c r="B65" s="7">
        <v>9</v>
      </c>
      <c r="C65" s="5">
        <v>0.83173924939029775</v>
      </c>
      <c r="D65" s="5">
        <v>0.30706048242796058</v>
      </c>
      <c r="E65" s="5">
        <v>0.36870658041149151</v>
      </c>
      <c r="F65" s="5">
        <v>0.7675031740750653</v>
      </c>
      <c r="G65" s="5">
        <v>11.28630260350462</v>
      </c>
      <c r="H65" s="5">
        <v>11.973957444817554</v>
      </c>
      <c r="I65" s="4">
        <v>0</v>
      </c>
      <c r="J65" s="8">
        <v>1</v>
      </c>
    </row>
    <row r="66" spans="2:10" x14ac:dyDescent="0.25">
      <c r="B66" s="7">
        <v>10</v>
      </c>
      <c r="C66" s="5">
        <v>0.37951073299054583</v>
      </c>
      <c r="D66" s="5">
        <v>1.6147873343689276</v>
      </c>
      <c r="E66" s="5">
        <v>0.74820659601867467</v>
      </c>
      <c r="F66" s="5">
        <v>0.22313549327488105</v>
      </c>
      <c r="G66" s="5">
        <v>12.901089937873547</v>
      </c>
      <c r="H66" s="5">
        <v>13.124225431148428</v>
      </c>
      <c r="I66" s="4">
        <v>1</v>
      </c>
      <c r="J66" s="8">
        <v>0</v>
      </c>
    </row>
    <row r="67" spans="2:10" x14ac:dyDescent="0.25">
      <c r="B67" s="7">
        <v>11</v>
      </c>
      <c r="C67" s="5">
        <v>0.9425824511776365</v>
      </c>
      <c r="D67" s="5">
        <v>9.8553136884432277E-2</v>
      </c>
      <c r="E67" s="5">
        <v>0.78885522302774691</v>
      </c>
      <c r="F67" s="5">
        <v>0.18244036094985017</v>
      </c>
      <c r="G67" s="5">
        <v>12.999643074757978</v>
      </c>
      <c r="H67" s="5">
        <v>13.124225431148428</v>
      </c>
      <c r="I67" s="4">
        <v>0</v>
      </c>
      <c r="J67" s="8">
        <v>1</v>
      </c>
    </row>
    <row r="68" spans="2:10" x14ac:dyDescent="0.25">
      <c r="B68" s="12">
        <v>12</v>
      </c>
      <c r="C68" s="13">
        <v>0.3011850273922636</v>
      </c>
      <c r="D68" s="13">
        <v>2.0000508235750276</v>
      </c>
      <c r="E68" s="13">
        <v>0.43973360276372719</v>
      </c>
      <c r="F68" s="13">
        <v>0.63198937207069206</v>
      </c>
      <c r="G68" s="13">
        <v>14.999693898333007</v>
      </c>
      <c r="H68" s="13">
        <v>15.631683270403698</v>
      </c>
      <c r="I68" s="14">
        <v>1</v>
      </c>
      <c r="J68" s="15">
        <v>0</v>
      </c>
    </row>
    <row r="69" spans="2:10" x14ac:dyDescent="0.25">
      <c r="B69" s="12" t="s">
        <v>14</v>
      </c>
      <c r="C69" s="14"/>
      <c r="D69" s="14"/>
      <c r="E69" s="14"/>
      <c r="F69" s="13">
        <f>SUMIF(Таблица6[Обслужено],1,Таблица6[ti (время обсл.)])</f>
        <v>4.8452011682787139</v>
      </c>
      <c r="G69" s="14"/>
      <c r="H69" s="14"/>
      <c r="I69" s="14">
        <f>SUBTOTAL(109,Таблица6[Обслужено])</f>
        <v>7</v>
      </c>
      <c r="J69" s="15">
        <f>SUBTOTAL(109,Таблица6[Отказ])</f>
        <v>5</v>
      </c>
    </row>
  </sheetData>
  <conditionalFormatting sqref="G43:G51">
    <cfRule type="cellIs" dxfId="104" priority="3" operator="greaterThan">
      <formula>$E$4</formula>
    </cfRule>
  </conditionalFormatting>
  <conditionalFormatting sqref="G57:G68">
    <cfRule type="cellIs" dxfId="103" priority="1" operator="greaterThan">
      <formula>$E$4</formula>
    </cfRule>
  </conditionalFormatting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" id="{C03F5058-B2BA-48EA-8BBB-E1BFD919B51A}">
            <xm:f>Лист1!$E$4</xm:f>
            <x14:dxf>
              <fill>
                <patternFill>
                  <bgColor rgb="FFC00000"/>
                </patternFill>
              </fill>
            </x14:dxf>
          </x14:cfRule>
          <xm:sqref>G5:G15</xm:sqref>
        </x14:conditionalFormatting>
        <x14:conditionalFormatting xmlns:xm="http://schemas.microsoft.com/office/excel/2006/main">
          <x14:cfRule type="cellIs" priority="2" operator="greaterThan" id="{A896FF7C-FCD5-4477-9151-660C7A8E1032}">
            <xm:f>Лист1!$E$4</xm:f>
            <x14:dxf>
              <fill>
                <patternFill>
                  <bgColor rgb="FFC00000"/>
                </patternFill>
              </fill>
            </x14:dxf>
          </x14:cfRule>
          <xm:sqref>G21:G37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Испытание 1</vt:lpstr>
    </vt:vector>
  </TitlesOfParts>
  <Company>phpusr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phpusr black</dc:creator>
  <cp:lastModifiedBy>phpusr black</cp:lastModifiedBy>
  <dcterms:created xsi:type="dcterms:W3CDTF">2014-11-15T08:52:24Z</dcterms:created>
  <dcterms:modified xsi:type="dcterms:W3CDTF">2014-11-15T10:43:52Z</dcterms:modified>
</cp:coreProperties>
</file>