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이수호\Desktop\"/>
    </mc:Choice>
  </mc:AlternateContent>
  <bookViews>
    <workbookView xWindow="2136" yWindow="804" windowWidth="18864" windowHeight="10584" activeTab="3"/>
  </bookViews>
  <sheets>
    <sheet name="Greetings" sheetId="5" r:id="rId1"/>
    <sheet name="Advertising" sheetId="6" r:id="rId2"/>
    <sheet name="BreakEven Unit Analysis" sheetId="1" r:id="rId3"/>
    <sheet name="BreakEven Price Analysis" sheetId="2" r:id="rId4"/>
  </sheets>
  <definedNames>
    <definedName name="_xlnm.Print_Area" localSheetId="1">Advertising!$A$1:$Q$26</definedName>
    <definedName name="_xlnm.Print_Area" localSheetId="2">'BreakEven Unit Analysis'!$B$3:$F$82</definedName>
    <definedName name="_xlnm.Print_Area" localSheetId="0">Greetings!$A$1:$Q$30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2" l="1"/>
  <c r="E5" i="1"/>
  <c r="E34" i="1"/>
  <c r="F42" i="1" s="1"/>
  <c r="F43" i="1" s="1"/>
  <c r="F44" i="1" s="1"/>
  <c r="E41" i="1"/>
  <c r="F24" i="1"/>
  <c r="F15" i="1"/>
  <c r="D39" i="2"/>
  <c r="D32" i="2"/>
  <c r="E22" i="2"/>
  <c r="E23" i="2" s="1"/>
  <c r="E15" i="2"/>
  <c r="D59" i="2"/>
  <c r="C162" i="1"/>
  <c r="C161" i="1"/>
  <c r="C160" i="1"/>
  <c r="C159" i="1"/>
  <c r="C158" i="1"/>
  <c r="C157" i="1"/>
  <c r="C156" i="1"/>
  <c r="C155" i="1"/>
  <c r="C154" i="1"/>
  <c r="C153" i="1"/>
  <c r="C152" i="1"/>
  <c r="E61" i="1"/>
  <c r="F25" i="1" l="1"/>
  <c r="C91" i="1" s="1"/>
  <c r="C77" i="1"/>
  <c r="B88" i="2"/>
  <c r="B87" i="2"/>
  <c r="C87" i="2" s="1"/>
  <c r="B86" i="2"/>
  <c r="C86" i="2" s="1"/>
  <c r="B85" i="2"/>
  <c r="B84" i="2"/>
  <c r="B83" i="2"/>
  <c r="C83" i="2" s="1"/>
  <c r="B82" i="2"/>
  <c r="C82" i="2" s="1"/>
  <c r="B81" i="2"/>
  <c r="B80" i="2"/>
  <c r="B79" i="2"/>
  <c r="C79" i="2" s="1"/>
  <c r="B78" i="2"/>
  <c r="C78" i="2" s="1"/>
  <c r="B77" i="2"/>
  <c r="B76" i="2"/>
  <c r="B75" i="2"/>
  <c r="C75" i="2" s="1"/>
  <c r="B74" i="2"/>
  <c r="C74" i="2" s="1"/>
  <c r="B73" i="2"/>
  <c r="B72" i="2"/>
  <c r="B71" i="2"/>
  <c r="C71" i="2" s="1"/>
  <c r="B70" i="2"/>
  <c r="C70" i="2" s="1"/>
  <c r="B69" i="2"/>
  <c r="B68" i="2"/>
  <c r="B67" i="2"/>
  <c r="C67" i="2" s="1"/>
  <c r="B66" i="2"/>
  <c r="C66" i="2" s="1"/>
  <c r="B65" i="2"/>
  <c r="B64" i="2"/>
  <c r="B63" i="2"/>
  <c r="C63" i="2" s="1"/>
  <c r="B62" i="2"/>
  <c r="C62" i="2" s="1"/>
  <c r="B61" i="2"/>
  <c r="B60" i="2"/>
  <c r="B59" i="2"/>
  <c r="C59" i="2" s="1"/>
  <c r="E59" i="2" s="1"/>
  <c r="B89" i="2"/>
  <c r="C89" i="2" s="1"/>
  <c r="E52" i="2"/>
  <c r="E40" i="2"/>
  <c r="C61" i="1" l="1"/>
  <c r="D61" i="1" s="1"/>
  <c r="F61" i="1" s="1"/>
  <c r="C69" i="1"/>
  <c r="C85" i="1"/>
  <c r="C64" i="1"/>
  <c r="C72" i="1"/>
  <c r="C80" i="1"/>
  <c r="C88" i="1"/>
  <c r="C65" i="1"/>
  <c r="C73" i="1"/>
  <c r="C81" i="1"/>
  <c r="C89" i="1"/>
  <c r="F47" i="1"/>
  <c r="C68" i="1"/>
  <c r="C76" i="1"/>
  <c r="C84" i="1"/>
  <c r="F48" i="1"/>
  <c r="F55" i="1"/>
  <c r="C62" i="1"/>
  <c r="C66" i="1"/>
  <c r="C70" i="1"/>
  <c r="C74" i="1"/>
  <c r="C78" i="1"/>
  <c r="C82" i="1"/>
  <c r="C86" i="1"/>
  <c r="C90" i="1"/>
  <c r="F54" i="1"/>
  <c r="D151" i="1" s="1"/>
  <c r="C63" i="1"/>
  <c r="C67" i="1"/>
  <c r="C71" i="1"/>
  <c r="C75" i="1"/>
  <c r="C79" i="1"/>
  <c r="C83" i="1"/>
  <c r="C87" i="1"/>
  <c r="C60" i="2"/>
  <c r="C64" i="2"/>
  <c r="C68" i="2"/>
  <c r="C72" i="2"/>
  <c r="C76" i="2"/>
  <c r="C80" i="2"/>
  <c r="C84" i="2"/>
  <c r="C88" i="2"/>
  <c r="E53" i="2"/>
  <c r="D5" i="2"/>
  <c r="A60" i="2"/>
  <c r="D60" i="2" s="1"/>
  <c r="E60" i="2" s="1"/>
  <c r="E41" i="2"/>
  <c r="E42" i="2" s="1"/>
  <c r="E46" i="2"/>
  <c r="C61" i="2"/>
  <c r="C65" i="2"/>
  <c r="C69" i="2"/>
  <c r="C73" i="2"/>
  <c r="C77" i="2"/>
  <c r="C81" i="2"/>
  <c r="C85" i="2"/>
  <c r="B62" i="1" l="1"/>
  <c r="E62" i="1" s="1"/>
  <c r="F56" i="1"/>
  <c r="F92" i="1" s="1"/>
  <c r="B118" i="1" s="1"/>
  <c r="E6" i="1"/>
  <c r="D6" i="2"/>
  <c r="E54" i="2"/>
  <c r="E90" i="2" s="1"/>
  <c r="B116" i="2" s="1"/>
  <c r="A61" i="2"/>
  <c r="B63" i="1" l="1"/>
  <c r="D63" i="1" s="1"/>
  <c r="D62" i="1"/>
  <c r="F62" i="1" s="1"/>
  <c r="D61" i="2"/>
  <c r="E61" i="2" s="1"/>
  <c r="A62" i="2"/>
  <c r="B64" i="1" l="1"/>
  <c r="E64" i="1" s="1"/>
  <c r="E63" i="1"/>
  <c r="F63" i="1" s="1"/>
  <c r="D62" i="2"/>
  <c r="E62" i="2" s="1"/>
  <c r="A63" i="2"/>
  <c r="B65" i="1" l="1"/>
  <c r="D65" i="1" s="1"/>
  <c r="D64" i="1"/>
  <c r="F64" i="1" s="1"/>
  <c r="D63" i="2"/>
  <c r="E63" i="2" s="1"/>
  <c r="A64" i="2"/>
  <c r="E65" i="1" l="1"/>
  <c r="F65" i="1" s="1"/>
  <c r="B66" i="1"/>
  <c r="D66" i="1" s="1"/>
  <c r="D64" i="2"/>
  <c r="E64" i="2" s="1"/>
  <c r="A65" i="2"/>
  <c r="E66" i="1" l="1"/>
  <c r="F66" i="1" s="1"/>
  <c r="B67" i="1"/>
  <c r="E67" i="1" s="1"/>
  <c r="D65" i="2"/>
  <c r="E65" i="2" s="1"/>
  <c r="A66" i="2"/>
  <c r="B68" i="1" l="1"/>
  <c r="D68" i="1" s="1"/>
  <c r="D67" i="1"/>
  <c r="F67" i="1" s="1"/>
  <c r="D66" i="2"/>
  <c r="E66" i="2" s="1"/>
  <c r="A67" i="2"/>
  <c r="B69" i="1" l="1"/>
  <c r="E69" i="1" s="1"/>
  <c r="E68" i="1"/>
  <c r="F68" i="1" s="1"/>
  <c r="D67" i="2"/>
  <c r="E67" i="2" s="1"/>
  <c r="A68" i="2"/>
  <c r="B70" i="1" l="1"/>
  <c r="E70" i="1" s="1"/>
  <c r="D69" i="1"/>
  <c r="F69" i="1" s="1"/>
  <c r="D68" i="2"/>
  <c r="E68" i="2" s="1"/>
  <c r="A69" i="2"/>
  <c r="D70" i="1" l="1"/>
  <c r="F70" i="1" s="1"/>
  <c r="B71" i="1"/>
  <c r="E71" i="1" s="1"/>
  <c r="D69" i="2"/>
  <c r="E69" i="2" s="1"/>
  <c r="A70" i="2"/>
  <c r="B72" i="1" l="1"/>
  <c r="E72" i="1" s="1"/>
  <c r="D71" i="1"/>
  <c r="F71" i="1" s="1"/>
  <c r="D70" i="2"/>
  <c r="E70" i="2" s="1"/>
  <c r="A71" i="2"/>
  <c r="B73" i="1" l="1"/>
  <c r="E73" i="1" s="1"/>
  <c r="D72" i="1"/>
  <c r="F72" i="1" s="1"/>
  <c r="D71" i="2"/>
  <c r="E71" i="2" s="1"/>
  <c r="A72" i="2"/>
  <c r="B74" i="1" l="1"/>
  <c r="B75" i="1" s="1"/>
  <c r="D73" i="1"/>
  <c r="F73" i="1" s="1"/>
  <c r="D72" i="2"/>
  <c r="E72" i="2" s="1"/>
  <c r="A73" i="2"/>
  <c r="E74" i="1" l="1"/>
  <c r="D74" i="1"/>
  <c r="B76" i="1"/>
  <c r="D75" i="1"/>
  <c r="E75" i="1"/>
  <c r="D73" i="2"/>
  <c r="E73" i="2" s="1"/>
  <c r="A74" i="2"/>
  <c r="F74" i="1" l="1"/>
  <c r="F75" i="1"/>
  <c r="E76" i="1"/>
  <c r="D76" i="1"/>
  <c r="B77" i="1"/>
  <c r="D74" i="2"/>
  <c r="E74" i="2" s="1"/>
  <c r="A75" i="2"/>
  <c r="B78" i="1" l="1"/>
  <c r="D77" i="1"/>
  <c r="E77" i="1"/>
  <c r="F76" i="1"/>
  <c r="D75" i="2"/>
  <c r="E75" i="2" s="1"/>
  <c r="A76" i="2"/>
  <c r="F77" i="1" l="1"/>
  <c r="E78" i="1"/>
  <c r="D78" i="1"/>
  <c r="B79" i="1"/>
  <c r="D76" i="2"/>
  <c r="E76" i="2" s="1"/>
  <c r="A77" i="2"/>
  <c r="D79" i="1" l="1"/>
  <c r="B80" i="1"/>
  <c r="E79" i="1"/>
  <c r="F78" i="1"/>
  <c r="D77" i="2"/>
  <c r="E77" i="2" s="1"/>
  <c r="A78" i="2"/>
  <c r="F79" i="1" l="1"/>
  <c r="E80" i="1"/>
  <c r="B81" i="1"/>
  <c r="D80" i="1"/>
  <c r="D78" i="2"/>
  <c r="E78" i="2" s="1"/>
  <c r="A79" i="2"/>
  <c r="E81" i="1" l="1"/>
  <c r="B82" i="1"/>
  <c r="D81" i="1"/>
  <c r="F80" i="1"/>
  <c r="D79" i="2"/>
  <c r="E79" i="2" s="1"/>
  <c r="A80" i="2"/>
  <c r="E82" i="1" l="1"/>
  <c r="B83" i="1"/>
  <c r="D82" i="1"/>
  <c r="F81" i="1"/>
  <c r="D80" i="2"/>
  <c r="E80" i="2" s="1"/>
  <c r="A81" i="2"/>
  <c r="E83" i="1" l="1"/>
  <c r="D83" i="1"/>
  <c r="B84" i="1"/>
  <c r="F82" i="1"/>
  <c r="D81" i="2"/>
  <c r="E81" i="2" s="1"/>
  <c r="A82" i="2"/>
  <c r="E84" i="1" l="1"/>
  <c r="B85" i="1"/>
  <c r="D84" i="1"/>
  <c r="F83" i="1"/>
  <c r="D82" i="2"/>
  <c r="E82" i="2" s="1"/>
  <c r="A83" i="2"/>
  <c r="E85" i="1" l="1"/>
  <c r="D85" i="1"/>
  <c r="B86" i="1"/>
  <c r="F84" i="1"/>
  <c r="D83" i="2"/>
  <c r="E83" i="2" s="1"/>
  <c r="A84" i="2"/>
  <c r="E86" i="1" l="1"/>
  <c r="D86" i="1"/>
  <c r="B87" i="1"/>
  <c r="F85" i="1"/>
  <c r="D84" i="2"/>
  <c r="E84" i="2" s="1"/>
  <c r="A85" i="2"/>
  <c r="E87" i="1" l="1"/>
  <c r="B88" i="1"/>
  <c r="D87" i="1"/>
  <c r="F86" i="1"/>
  <c r="D85" i="2"/>
  <c r="E85" i="2" s="1"/>
  <c r="A86" i="2"/>
  <c r="B89" i="1" l="1"/>
  <c r="E88" i="1"/>
  <c r="D88" i="1"/>
  <c r="F87" i="1"/>
  <c r="D86" i="2"/>
  <c r="E86" i="2" s="1"/>
  <c r="A87" i="2"/>
  <c r="F88" i="1" l="1"/>
  <c r="B90" i="1"/>
  <c r="E89" i="1"/>
  <c r="D89" i="1"/>
  <c r="D87" i="2"/>
  <c r="E87" i="2" s="1"/>
  <c r="A88" i="2"/>
  <c r="F89" i="1" l="1"/>
  <c r="D90" i="1"/>
  <c r="B91" i="1"/>
  <c r="E90" i="1"/>
  <c r="D88" i="2"/>
  <c r="E88" i="2" s="1"/>
  <c r="A89" i="2"/>
  <c r="D89" i="2" s="1"/>
  <c r="E89" i="2" s="1"/>
  <c r="F90" i="1" l="1"/>
  <c r="E91" i="1"/>
  <c r="D91" i="1"/>
  <c r="F91" i="1" l="1"/>
</calcChain>
</file>

<file path=xl/sharedStrings.xml><?xml version="1.0" encoding="utf-8"?>
<sst xmlns="http://schemas.openxmlformats.org/spreadsheetml/2006/main" count="174" uniqueCount="76">
  <si>
    <t>Price (P):</t>
  </si>
  <si>
    <t>Break-Even Registration Fee (P):</t>
  </si>
  <si>
    <t>Break-Even Sales (S):</t>
  </si>
  <si>
    <t>[42]</t>
  </si>
  <si>
    <t>Fixed Costs</t>
  </si>
  <si>
    <t>Sum:</t>
  </si>
  <si>
    <t>Total Fixed Costs (TFC)</t>
  </si>
  <si>
    <t>Variable Costs</t>
  </si>
  <si>
    <t>Sum (Vd):</t>
  </si>
  <si>
    <t>Sum (Vp):</t>
  </si>
  <si>
    <t>V = Vd + (Vp*P)</t>
  </si>
  <si>
    <t>Contribution Margin Ratio (CMR) = 1 - V / P = CM / P</t>
  </si>
  <si>
    <t>Break-Even Point</t>
  </si>
  <si>
    <t>X = TFC / (P - V)</t>
  </si>
  <si>
    <t>Break-Even Price (P)</t>
  </si>
  <si>
    <t>P = (1/(1-Vp))*(Vd+(TFC/X))</t>
  </si>
  <si>
    <t>Break-Even Sales (S)</t>
  </si>
  <si>
    <t>S = X * P = TFC / CMR</t>
  </si>
  <si>
    <t>Targeted Net Income</t>
  </si>
  <si>
    <t>USE AMOUNT</t>
  </si>
  <si>
    <t>USE PERCENT</t>
  </si>
  <si>
    <t>Targeted Net Income Before Taxes (NIBT)</t>
  </si>
  <si>
    <t>Targeted Net Income Before Taxes (NIBT/S), %</t>
  </si>
  <si>
    <t>Sales Price (P) required to reach targeted NIBT</t>
  </si>
  <si>
    <t>Sales required to reach targeted NIBT, S = (TFC + NIBT) / CMR</t>
  </si>
  <si>
    <t>Sales required to reach targeted NIBT, S = X * P</t>
  </si>
  <si>
    <t>Rate of return on sales before taxes = NIBT / S</t>
  </si>
  <si>
    <t>Chart</t>
  </si>
  <si>
    <t>Fixed Cost</t>
  </si>
  <si>
    <t>Total Cost</t>
  </si>
  <si>
    <t>Total Revenue</t>
  </si>
  <si>
    <t>Profit (Loss)</t>
  </si>
  <si>
    <t>Price (P)</t>
  </si>
  <si>
    <t>Price</t>
  </si>
  <si>
    <t>%</t>
  </si>
  <si>
    <t>Placeholder1</t>
  </si>
  <si>
    <t>Placeholder2</t>
  </si>
  <si>
    <t>Placeholder3</t>
  </si>
  <si>
    <t>Placeholder4</t>
  </si>
  <si>
    <t>Placeholder5</t>
  </si>
  <si>
    <t>Placeholder6</t>
  </si>
  <si>
    <t>Placeholder7</t>
  </si>
  <si>
    <t>Number of units (X):</t>
  </si>
  <si>
    <t>Break-Even units (X):</t>
  </si>
  <si>
    <t>per unit</t>
  </si>
  <si>
    <t>Total Variable Cost per unit (V)</t>
  </si>
  <si>
    <t>Contribution Margin per unit (CM) = P - V</t>
  </si>
  <si>
    <t>Break-Even units (X)</t>
  </si>
  <si>
    <t>units (X)</t>
  </si>
  <si>
    <t>NIBT target units</t>
  </si>
  <si>
    <t>BREAK EVEN POINT</t>
  </si>
  <si>
    <t>BREAK EVEN PRICE</t>
  </si>
  <si>
    <t>BREAK-EVEN UNITS ANALYSIS</t>
  </si>
  <si>
    <t>BREAK-EVEN PRICE ANALYSIS</t>
  </si>
  <si>
    <t>BREAK EVEN POINT SCENARIO ANALYSIS</t>
  </si>
  <si>
    <t>Placeholder Category</t>
  </si>
  <si>
    <t>Units required to reach targeted NIBT, X = (TFC + NIBT) / (P-V)</t>
  </si>
  <si>
    <t>GREETINGS</t>
  </si>
  <si>
    <t>WARRANTIES &amp; TERMS OF USE</t>
  </si>
  <si>
    <t>Terms of Use and Warranties are located at https://finmodelslab.com/terms-of-service/</t>
  </si>
  <si>
    <t>Purchase, download, or use of this model signifies acceptance of terms specified at https://finmodelslab.com/terms-of-service/</t>
  </si>
  <si>
    <t>Copyright 2020 Finmodelslab, LLC</t>
  </si>
  <si>
    <t>Questions, comments, ideas, email henry@finmodelslab.com</t>
  </si>
  <si>
    <t>Finmodelslab, LLC</t>
  </si>
  <si>
    <t>https://finmodelslab.com</t>
  </si>
  <si>
    <t>SUGGESTIONS</t>
  </si>
  <si>
    <t>We think you might be interested in trending financial model templates:</t>
  </si>
  <si>
    <t>6 Cash Flow Templates</t>
  </si>
  <si>
    <t>See more</t>
  </si>
  <si>
    <t>Restaurant Financial Model</t>
  </si>
  <si>
    <t>Drop Shipping Financial Model</t>
  </si>
  <si>
    <t>Medical Practice Financial Model</t>
  </si>
  <si>
    <t>SaaS Financial Model</t>
  </si>
  <si>
    <t>electroencephalogram detector</t>
    <phoneticPr fontId="45" type="noConversion"/>
  </si>
  <si>
    <t>software</t>
    <phoneticPr fontId="45" type="noConversion"/>
  </si>
  <si>
    <t>Placeholder1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</si>
</sst>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_(&quot;$&quot;* #,##0.0000_);_(&quot;$&quot;* \(#,##0.0000\);_(&quot;$&quot;* &quot;-&quot;??_);_(@_)"/>
    <numFmt numFmtId="181" formatCode="_(* #,##0_);_(* \(#,##0\);_(* &quot;-&quot;??_);_(@_)"/>
    <numFmt numFmtId="182" formatCode="#,###\ &quot;participants&quot;"/>
    <numFmt numFmtId="183" formatCode="_(&quot;$&quot;* #,##0_);_(&quot;$&quot;* \(#,##0\);_(&quot;$&quot;* &quot;-&quot;??_);_(@_)"/>
    <numFmt numFmtId="184" formatCode="0.0%"/>
    <numFmt numFmtId="185" formatCode="_(#,##0.00_);[Red]_(\(#,##0.00\);_(&quot;-&quot;??_);_(@_)"/>
    <numFmt numFmtId="186" formatCode="#,###\ &quot;units&quot;"/>
  </numFmts>
  <fonts count="46" x14ac:knownFonts="1">
    <font>
      <sz val="10"/>
      <name val="Arial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</font>
    <font>
      <sz val="10"/>
      <color theme="0"/>
      <name val="Arial"/>
      <family val="2"/>
      <charset val="204"/>
    </font>
    <font>
      <sz val="12"/>
      <name val="Arial"/>
      <family val="2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10"/>
      <color indexed="9"/>
      <name val="Arial"/>
      <family val="2"/>
    </font>
    <font>
      <sz val="4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  <charset val="204"/>
    </font>
    <font>
      <b/>
      <sz val="11"/>
      <name val="Arial"/>
      <family val="2"/>
    </font>
    <font>
      <sz val="11"/>
      <name val="Arial"/>
      <family val="2"/>
    </font>
    <font>
      <sz val="11"/>
      <name val="Arial"/>
      <family val="2"/>
      <charset val="204"/>
    </font>
    <font>
      <b/>
      <sz val="11"/>
      <color indexed="9"/>
      <name val="Arial"/>
      <family val="2"/>
    </font>
    <font>
      <b/>
      <sz val="11"/>
      <color indexed="9"/>
      <name val="Arial"/>
      <family val="2"/>
      <charset val="204"/>
    </font>
    <font>
      <i/>
      <sz val="11"/>
      <name val="Arial"/>
      <family val="2"/>
    </font>
    <font>
      <i/>
      <sz val="11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  <charset val="204"/>
    </font>
    <font>
      <b/>
      <sz val="14"/>
      <name val="Arial"/>
      <family val="2"/>
    </font>
    <font>
      <sz val="10"/>
      <color indexed="9"/>
      <name val="Arial"/>
      <family val="2"/>
      <charset val="204"/>
    </font>
    <font>
      <b/>
      <sz val="9"/>
      <name val="Tahoma"/>
      <family val="2"/>
      <charset val="204"/>
    </font>
    <font>
      <b/>
      <sz val="12"/>
      <color theme="0"/>
      <name val="Tahoma"/>
      <family val="2"/>
      <charset val="204"/>
    </font>
    <font>
      <b/>
      <sz val="12"/>
      <name val="Arial"/>
      <family val="2"/>
    </font>
    <font>
      <sz val="10"/>
      <color theme="0"/>
      <name val="Arial"/>
      <family val="2"/>
    </font>
    <font>
      <b/>
      <sz val="16"/>
      <color theme="0"/>
      <name val="Tahoma"/>
      <family val="2"/>
      <charset val="204"/>
    </font>
    <font>
      <sz val="10"/>
      <color theme="1"/>
      <name val="Tahoma"/>
      <family val="2"/>
      <charset val="204"/>
    </font>
    <font>
      <sz val="11"/>
      <color theme="1"/>
      <name val="Tahoma"/>
      <family val="2"/>
      <charset val="204"/>
    </font>
    <font>
      <sz val="22"/>
      <color theme="1"/>
      <name val="Tahoma"/>
      <family val="2"/>
      <charset val="204"/>
    </font>
    <font>
      <sz val="18"/>
      <color theme="1"/>
      <name val="Tahoma"/>
      <family val="2"/>
      <charset val="204"/>
    </font>
    <font>
      <b/>
      <sz val="11"/>
      <color theme="1"/>
      <name val="Tahoma"/>
      <family val="2"/>
      <charset val="204"/>
    </font>
    <font>
      <b/>
      <sz val="10"/>
      <color theme="1"/>
      <name val="Tahoma"/>
      <family val="2"/>
      <charset val="204"/>
    </font>
    <font>
      <u/>
      <sz val="11"/>
      <color theme="10"/>
      <name val="맑은 고딕"/>
      <family val="2"/>
      <scheme val="minor"/>
    </font>
    <font>
      <b/>
      <sz val="14"/>
      <color rgb="FF333333"/>
      <name val="Tahoma"/>
      <family val="2"/>
      <charset val="204"/>
    </font>
    <font>
      <b/>
      <sz val="14"/>
      <color theme="0"/>
      <name val="Tahoma"/>
      <family val="2"/>
      <charset val="204"/>
    </font>
    <font>
      <b/>
      <sz val="18"/>
      <color rgb="FF4472C4"/>
      <name val="Tahoma"/>
      <family val="2"/>
    </font>
    <font>
      <b/>
      <sz val="16"/>
      <color theme="0"/>
      <name val="Tahoma"/>
      <family val="2"/>
    </font>
    <font>
      <u/>
      <sz val="10"/>
      <color theme="10"/>
      <name val="Tahoma"/>
      <family val="2"/>
      <charset val="204"/>
    </font>
    <font>
      <u/>
      <sz val="11"/>
      <color theme="10"/>
      <name val="Tahoma"/>
      <family val="2"/>
      <charset val="204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A59F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179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7" fillId="0" borderId="0" applyFill="0" applyBorder="0">
      <alignment vertical="center"/>
    </xf>
    <xf numFmtId="0" fontId="2" fillId="0" borderId="0"/>
    <xf numFmtId="0" fontId="38" fillId="0" borderId="0" applyNumberFormat="0" applyFill="0" applyBorder="0" applyAlignment="0" applyProtection="0"/>
    <xf numFmtId="0" fontId="1" fillId="0" borderId="0"/>
  </cellStyleXfs>
  <cellXfs count="107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right"/>
    </xf>
    <xf numFmtId="9" fontId="5" fillId="0" borderId="0" xfId="0" applyNumberFormat="1" applyFont="1" applyAlignment="1">
      <alignment horizontal="center"/>
    </xf>
    <xf numFmtId="0" fontId="3" fillId="0" borderId="0" xfId="0" applyFont="1" applyAlignment="1" applyProtection="1">
      <alignment horizontal="left"/>
      <protection locked="0"/>
    </xf>
    <xf numFmtId="0" fontId="6" fillId="0" borderId="0" xfId="0" applyFont="1" applyAlignment="1">
      <alignment horizontal="right"/>
    </xf>
    <xf numFmtId="180" fontId="7" fillId="2" borderId="1" xfId="2" applyNumberFormat="1" applyFont="1" applyFill="1" applyBorder="1" applyAlignment="1" applyProtection="1">
      <protection locked="0"/>
    </xf>
    <xf numFmtId="181" fontId="7" fillId="2" borderId="1" xfId="1" applyNumberFormat="1" applyFont="1" applyFill="1" applyBorder="1" applyAlignment="1" applyProtection="1">
      <protection locked="0"/>
    </xf>
    <xf numFmtId="0" fontId="9" fillId="0" borderId="0" xfId="0" applyFont="1" applyAlignment="1">
      <alignment horizontal="right"/>
    </xf>
    <xf numFmtId="178" fontId="6" fillId="0" borderId="0" xfId="2" applyFont="1" applyFill="1" applyBorder="1" applyAlignment="1"/>
    <xf numFmtId="178" fontId="6" fillId="0" borderId="0" xfId="2" applyFont="1" applyFill="1" applyBorder="1"/>
    <xf numFmtId="0" fontId="10" fillId="0" borderId="0" xfId="0" applyFont="1" applyAlignment="1">
      <alignment horizontal="right"/>
    </xf>
    <xf numFmtId="0" fontId="11" fillId="3" borderId="0" xfId="0" applyFont="1" applyFill="1"/>
    <xf numFmtId="0" fontId="12" fillId="3" borderId="0" xfId="0" applyFont="1" applyFill="1"/>
    <xf numFmtId="0" fontId="9" fillId="0" borderId="0" xfId="0" applyFont="1"/>
    <xf numFmtId="0" fontId="13" fillId="0" borderId="2" xfId="0" applyFont="1" applyBorder="1"/>
    <xf numFmtId="0" fontId="3" fillId="0" borderId="2" xfId="0" applyFont="1" applyBorder="1"/>
    <xf numFmtId="177" fontId="3" fillId="0" borderId="2" xfId="2" applyNumberFormat="1" applyFont="1" applyBorder="1" applyAlignment="1"/>
    <xf numFmtId="178" fontId="3" fillId="0" borderId="0" xfId="2" applyFont="1" applyFill="1" applyBorder="1" applyAlignment="1" applyProtection="1">
      <protection locked="0"/>
    </xf>
    <xf numFmtId="176" fontId="3" fillId="0" borderId="0" xfId="0" applyNumberFormat="1" applyFont="1"/>
    <xf numFmtId="0" fontId="14" fillId="0" borderId="0" xfId="0" applyFont="1"/>
    <xf numFmtId="178" fontId="3" fillId="0" borderId="2" xfId="2" applyFont="1" applyFill="1" applyBorder="1" applyAlignment="1" applyProtection="1">
      <protection locked="0"/>
    </xf>
    <xf numFmtId="0" fontId="3" fillId="0" borderId="0" xfId="0" applyFont="1" applyAlignment="1">
      <alignment horizontal="right"/>
    </xf>
    <xf numFmtId="178" fontId="3" fillId="0" borderId="0" xfId="2" applyFont="1" applyFill="1" applyBorder="1" applyAlignment="1"/>
    <xf numFmtId="0" fontId="8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183" fontId="15" fillId="0" borderId="0" xfId="2" applyNumberFormat="1" applyFont="1" applyFill="1" applyBorder="1"/>
    <xf numFmtId="177" fontId="16" fillId="0" borderId="0" xfId="2" applyNumberFormat="1" applyFont="1" applyBorder="1" applyAlignment="1"/>
    <xf numFmtId="177" fontId="17" fillId="0" borderId="0" xfId="2" applyNumberFormat="1" applyFont="1" applyBorder="1" applyAlignment="1"/>
    <xf numFmtId="0" fontId="18" fillId="3" borderId="0" xfId="0" applyFont="1" applyFill="1"/>
    <xf numFmtId="0" fontId="19" fillId="3" borderId="0" xfId="0" applyFont="1" applyFill="1"/>
    <xf numFmtId="0" fontId="13" fillId="0" borderId="2" xfId="0" applyFont="1" applyBorder="1" applyAlignment="1">
      <alignment horizontal="left"/>
    </xf>
    <xf numFmtId="0" fontId="20" fillId="0" borderId="2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16" fillId="0" borderId="0" xfId="0" applyFont="1"/>
    <xf numFmtId="0" fontId="17" fillId="0" borderId="0" xfId="0" applyFont="1"/>
    <xf numFmtId="178" fontId="3" fillId="0" borderId="3" xfId="2" applyFont="1" applyFill="1" applyBorder="1" applyAlignment="1"/>
    <xf numFmtId="0" fontId="16" fillId="0" borderId="2" xfId="0" applyFont="1" applyBorder="1"/>
    <xf numFmtId="0" fontId="17" fillId="0" borderId="2" xfId="0" applyFont="1" applyBorder="1"/>
    <xf numFmtId="10" fontId="3" fillId="0" borderId="0" xfId="2" applyNumberFormat="1" applyFont="1" applyFill="1" applyBorder="1" applyAlignment="1" applyProtection="1">
      <protection locked="0"/>
    </xf>
    <xf numFmtId="10" fontId="3" fillId="0" borderId="2" xfId="2" applyNumberFormat="1" applyFont="1" applyFill="1" applyBorder="1" applyAlignment="1" applyProtection="1">
      <protection locked="0"/>
    </xf>
    <xf numFmtId="10" fontId="3" fillId="0" borderId="0" xfId="2" applyNumberFormat="1" applyFont="1" applyFill="1" applyBorder="1" applyAlignment="1"/>
    <xf numFmtId="10" fontId="3" fillId="0" borderId="3" xfId="2" applyNumberFormat="1" applyFont="1" applyFill="1" applyBorder="1" applyAlignment="1"/>
    <xf numFmtId="180" fontId="15" fillId="0" borderId="0" xfId="2" applyNumberFormat="1" applyFont="1" applyFill="1" applyBorder="1"/>
    <xf numFmtId="184" fontId="22" fillId="0" borderId="0" xfId="3" applyNumberFormat="1" applyFont="1" applyBorder="1"/>
    <xf numFmtId="184" fontId="3" fillId="0" borderId="0" xfId="3" applyNumberFormat="1" applyFont="1" applyBorder="1"/>
    <xf numFmtId="0" fontId="6" fillId="0" borderId="0" xfId="0" applyFont="1" applyAlignment="1">
      <alignment horizontal="left"/>
    </xf>
    <xf numFmtId="180" fontId="22" fillId="0" borderId="0" xfId="2" applyNumberFormat="1" applyFont="1" applyFill="1" applyBorder="1" applyAlignment="1"/>
    <xf numFmtId="183" fontId="22" fillId="0" borderId="0" xfId="2" applyNumberFormat="1" applyFont="1" applyFill="1" applyBorder="1"/>
    <xf numFmtId="0" fontId="4" fillId="2" borderId="1" xfId="0" quotePrefix="1" applyFont="1" applyFill="1" applyBorder="1" applyAlignment="1">
      <alignment horizontal="center"/>
    </xf>
    <xf numFmtId="183" fontId="3" fillId="2" borderId="4" xfId="2" applyNumberFormat="1" applyFont="1" applyFill="1" applyBorder="1" applyAlignment="1" applyProtection="1">
      <protection locked="0"/>
    </xf>
    <xf numFmtId="9" fontId="3" fillId="2" borderId="4" xfId="3" applyFont="1" applyFill="1" applyBorder="1" applyAlignment="1" applyProtection="1">
      <protection locked="0"/>
    </xf>
    <xf numFmtId="180" fontId="24" fillId="0" borderId="0" xfId="2" applyNumberFormat="1" applyFont="1" applyFill="1" applyBorder="1"/>
    <xf numFmtId="179" fontId="3" fillId="0" borderId="0" xfId="0" applyNumberFormat="1" applyFont="1"/>
    <xf numFmtId="10" fontId="22" fillId="0" borderId="0" xfId="3" applyNumberFormat="1" applyFont="1" applyFill="1" applyBorder="1" applyAlignment="1">
      <alignment horizontal="right"/>
    </xf>
    <xf numFmtId="0" fontId="25" fillId="0" borderId="0" xfId="0" applyFont="1"/>
    <xf numFmtId="0" fontId="25" fillId="0" borderId="0" xfId="0" applyFont="1" applyAlignment="1">
      <alignment horizontal="left"/>
    </xf>
    <xf numFmtId="0" fontId="23" fillId="4" borderId="0" xfId="0" applyFont="1" applyFill="1" applyAlignment="1">
      <alignment horizontal="right"/>
    </xf>
    <xf numFmtId="1" fontId="0" fillId="0" borderId="0" xfId="0" applyNumberFormat="1"/>
    <xf numFmtId="179" fontId="0" fillId="0" borderId="0" xfId="0" applyNumberFormat="1"/>
    <xf numFmtId="185" fontId="0" fillId="0" borderId="0" xfId="0" applyNumberFormat="1"/>
    <xf numFmtId="178" fontId="0" fillId="0" borderId="0" xfId="0" applyNumberFormat="1"/>
    <xf numFmtId="183" fontId="22" fillId="0" borderId="0" xfId="0" applyNumberFormat="1" applyFont="1"/>
    <xf numFmtId="182" fontId="5" fillId="0" borderId="0" xfId="0" applyNumberFormat="1" applyFont="1"/>
    <xf numFmtId="0" fontId="5" fillId="0" borderId="0" xfId="0" applyFont="1"/>
    <xf numFmtId="180" fontId="3" fillId="0" borderId="7" xfId="0" applyNumberFormat="1" applyFont="1" applyBorder="1"/>
    <xf numFmtId="9" fontId="3" fillId="0" borderId="8" xfId="3" applyFont="1" applyFill="1" applyBorder="1" applyAlignment="1" applyProtection="1">
      <protection locked="0"/>
    </xf>
    <xf numFmtId="180" fontId="3" fillId="0" borderId="9" xfId="0" applyNumberFormat="1" applyFont="1" applyBorder="1"/>
    <xf numFmtId="9" fontId="3" fillId="0" borderId="10" xfId="3" applyFont="1" applyFill="1" applyBorder="1" applyAlignment="1" applyProtection="1">
      <protection locked="0"/>
    </xf>
    <xf numFmtId="180" fontId="3" fillId="0" borderId="11" xfId="0" applyNumberFormat="1" applyFont="1" applyBorder="1"/>
    <xf numFmtId="9" fontId="3" fillId="0" borderId="12" xfId="3" applyFont="1" applyFill="1" applyBorder="1" applyAlignment="1" applyProtection="1">
      <protection locked="0"/>
    </xf>
    <xf numFmtId="183" fontId="3" fillId="0" borderId="0" xfId="2" applyNumberFormat="1" applyFont="1"/>
    <xf numFmtId="186" fontId="15" fillId="0" borderId="0" xfId="1" applyNumberFormat="1" applyFont="1" applyFill="1" applyBorder="1" applyAlignment="1">
      <alignment horizontal="right"/>
    </xf>
    <xf numFmtId="186" fontId="3" fillId="0" borderId="7" xfId="0" applyNumberFormat="1" applyFont="1" applyBorder="1"/>
    <xf numFmtId="186" fontId="3" fillId="0" borderId="9" xfId="0" applyNumberFormat="1" applyFont="1" applyBorder="1"/>
    <xf numFmtId="186" fontId="3" fillId="0" borderId="11" xfId="0" applyNumberFormat="1" applyFont="1" applyBorder="1"/>
    <xf numFmtId="0" fontId="29" fillId="5" borderId="0" xfId="0" applyFont="1" applyFill="1"/>
    <xf numFmtId="0" fontId="4" fillId="5" borderId="0" xfId="0" applyFont="1" applyFill="1"/>
    <xf numFmtId="0" fontId="26" fillId="6" borderId="5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186" fontId="8" fillId="0" borderId="0" xfId="1" applyNumberFormat="1" applyFont="1" applyFill="1" applyBorder="1"/>
    <xf numFmtId="0" fontId="30" fillId="0" borderId="0" xfId="0" applyFont="1"/>
    <xf numFmtId="0" fontId="23" fillId="0" borderId="0" xfId="0" applyFont="1"/>
    <xf numFmtId="178" fontId="23" fillId="0" borderId="0" xfId="2" applyFont="1" applyFill="1" applyBorder="1" applyAlignment="1"/>
    <xf numFmtId="0" fontId="40" fillId="7" borderId="0" xfId="6" applyFont="1" applyFill="1" applyAlignment="1" applyProtection="1">
      <alignment horizontal="center" vertical="center"/>
    </xf>
    <xf numFmtId="0" fontId="41" fillId="0" borderId="0" xfId="6" applyFont="1" applyAlignment="1" applyProtection="1">
      <alignment horizontal="left" vertical="center" indent="1"/>
      <protection locked="0"/>
    </xf>
    <xf numFmtId="0" fontId="38" fillId="0" borderId="0" xfId="6"/>
    <xf numFmtId="0" fontId="32" fillId="0" borderId="0" xfId="7" applyFont="1"/>
    <xf numFmtId="0" fontId="32" fillId="8" borderId="0" xfId="7" applyFont="1" applyFill="1"/>
    <xf numFmtId="0" fontId="32" fillId="8" borderId="0" xfId="7" applyFont="1" applyFill="1" applyAlignment="1">
      <alignment vertical="center"/>
    </xf>
    <xf numFmtId="0" fontId="33" fillId="0" borderId="0" xfId="7" applyFont="1"/>
    <xf numFmtId="0" fontId="34" fillId="0" borderId="0" xfId="7" applyFont="1"/>
    <xf numFmtId="0" fontId="35" fillId="0" borderId="0" xfId="7" applyFont="1"/>
    <xf numFmtId="0" fontId="36" fillId="0" borderId="0" xfId="7" applyFont="1"/>
    <xf numFmtId="0" fontId="37" fillId="8" borderId="0" xfId="7" applyFont="1" applyFill="1" applyAlignment="1">
      <alignment vertical="center"/>
    </xf>
    <xf numFmtId="0" fontId="32" fillId="9" borderId="0" xfId="7" applyFont="1" applyFill="1" applyAlignment="1">
      <alignment vertical="center"/>
    </xf>
    <xf numFmtId="0" fontId="39" fillId="9" borderId="0" xfId="7" applyFont="1" applyFill="1" applyAlignment="1">
      <alignment vertical="center"/>
    </xf>
    <xf numFmtId="0" fontId="32" fillId="0" borderId="0" xfId="7" applyFont="1" applyAlignment="1">
      <alignment horizontal="center" vertical="center"/>
    </xf>
    <xf numFmtId="0" fontId="31" fillId="7" borderId="0" xfId="7" applyFont="1" applyFill="1" applyAlignment="1">
      <alignment horizontal="center" vertical="center"/>
    </xf>
    <xf numFmtId="0" fontId="43" fillId="8" borderId="0" xfId="6" applyFont="1" applyFill="1" applyBorder="1" applyAlignment="1">
      <alignment vertical="center"/>
    </xf>
    <xf numFmtId="0" fontId="43" fillId="8" borderId="0" xfId="6" applyFont="1" applyFill="1" applyBorder="1" applyAlignment="1">
      <alignment horizontal="left" vertical="center"/>
    </xf>
    <xf numFmtId="0" fontId="44" fillId="8" borderId="0" xfId="6" applyFont="1" applyFill="1" applyBorder="1" applyAlignment="1">
      <alignment vertical="center"/>
    </xf>
    <xf numFmtId="0" fontId="44" fillId="8" borderId="0" xfId="6" applyFont="1" applyFill="1" applyBorder="1" applyAlignment="1">
      <alignment horizontal="left" vertical="center"/>
    </xf>
    <xf numFmtId="0" fontId="42" fillId="7" borderId="0" xfId="6" applyFont="1" applyFill="1" applyAlignment="1" applyProtection="1">
      <alignment horizontal="center" vertical="center" wrapText="1"/>
    </xf>
    <xf numFmtId="0" fontId="28" fillId="6" borderId="0" xfId="4" applyFont="1" applyFill="1" applyBorder="1" applyAlignment="1">
      <alignment horizontal="center" vertical="center"/>
    </xf>
  </cellXfs>
  <cellStyles count="8">
    <cellStyle name="Hyperlink 2" xfId="6"/>
    <cellStyle name="Normal 2" xfId="5"/>
    <cellStyle name="Normal 3" xfId="7"/>
    <cellStyle name="Presentation Heading 2." xfId="4"/>
    <cellStyle name="백분율" xfId="3" builtinId="5"/>
    <cellStyle name="쉼표" xfId="1" builtinId="3"/>
    <cellStyle name="통화" xfId="2" builtinId="4"/>
    <cellStyle name="표준" xfId="0" builtinId="0"/>
  </cellStyles>
  <dxfs count="18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 tint="-4.9989318521683403E-2"/>
      </font>
    </dxf>
    <dxf>
      <font>
        <color theme="0"/>
      </font>
    </dxf>
    <dxf>
      <fill>
        <patternFill>
          <bgColor rgb="FF00B0F0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rgb="FF00B0F0"/>
        </patternFill>
      </fill>
    </dxf>
    <dxf>
      <font>
        <color theme="0"/>
      </font>
    </dxf>
    <dxf>
      <font>
        <color theme="0"/>
      </font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476158904388046E-2"/>
          <c:y val="0.1558219251370557"/>
          <c:w val="0.87394494708752879"/>
          <c:h val="0.71479257329432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'BreakEven Unit Analysis'!$D$60</c:f>
              <c:strCache>
                <c:ptCount val="1"/>
                <c:pt idx="0">
                  <c:v>Total Cost</c:v>
                </c:pt>
              </c:strCache>
            </c:strRef>
          </c:tx>
          <c:spPr>
            <a:ln w="25400">
              <a:solidFill>
                <a:srgbClr val="DE3018"/>
              </a:solidFill>
              <a:prstDash val="solid"/>
            </a:ln>
          </c:spPr>
          <c:marker>
            <c:symbol val="none"/>
          </c:marker>
          <c:xVal>
            <c:numRef>
              <c:f>'BreakEven Unit Analysis'!$B$61:$B$91</c:f>
              <c:numCache>
                <c:formatCode>0</c:formatCode>
                <c:ptCount val="31"/>
                <c:pt idx="0">
                  <c:v>0</c:v>
                </c:pt>
                <c:pt idx="1">
                  <c:v>19091.066666666666</c:v>
                </c:pt>
                <c:pt idx="2">
                  <c:v>38182.133333333331</c:v>
                </c:pt>
                <c:pt idx="3">
                  <c:v>57273.2</c:v>
                </c:pt>
                <c:pt idx="4">
                  <c:v>76364.266666666663</c:v>
                </c:pt>
                <c:pt idx="5">
                  <c:v>95455.333333333328</c:v>
                </c:pt>
                <c:pt idx="6">
                  <c:v>114546.4</c:v>
                </c:pt>
                <c:pt idx="7">
                  <c:v>133637.46666666667</c:v>
                </c:pt>
                <c:pt idx="8">
                  <c:v>152728.53333333333</c:v>
                </c:pt>
                <c:pt idx="9">
                  <c:v>171819.59999999998</c:v>
                </c:pt>
                <c:pt idx="10">
                  <c:v>190910.66666666663</c:v>
                </c:pt>
                <c:pt idx="11">
                  <c:v>210001.73333333328</c:v>
                </c:pt>
                <c:pt idx="12">
                  <c:v>229092.79999999993</c:v>
                </c:pt>
                <c:pt idx="13">
                  <c:v>248183.86666666658</c:v>
                </c:pt>
                <c:pt idx="14">
                  <c:v>267274.93333333323</c:v>
                </c:pt>
                <c:pt idx="15">
                  <c:v>286365.99999999988</c:v>
                </c:pt>
                <c:pt idx="16">
                  <c:v>305457.06666666653</c:v>
                </c:pt>
                <c:pt idx="17">
                  <c:v>324548.13333333319</c:v>
                </c:pt>
                <c:pt idx="18">
                  <c:v>343639.19999999984</c:v>
                </c:pt>
                <c:pt idx="19">
                  <c:v>362730.26666666649</c:v>
                </c:pt>
                <c:pt idx="20">
                  <c:v>381821.33333333314</c:v>
                </c:pt>
                <c:pt idx="21">
                  <c:v>400912.39999999979</c:v>
                </c:pt>
                <c:pt idx="22">
                  <c:v>420003.46666666644</c:v>
                </c:pt>
                <c:pt idx="23">
                  <c:v>439094.53333333309</c:v>
                </c:pt>
                <c:pt idx="24">
                  <c:v>458185.59999999974</c:v>
                </c:pt>
                <c:pt idx="25">
                  <c:v>477276.6666666664</c:v>
                </c:pt>
                <c:pt idx="26">
                  <c:v>496367.73333333305</c:v>
                </c:pt>
                <c:pt idx="27">
                  <c:v>515458.7999999997</c:v>
                </c:pt>
                <c:pt idx="28">
                  <c:v>534549.86666666635</c:v>
                </c:pt>
                <c:pt idx="29">
                  <c:v>553640.933333333</c:v>
                </c:pt>
                <c:pt idx="30">
                  <c:v>572731.99999999965</c:v>
                </c:pt>
              </c:numCache>
            </c:numRef>
          </c:xVal>
          <c:yVal>
            <c:numRef>
              <c:f>'BreakEven Unit Analysis'!$D$61:$D$91</c:f>
              <c:numCache>
                <c:formatCode>_(* #,##0.00_);_(* \(#,##0.00\);_(* "-"??_);_(@_)</c:formatCode>
                <c:ptCount val="31"/>
                <c:pt idx="0">
                  <c:v>24000</c:v>
                </c:pt>
                <c:pt idx="1">
                  <c:v>25839.424273333334</c:v>
                </c:pt>
                <c:pt idx="2">
                  <c:v>27678.848546666668</c:v>
                </c:pt>
                <c:pt idx="3">
                  <c:v>29518.272819999998</c:v>
                </c:pt>
                <c:pt idx="4">
                  <c:v>31357.697093333332</c:v>
                </c:pt>
                <c:pt idx="5">
                  <c:v>33197.121366666666</c:v>
                </c:pt>
                <c:pt idx="6">
                  <c:v>35036.545639999997</c:v>
                </c:pt>
                <c:pt idx="7">
                  <c:v>36875.969913333334</c:v>
                </c:pt>
                <c:pt idx="8">
                  <c:v>38715.394186666665</c:v>
                </c:pt>
                <c:pt idx="9">
                  <c:v>40554.818459999995</c:v>
                </c:pt>
                <c:pt idx="10">
                  <c:v>42394.242733333333</c:v>
                </c:pt>
                <c:pt idx="11">
                  <c:v>44233.667006666663</c:v>
                </c:pt>
                <c:pt idx="12">
                  <c:v>46073.091279999993</c:v>
                </c:pt>
                <c:pt idx="13">
                  <c:v>47912.515553333331</c:v>
                </c:pt>
                <c:pt idx="14">
                  <c:v>49751.939826666654</c:v>
                </c:pt>
                <c:pt idx="15">
                  <c:v>51591.364099999992</c:v>
                </c:pt>
                <c:pt idx="16">
                  <c:v>53430.788373333322</c:v>
                </c:pt>
                <c:pt idx="17">
                  <c:v>55270.212646666652</c:v>
                </c:pt>
                <c:pt idx="18">
                  <c:v>57109.636919999983</c:v>
                </c:pt>
                <c:pt idx="19">
                  <c:v>58949.06119333332</c:v>
                </c:pt>
                <c:pt idx="20">
                  <c:v>60788.485466666651</c:v>
                </c:pt>
                <c:pt idx="21">
                  <c:v>62627.909739999981</c:v>
                </c:pt>
                <c:pt idx="22">
                  <c:v>64467.334013333311</c:v>
                </c:pt>
                <c:pt idx="23">
                  <c:v>66306.758286666649</c:v>
                </c:pt>
                <c:pt idx="24">
                  <c:v>68146.182559999987</c:v>
                </c:pt>
                <c:pt idx="25">
                  <c:v>69985.60683333331</c:v>
                </c:pt>
                <c:pt idx="26">
                  <c:v>71825.031106666633</c:v>
                </c:pt>
                <c:pt idx="27">
                  <c:v>73664.45537999997</c:v>
                </c:pt>
                <c:pt idx="28">
                  <c:v>75503.879653333308</c:v>
                </c:pt>
                <c:pt idx="29">
                  <c:v>77343.303926666646</c:v>
                </c:pt>
                <c:pt idx="30">
                  <c:v>79182.728199999969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8-495E-8E59-E3DA7FEDD4D8}"/>
            </c:ext>
          </c:extLst>
        </c:ser>
        <c:ser>
          <c:idx val="1"/>
          <c:order val="1"/>
          <c:tx>
            <c:strRef>
              <c:f>'BreakEven Unit Analysis'!$E$60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'BreakEven Unit Analysis'!$B$61:$B$91</c:f>
              <c:numCache>
                <c:formatCode>0</c:formatCode>
                <c:ptCount val="31"/>
                <c:pt idx="0">
                  <c:v>0</c:v>
                </c:pt>
                <c:pt idx="1">
                  <c:v>19091.066666666666</c:v>
                </c:pt>
                <c:pt idx="2">
                  <c:v>38182.133333333331</c:v>
                </c:pt>
                <c:pt idx="3">
                  <c:v>57273.2</c:v>
                </c:pt>
                <c:pt idx="4">
                  <c:v>76364.266666666663</c:v>
                </c:pt>
                <c:pt idx="5">
                  <c:v>95455.333333333328</c:v>
                </c:pt>
                <c:pt idx="6">
                  <c:v>114546.4</c:v>
                </c:pt>
                <c:pt idx="7">
                  <c:v>133637.46666666667</c:v>
                </c:pt>
                <c:pt idx="8">
                  <c:v>152728.53333333333</c:v>
                </c:pt>
                <c:pt idx="9">
                  <c:v>171819.59999999998</c:v>
                </c:pt>
                <c:pt idx="10">
                  <c:v>190910.66666666663</c:v>
                </c:pt>
                <c:pt idx="11">
                  <c:v>210001.73333333328</c:v>
                </c:pt>
                <c:pt idx="12">
                  <c:v>229092.79999999993</c:v>
                </c:pt>
                <c:pt idx="13">
                  <c:v>248183.86666666658</c:v>
                </c:pt>
                <c:pt idx="14">
                  <c:v>267274.93333333323</c:v>
                </c:pt>
                <c:pt idx="15">
                  <c:v>286365.99999999988</c:v>
                </c:pt>
                <c:pt idx="16">
                  <c:v>305457.06666666653</c:v>
                </c:pt>
                <c:pt idx="17">
                  <c:v>324548.13333333319</c:v>
                </c:pt>
                <c:pt idx="18">
                  <c:v>343639.19999999984</c:v>
                </c:pt>
                <c:pt idx="19">
                  <c:v>362730.26666666649</c:v>
                </c:pt>
                <c:pt idx="20">
                  <c:v>381821.33333333314</c:v>
                </c:pt>
                <c:pt idx="21">
                  <c:v>400912.39999999979</c:v>
                </c:pt>
                <c:pt idx="22">
                  <c:v>420003.46666666644</c:v>
                </c:pt>
                <c:pt idx="23">
                  <c:v>439094.53333333309</c:v>
                </c:pt>
                <c:pt idx="24">
                  <c:v>458185.59999999974</c:v>
                </c:pt>
                <c:pt idx="25">
                  <c:v>477276.6666666664</c:v>
                </c:pt>
                <c:pt idx="26">
                  <c:v>496367.73333333305</c:v>
                </c:pt>
                <c:pt idx="27">
                  <c:v>515458.7999999997</c:v>
                </c:pt>
                <c:pt idx="28">
                  <c:v>534549.86666666635</c:v>
                </c:pt>
                <c:pt idx="29">
                  <c:v>553640.933333333</c:v>
                </c:pt>
                <c:pt idx="30">
                  <c:v>572731.99999999965</c:v>
                </c:pt>
              </c:numCache>
            </c:numRef>
          </c:xVal>
          <c:yVal>
            <c:numRef>
              <c:f>'BreakEven Unit Analysis'!$E$61:$E$91</c:f>
              <c:numCache>
                <c:formatCode>_(* #,##0.00_);_(* \(#,##0.00\);_(* "-"??_);_(@_)</c:formatCode>
                <c:ptCount val="31"/>
                <c:pt idx="0">
                  <c:v>0</c:v>
                </c:pt>
                <c:pt idx="1">
                  <c:v>4772.7666666666664</c:v>
                </c:pt>
                <c:pt idx="2">
                  <c:v>9545.5333333333328</c:v>
                </c:pt>
                <c:pt idx="3">
                  <c:v>14318.3</c:v>
                </c:pt>
                <c:pt idx="4">
                  <c:v>19091.066666666666</c:v>
                </c:pt>
                <c:pt idx="5">
                  <c:v>23863.833333333332</c:v>
                </c:pt>
                <c:pt idx="6">
                  <c:v>28636.6</c:v>
                </c:pt>
                <c:pt idx="7">
                  <c:v>33409.366666666669</c:v>
                </c:pt>
                <c:pt idx="8">
                  <c:v>38182.133333333331</c:v>
                </c:pt>
                <c:pt idx="9">
                  <c:v>42954.899999999994</c:v>
                </c:pt>
                <c:pt idx="10">
                  <c:v>47727.666666666657</c:v>
                </c:pt>
                <c:pt idx="11">
                  <c:v>52500.43333333332</c:v>
                </c:pt>
                <c:pt idx="12">
                  <c:v>57273.199999999983</c:v>
                </c:pt>
                <c:pt idx="13">
                  <c:v>62045.966666666645</c:v>
                </c:pt>
                <c:pt idx="14">
                  <c:v>66818.733333333308</c:v>
                </c:pt>
                <c:pt idx="15">
                  <c:v>71591.499999999971</c:v>
                </c:pt>
                <c:pt idx="16">
                  <c:v>76364.266666666634</c:v>
                </c:pt>
                <c:pt idx="17">
                  <c:v>81137.033333333296</c:v>
                </c:pt>
                <c:pt idx="18">
                  <c:v>85909.799999999959</c:v>
                </c:pt>
                <c:pt idx="19">
                  <c:v>90682.566666666622</c:v>
                </c:pt>
                <c:pt idx="20">
                  <c:v>95455.333333333285</c:v>
                </c:pt>
                <c:pt idx="21">
                  <c:v>100228.09999999995</c:v>
                </c:pt>
                <c:pt idx="22">
                  <c:v>105000.86666666661</c:v>
                </c:pt>
                <c:pt idx="23">
                  <c:v>109773.63333333327</c:v>
                </c:pt>
                <c:pt idx="24">
                  <c:v>114546.39999999994</c:v>
                </c:pt>
                <c:pt idx="25">
                  <c:v>119319.1666666666</c:v>
                </c:pt>
                <c:pt idx="26">
                  <c:v>124091.93333333326</c:v>
                </c:pt>
                <c:pt idx="27">
                  <c:v>128864.69999999992</c:v>
                </c:pt>
                <c:pt idx="28">
                  <c:v>133637.46666666659</c:v>
                </c:pt>
                <c:pt idx="29">
                  <c:v>138410.23333333325</c:v>
                </c:pt>
                <c:pt idx="30">
                  <c:v>143182.99999999991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E8-495E-8E59-E3DA7FEDD4D8}"/>
            </c:ext>
          </c:extLst>
        </c:ser>
        <c:ser>
          <c:idx val="2"/>
          <c:order val="2"/>
          <c:tx>
            <c:strRef>
              <c:f>'BreakEven Unit Analysis'!$F$60</c:f>
              <c:strCache>
                <c:ptCount val="1"/>
                <c:pt idx="0">
                  <c:v>Profit (Loss)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xVal>
            <c:numRef>
              <c:f>'BreakEven Unit Analysis'!$B$61:$B$91</c:f>
              <c:numCache>
                <c:formatCode>0</c:formatCode>
                <c:ptCount val="31"/>
                <c:pt idx="0">
                  <c:v>0</c:v>
                </c:pt>
                <c:pt idx="1">
                  <c:v>19091.066666666666</c:v>
                </c:pt>
                <c:pt idx="2">
                  <c:v>38182.133333333331</c:v>
                </c:pt>
                <c:pt idx="3">
                  <c:v>57273.2</c:v>
                </c:pt>
                <c:pt idx="4">
                  <c:v>76364.266666666663</c:v>
                </c:pt>
                <c:pt idx="5">
                  <c:v>95455.333333333328</c:v>
                </c:pt>
                <c:pt idx="6">
                  <c:v>114546.4</c:v>
                </c:pt>
                <c:pt idx="7">
                  <c:v>133637.46666666667</c:v>
                </c:pt>
                <c:pt idx="8">
                  <c:v>152728.53333333333</c:v>
                </c:pt>
                <c:pt idx="9">
                  <c:v>171819.59999999998</c:v>
                </c:pt>
                <c:pt idx="10">
                  <c:v>190910.66666666663</c:v>
                </c:pt>
                <c:pt idx="11">
                  <c:v>210001.73333333328</c:v>
                </c:pt>
                <c:pt idx="12">
                  <c:v>229092.79999999993</c:v>
                </c:pt>
                <c:pt idx="13">
                  <c:v>248183.86666666658</c:v>
                </c:pt>
                <c:pt idx="14">
                  <c:v>267274.93333333323</c:v>
                </c:pt>
                <c:pt idx="15">
                  <c:v>286365.99999999988</c:v>
                </c:pt>
                <c:pt idx="16">
                  <c:v>305457.06666666653</c:v>
                </c:pt>
                <c:pt idx="17">
                  <c:v>324548.13333333319</c:v>
                </c:pt>
                <c:pt idx="18">
                  <c:v>343639.19999999984</c:v>
                </c:pt>
                <c:pt idx="19">
                  <c:v>362730.26666666649</c:v>
                </c:pt>
                <c:pt idx="20">
                  <c:v>381821.33333333314</c:v>
                </c:pt>
                <c:pt idx="21">
                  <c:v>400912.39999999979</c:v>
                </c:pt>
                <c:pt idx="22">
                  <c:v>420003.46666666644</c:v>
                </c:pt>
                <c:pt idx="23">
                  <c:v>439094.53333333309</c:v>
                </c:pt>
                <c:pt idx="24">
                  <c:v>458185.59999999974</c:v>
                </c:pt>
                <c:pt idx="25">
                  <c:v>477276.6666666664</c:v>
                </c:pt>
                <c:pt idx="26">
                  <c:v>496367.73333333305</c:v>
                </c:pt>
                <c:pt idx="27">
                  <c:v>515458.7999999997</c:v>
                </c:pt>
                <c:pt idx="28">
                  <c:v>534549.86666666635</c:v>
                </c:pt>
                <c:pt idx="29">
                  <c:v>553640.933333333</c:v>
                </c:pt>
                <c:pt idx="30">
                  <c:v>572731.99999999965</c:v>
                </c:pt>
              </c:numCache>
            </c:numRef>
          </c:xVal>
          <c:yVal>
            <c:numRef>
              <c:f>'BreakEven Unit Analysis'!$F$61:$F$91</c:f>
              <c:numCache>
                <c:formatCode>_(#,##0.00_);[Red]_(\(#,##0.00\);_("-"??_);_(@_)</c:formatCode>
                <c:ptCount val="31"/>
                <c:pt idx="0">
                  <c:v>-24000</c:v>
                </c:pt>
                <c:pt idx="1">
                  <c:v>-21066.657606666668</c:v>
                </c:pt>
                <c:pt idx="2">
                  <c:v>-18133.315213333335</c:v>
                </c:pt>
                <c:pt idx="3">
                  <c:v>-15199.972819999999</c:v>
                </c:pt>
                <c:pt idx="4">
                  <c:v>-12266.630426666667</c:v>
                </c:pt>
                <c:pt idx="5">
                  <c:v>-9333.2880333333342</c:v>
                </c:pt>
                <c:pt idx="6">
                  <c:v>-6399.9456399999981</c:v>
                </c:pt>
                <c:pt idx="7">
                  <c:v>-3466.6032466666657</c:v>
                </c:pt>
                <c:pt idx="8">
                  <c:v>-533.26085333333322</c:v>
                </c:pt>
                <c:pt idx="9">
                  <c:v>2400.0815399999992</c:v>
                </c:pt>
                <c:pt idx="10">
                  <c:v>5333.4239333333244</c:v>
                </c:pt>
                <c:pt idx="11">
                  <c:v>8266.7663266666568</c:v>
                </c:pt>
                <c:pt idx="12">
                  <c:v>11200.108719999989</c:v>
                </c:pt>
                <c:pt idx="13">
                  <c:v>14133.451113333314</c:v>
                </c:pt>
                <c:pt idx="14">
                  <c:v>17066.793506666654</c:v>
                </c:pt>
                <c:pt idx="15">
                  <c:v>20000.135899999979</c:v>
                </c:pt>
                <c:pt idx="16">
                  <c:v>22933.478293333312</c:v>
                </c:pt>
                <c:pt idx="17">
                  <c:v>25866.820686666644</c:v>
                </c:pt>
                <c:pt idx="18">
                  <c:v>28800.163079999977</c:v>
                </c:pt>
                <c:pt idx="19">
                  <c:v>31733.505473333302</c:v>
                </c:pt>
                <c:pt idx="20">
                  <c:v>34666.847866666634</c:v>
                </c:pt>
                <c:pt idx="21">
                  <c:v>37600.190259999967</c:v>
                </c:pt>
                <c:pt idx="22">
                  <c:v>40533.532653333299</c:v>
                </c:pt>
                <c:pt idx="23">
                  <c:v>43466.875046666624</c:v>
                </c:pt>
                <c:pt idx="24">
                  <c:v>46400.217439999949</c:v>
                </c:pt>
                <c:pt idx="25">
                  <c:v>49333.559833333289</c:v>
                </c:pt>
                <c:pt idx="26">
                  <c:v>52266.902226666629</c:v>
                </c:pt>
                <c:pt idx="27">
                  <c:v>55200.244619999954</c:v>
                </c:pt>
                <c:pt idx="28">
                  <c:v>58133.587013333279</c:v>
                </c:pt>
                <c:pt idx="29">
                  <c:v>61066.929406666604</c:v>
                </c:pt>
                <c:pt idx="30">
                  <c:v>64000.271799999944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E8-495E-8E59-E3DA7FEDD4D8}"/>
            </c:ext>
          </c:extLst>
        </c:ser>
        <c:ser>
          <c:idx val="3"/>
          <c:order val="3"/>
          <c:tx>
            <c:v>Break Even Point</c:v>
          </c:tx>
          <c:spPr>
            <a:ln w="19050">
              <a:noFill/>
            </a:ln>
          </c:spPr>
          <c:marker>
            <c:symbol val="circle"/>
            <c:size val="10"/>
          </c:marker>
          <c:dLbls>
            <c:spPr>
              <a:solidFill>
                <a:schemeClr val="accent4">
                  <a:lumMod val="40000"/>
                  <a:lumOff val="60000"/>
                </a:schemeClr>
              </a:solidFill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ko-KR"/>
              </a:p>
            </c:txPr>
            <c:dLblPos val="t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numRef>
              <c:f>'BreakEven Unit Analysis'!$F$47</c:f>
              <c:numCache>
                <c:formatCode>#,###\ "units"</c:formatCode>
                <c:ptCount val="1"/>
                <c:pt idx="0">
                  <c:v>156200</c:v>
                </c:pt>
              </c:numCache>
            </c:numRef>
          </c:xVal>
          <c:yVal>
            <c:numRef>
              <c:f>'BreakEven Unit Analysis'!$F$48</c:f>
              <c:numCache>
                <c:formatCode>_("$"* #,##0_);_("$"* \(#,##0\);_("$"* "-"??_);_(@_)</c:formatCode>
                <c:ptCount val="1"/>
                <c:pt idx="0">
                  <c:v>39049.788480312396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E8-495E-8E59-E3DA7FEDD4D8}"/>
            </c:ext>
          </c:extLst>
        </c:ser>
        <c:ser>
          <c:idx val="4"/>
          <c:order val="4"/>
          <c:tx>
            <c:v>Targeted Profit</c:v>
          </c:tx>
          <c:spPr>
            <a:ln w="1905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spPr>
              <a:solidFill>
                <a:schemeClr val="accent4">
                  <a:lumMod val="40000"/>
                  <a:lumOff val="60000"/>
                </a:schemeClr>
              </a:solidFill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ko-KR"/>
              </a:p>
            </c:txPr>
            <c:dLblPos val="t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xVal>
            <c:numRef>
              <c:f>'BreakEven Unit Analysis'!$F$54</c:f>
              <c:numCache>
                <c:formatCode>#,###\ "units"</c:formatCode>
                <c:ptCount val="1"/>
                <c:pt idx="0">
                  <c:v>286366</c:v>
                </c:pt>
              </c:numCache>
            </c:numRef>
          </c:xVal>
          <c:yVal>
            <c:numRef>
              <c:f>'BreakEven Unit Analysis'!$B$118</c:f>
              <c:numCache>
                <c:formatCode>_("$"* #,##0_);_("$"* \(#,##0\);_("$"* "-"??_);_(@_)</c:formatCode>
                <c:ptCount val="1"/>
                <c:pt idx="0">
                  <c:v>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E8-495E-8E59-E3DA7FEDD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06912"/>
        <c:axId val="1"/>
      </c:scatterChart>
      <c:valAx>
        <c:axId val="23040691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Units (X)</a:t>
                </a:r>
              </a:p>
            </c:rich>
          </c:tx>
          <c:layout>
            <c:manualLayout>
              <c:xMode val="edge"/>
              <c:yMode val="edge"/>
              <c:x val="0.3637360711284604"/>
              <c:y val="0.938915139304182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_(\$* #,##0_);_(\$* \(#,##0\);_(\$* &quot;-&quot;??_);_(@_)" sourceLinked="0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3040691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21120015742962328"/>
          <c:y val="8.5707559936302941E-2"/>
          <c:w val="0.63571272983376337"/>
          <c:h val="5.2515183320765484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0"/>
    <c:dispBlanksAs val="gap"/>
    <c:showDLblsOverMax val="0"/>
  </c:chart>
  <c:spPr>
    <a:noFill/>
    <a:ln w="6350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476158904388046E-2"/>
          <c:y val="0.10436893258514214"/>
          <c:w val="0.87394494708752879"/>
          <c:h val="0.766245552166122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'BreakEven Unit Analysis'!$C$150</c:f>
              <c:strCache>
                <c:ptCount val="1"/>
                <c:pt idx="0">
                  <c:v>Price</c:v>
                </c:pt>
              </c:strCache>
            </c:strRef>
          </c:tx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02D32D12-DA23-4776-A8AD-3CA5984014C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609-4309-91DC-65AE0974CB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ED3EE16-CA46-45CF-A6B6-593E664D748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609-4309-91DC-65AE0974CB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54E2265-4F6F-457E-93D5-D8D3E5130C9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609-4309-91DC-65AE0974CB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7A9B52B-856F-4F9A-987F-5FC4A5C4D77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609-4309-91DC-65AE0974CB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77356D4-8C87-4ADC-AB7D-197C0CE99B0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609-4309-91DC-65AE0974CBD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7E51275-B704-4246-B92D-69AC6D56B2B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609-4309-91DC-65AE0974CBD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C7CCA1A-6A1D-4DBC-A319-2E00D2669F16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609-4309-91DC-65AE0974CBD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2643E46-B383-438C-946C-11B4B53A9247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609-4309-91DC-65AE0974CBD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CB66F10-D3A7-4EED-B1C4-6572237F90F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609-4309-91DC-65AE0974CBD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9740373-6D44-4435-9838-01369FAF792B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609-4309-91DC-65AE0974CBD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E0C3225-46EB-420B-8B48-F40D46AB7CFF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609-4309-91DC-65AE0974CBD9}"/>
                </c:ext>
              </c:extLst>
            </c:dLbl>
            <c:numFmt formatCode="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'BreakEven Unit Analysis'!$E$152:$E$162</c:f>
              <c:numCache>
                <c:formatCode>#,###\ "units"</c:formatCode>
                <c:ptCount val="11"/>
                <c:pt idx="0">
                  <c:v>1384737</c:v>
                </c:pt>
                <c:pt idx="1">
                  <c:v>783616</c:v>
                </c:pt>
                <c:pt idx="2">
                  <c:v>546415</c:v>
                </c:pt>
                <c:pt idx="3">
                  <c:v>419448</c:v>
                </c:pt>
                <c:pt idx="4">
                  <c:v>340360</c:v>
                </c:pt>
                <c:pt idx="5">
                  <c:v>286366</c:v>
                </c:pt>
                <c:pt idx="6">
                  <c:v>247157</c:v>
                </c:pt>
                <c:pt idx="7">
                  <c:v>217392</c:v>
                </c:pt>
                <c:pt idx="8">
                  <c:v>194025</c:v>
                </c:pt>
                <c:pt idx="9">
                  <c:v>175195</c:v>
                </c:pt>
                <c:pt idx="10">
                  <c:v>159696</c:v>
                </c:pt>
              </c:numCache>
            </c:numRef>
          </c:xVal>
          <c:yVal>
            <c:numRef>
              <c:f>'BreakEven Unit Analysis'!$C$152:$C$162</c:f>
              <c:numCache>
                <c:formatCode>_("$"* #,##0.0000_);_("$"* \(#,##0.0000\);_("$"* "-"??_);_(@_)</c:formatCode>
                <c:ptCount val="11"/>
                <c:pt idx="0">
                  <c:v>0.125</c:v>
                </c:pt>
                <c:pt idx="1">
                  <c:v>0.15</c:v>
                </c:pt>
                <c:pt idx="2">
                  <c:v>0.17499999999999999</c:v>
                </c:pt>
                <c:pt idx="3">
                  <c:v>0.2</c:v>
                </c:pt>
                <c:pt idx="4">
                  <c:v>0.22500000000000001</c:v>
                </c:pt>
                <c:pt idx="5">
                  <c:v>0.25</c:v>
                </c:pt>
                <c:pt idx="6">
                  <c:v>0.27500000000000002</c:v>
                </c:pt>
                <c:pt idx="7">
                  <c:v>0.3</c:v>
                </c:pt>
                <c:pt idx="8">
                  <c:v>0.32500000000000001</c:v>
                </c:pt>
                <c:pt idx="9">
                  <c:v>0.35</c:v>
                </c:pt>
                <c:pt idx="10">
                  <c:v>0.375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'BreakEven Unit Analysis'!$D$152:$D$162</c15:f>
                <c15:dlblRangeCache>
                  <c:ptCount val="11"/>
                  <c:pt idx="0">
                    <c:v>50%</c:v>
                  </c:pt>
                  <c:pt idx="1">
                    <c:v>60%</c:v>
                  </c:pt>
                  <c:pt idx="2">
                    <c:v>70%</c:v>
                  </c:pt>
                  <c:pt idx="3">
                    <c:v>80%</c:v>
                  </c:pt>
                  <c:pt idx="4">
                    <c:v>90%</c:v>
                  </c:pt>
                  <c:pt idx="5">
                    <c:v>100%</c:v>
                  </c:pt>
                  <c:pt idx="6">
                    <c:v>110%</c:v>
                  </c:pt>
                  <c:pt idx="7">
                    <c:v>120%</c:v>
                  </c:pt>
                  <c:pt idx="8">
                    <c:v>130%</c:v>
                  </c:pt>
                  <c:pt idx="9">
                    <c:v>140%</c:v>
                  </c:pt>
                  <c:pt idx="10">
                    <c:v>150%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1E8-495E-8E59-E3DA7FEDD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06912"/>
        <c:axId val="1"/>
      </c:scatterChart>
      <c:valAx>
        <c:axId val="23040691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Units (X)</a:t>
                </a:r>
              </a:p>
            </c:rich>
          </c:tx>
          <c:layout>
            <c:manualLayout>
              <c:xMode val="edge"/>
              <c:yMode val="edge"/>
              <c:x val="0.3637360711284604"/>
              <c:y val="0.938915139304182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_(\$* #,##0.00_);_(\$* \(#,##0.00\);_(\$* &quot;-&quot;??_);_(@_)" sourceLinked="0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3040691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16179740113001112"/>
          <c:y val="3.4254707462007296E-2"/>
          <c:w val="0.63571272983376337"/>
          <c:h val="5.2515183320765484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0"/>
    <c:dispBlanksAs val="gap"/>
    <c:showDLblsOverMax val="0"/>
  </c:chart>
  <c:spPr>
    <a:noFill/>
    <a:ln w="6350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Break-Even Price</a:t>
            </a:r>
          </a:p>
        </c:rich>
      </c:tx>
      <c:layout>
        <c:manualLayout>
          <c:xMode val="edge"/>
          <c:yMode val="edge"/>
          <c:x val="0.39793814432989688"/>
          <c:y val="1.7605633802816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212598645231039E-2"/>
          <c:y val="0.14474967437050418"/>
          <c:w val="0.86404859534698075"/>
          <c:h val="0.724193976999757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'BreakEven Price Analysis'!$C$58</c:f>
              <c:strCache>
                <c:ptCount val="1"/>
                <c:pt idx="0">
                  <c:v>Total Cost</c:v>
                </c:pt>
              </c:strCache>
            </c:strRef>
          </c:tx>
          <c:spPr>
            <a:ln w="25400">
              <a:solidFill>
                <a:srgbClr val="DE3018"/>
              </a:solidFill>
              <a:prstDash val="solid"/>
            </a:ln>
          </c:spPr>
          <c:marker>
            <c:symbol val="none"/>
          </c:marker>
          <c:xVal>
            <c:numRef>
              <c:f>'BreakEven Price Analysis'!$A$59:$A$89</c:f>
              <c:numCache>
                <c:formatCode>_("$"* #,##0.00_);_("$"* \(#,##0.00\);_("$"* "-"??_);_(@_)</c:formatCode>
                <c:ptCount val="31"/>
                <c:pt idx="0" formatCode="General">
                  <c:v>0</c:v>
                </c:pt>
                <c:pt idx="1">
                  <c:v>0.41551001642036123</c:v>
                </c:pt>
                <c:pt idx="2">
                  <c:v>0.83102003284072246</c:v>
                </c:pt>
                <c:pt idx="3">
                  <c:v>1.2465300492610836</c:v>
                </c:pt>
                <c:pt idx="4">
                  <c:v>1.6620400656814449</c:v>
                </c:pt>
                <c:pt idx="5">
                  <c:v>2.0775500821018063</c:v>
                </c:pt>
                <c:pt idx="6">
                  <c:v>2.4930600985221676</c:v>
                </c:pt>
                <c:pt idx="7">
                  <c:v>2.9085701149425289</c:v>
                </c:pt>
                <c:pt idx="8">
                  <c:v>3.3240801313628903</c:v>
                </c:pt>
                <c:pt idx="9">
                  <c:v>3.7395901477832516</c:v>
                </c:pt>
                <c:pt idx="10">
                  <c:v>4.1551001642036125</c:v>
                </c:pt>
                <c:pt idx="11">
                  <c:v>4.5706101806239738</c:v>
                </c:pt>
                <c:pt idx="12">
                  <c:v>4.9861201970443352</c:v>
                </c:pt>
                <c:pt idx="13">
                  <c:v>5.4016302134646965</c:v>
                </c:pt>
                <c:pt idx="14">
                  <c:v>5.8171402298850579</c:v>
                </c:pt>
                <c:pt idx="15">
                  <c:v>6.2326502463054192</c:v>
                </c:pt>
                <c:pt idx="16">
                  <c:v>6.6481602627257805</c:v>
                </c:pt>
                <c:pt idx="17">
                  <c:v>7.0636702791461419</c:v>
                </c:pt>
                <c:pt idx="18">
                  <c:v>7.4791802955665032</c:v>
                </c:pt>
                <c:pt idx="19">
                  <c:v>7.8946903119868646</c:v>
                </c:pt>
                <c:pt idx="20">
                  <c:v>8.310200328407225</c:v>
                </c:pt>
                <c:pt idx="21">
                  <c:v>8.7257103448275863</c:v>
                </c:pt>
                <c:pt idx="22">
                  <c:v>9.1412203612479477</c:v>
                </c:pt>
                <c:pt idx="23">
                  <c:v>9.556730377668309</c:v>
                </c:pt>
                <c:pt idx="24">
                  <c:v>9.9722403940886704</c:v>
                </c:pt>
                <c:pt idx="25">
                  <c:v>10.387750410509032</c:v>
                </c:pt>
                <c:pt idx="26">
                  <c:v>10.803260426929393</c:v>
                </c:pt>
                <c:pt idx="27">
                  <c:v>11.218770443349754</c:v>
                </c:pt>
                <c:pt idx="28">
                  <c:v>11.634280459770116</c:v>
                </c:pt>
                <c:pt idx="29">
                  <c:v>12.049790476190477</c:v>
                </c:pt>
                <c:pt idx="30">
                  <c:v>12.465300492610838</c:v>
                </c:pt>
              </c:numCache>
            </c:numRef>
          </c:xVal>
          <c:yVal>
            <c:numRef>
              <c:f>'BreakEven Price Analysis'!$C$59:$C$89</c:f>
              <c:numCache>
                <c:formatCode>_(* #,##0.00_);_(* \(#,##0.00\);_(* "-"??_);_(@_)</c:formatCode>
                <c:ptCount val="31"/>
                <c:pt idx="0">
                  <c:v>32441.74358974359</c:v>
                </c:pt>
                <c:pt idx="1">
                  <c:v>32441.74358974359</c:v>
                </c:pt>
                <c:pt idx="2">
                  <c:v>32441.74358974359</c:v>
                </c:pt>
                <c:pt idx="3">
                  <c:v>32441.74358974359</c:v>
                </c:pt>
                <c:pt idx="4">
                  <c:v>32441.74358974359</c:v>
                </c:pt>
                <c:pt idx="5">
                  <c:v>32441.74358974359</c:v>
                </c:pt>
                <c:pt idx="6">
                  <c:v>32441.74358974359</c:v>
                </c:pt>
                <c:pt idx="7">
                  <c:v>32441.74358974359</c:v>
                </c:pt>
                <c:pt idx="8">
                  <c:v>32441.74358974359</c:v>
                </c:pt>
                <c:pt idx="9">
                  <c:v>32441.74358974359</c:v>
                </c:pt>
                <c:pt idx="10">
                  <c:v>32441.74358974359</c:v>
                </c:pt>
                <c:pt idx="11">
                  <c:v>32441.74358974359</c:v>
                </c:pt>
                <c:pt idx="12">
                  <c:v>32441.74358974359</c:v>
                </c:pt>
                <c:pt idx="13">
                  <c:v>32441.74358974359</c:v>
                </c:pt>
                <c:pt idx="14">
                  <c:v>32441.74358974359</c:v>
                </c:pt>
                <c:pt idx="15">
                  <c:v>32441.74358974359</c:v>
                </c:pt>
                <c:pt idx="16">
                  <c:v>32441.74358974359</c:v>
                </c:pt>
                <c:pt idx="17">
                  <c:v>32441.74358974359</c:v>
                </c:pt>
                <c:pt idx="18">
                  <c:v>32441.74358974359</c:v>
                </c:pt>
                <c:pt idx="19">
                  <c:v>32441.74358974359</c:v>
                </c:pt>
                <c:pt idx="20">
                  <c:v>32441.74358974359</c:v>
                </c:pt>
                <c:pt idx="21">
                  <c:v>32441.74358974359</c:v>
                </c:pt>
                <c:pt idx="22">
                  <c:v>32441.74358974359</c:v>
                </c:pt>
                <c:pt idx="23">
                  <c:v>32441.74358974359</c:v>
                </c:pt>
                <c:pt idx="24">
                  <c:v>32441.74358974359</c:v>
                </c:pt>
                <c:pt idx="25">
                  <c:v>32441.74358974359</c:v>
                </c:pt>
                <c:pt idx="26">
                  <c:v>32441.74358974359</c:v>
                </c:pt>
                <c:pt idx="27">
                  <c:v>32441.74358974359</c:v>
                </c:pt>
                <c:pt idx="28">
                  <c:v>32441.74358974359</c:v>
                </c:pt>
                <c:pt idx="29">
                  <c:v>32441.74358974359</c:v>
                </c:pt>
                <c:pt idx="30">
                  <c:v>32441.74358974359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8-47F7-840B-1C84CCA64E3F}"/>
            </c:ext>
          </c:extLst>
        </c:ser>
        <c:ser>
          <c:idx val="1"/>
          <c:order val="1"/>
          <c:tx>
            <c:strRef>
              <c:f>'BreakEven Price Analysis'!$D$58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'BreakEven Price Analysis'!$A$59:$A$89</c:f>
              <c:numCache>
                <c:formatCode>_("$"* #,##0.00_);_("$"* \(#,##0.00\);_("$"* "-"??_);_(@_)</c:formatCode>
                <c:ptCount val="31"/>
                <c:pt idx="0" formatCode="General">
                  <c:v>0</c:v>
                </c:pt>
                <c:pt idx="1">
                  <c:v>0.41551001642036123</c:v>
                </c:pt>
                <c:pt idx="2">
                  <c:v>0.83102003284072246</c:v>
                </c:pt>
                <c:pt idx="3">
                  <c:v>1.2465300492610836</c:v>
                </c:pt>
                <c:pt idx="4">
                  <c:v>1.6620400656814449</c:v>
                </c:pt>
                <c:pt idx="5">
                  <c:v>2.0775500821018063</c:v>
                </c:pt>
                <c:pt idx="6">
                  <c:v>2.4930600985221676</c:v>
                </c:pt>
                <c:pt idx="7">
                  <c:v>2.9085701149425289</c:v>
                </c:pt>
                <c:pt idx="8">
                  <c:v>3.3240801313628903</c:v>
                </c:pt>
                <c:pt idx="9">
                  <c:v>3.7395901477832516</c:v>
                </c:pt>
                <c:pt idx="10">
                  <c:v>4.1551001642036125</c:v>
                </c:pt>
                <c:pt idx="11">
                  <c:v>4.5706101806239738</c:v>
                </c:pt>
                <c:pt idx="12">
                  <c:v>4.9861201970443352</c:v>
                </c:pt>
                <c:pt idx="13">
                  <c:v>5.4016302134646965</c:v>
                </c:pt>
                <c:pt idx="14">
                  <c:v>5.8171402298850579</c:v>
                </c:pt>
                <c:pt idx="15">
                  <c:v>6.2326502463054192</c:v>
                </c:pt>
                <c:pt idx="16">
                  <c:v>6.6481602627257805</c:v>
                </c:pt>
                <c:pt idx="17">
                  <c:v>7.0636702791461419</c:v>
                </c:pt>
                <c:pt idx="18">
                  <c:v>7.4791802955665032</c:v>
                </c:pt>
                <c:pt idx="19">
                  <c:v>7.8946903119868646</c:v>
                </c:pt>
                <c:pt idx="20">
                  <c:v>8.310200328407225</c:v>
                </c:pt>
                <c:pt idx="21">
                  <c:v>8.7257103448275863</c:v>
                </c:pt>
                <c:pt idx="22">
                  <c:v>9.1412203612479477</c:v>
                </c:pt>
                <c:pt idx="23">
                  <c:v>9.556730377668309</c:v>
                </c:pt>
                <c:pt idx="24">
                  <c:v>9.9722403940886704</c:v>
                </c:pt>
                <c:pt idx="25">
                  <c:v>10.387750410509032</c:v>
                </c:pt>
                <c:pt idx="26">
                  <c:v>10.803260426929393</c:v>
                </c:pt>
                <c:pt idx="27">
                  <c:v>11.218770443349754</c:v>
                </c:pt>
                <c:pt idx="28">
                  <c:v>11.634280459770116</c:v>
                </c:pt>
                <c:pt idx="29">
                  <c:v>12.049790476190477</c:v>
                </c:pt>
                <c:pt idx="30">
                  <c:v>12.465300492610838</c:v>
                </c:pt>
              </c:numCache>
            </c:numRef>
          </c:xVal>
          <c:yVal>
            <c:numRef>
              <c:f>'BreakEven Price Analysis'!$D$59:$D$89</c:f>
              <c:numCache>
                <c:formatCode>_(* #,##0.00_);_(* \(#,##0.00\);_(* "-"??_);_(@_)</c:formatCode>
                <c:ptCount val="31"/>
                <c:pt idx="0">
                  <c:v>0</c:v>
                </c:pt>
                <c:pt idx="1">
                  <c:v>2908.5701149425286</c:v>
                </c:pt>
                <c:pt idx="2">
                  <c:v>5817.1402298850571</c:v>
                </c:pt>
                <c:pt idx="3">
                  <c:v>8725.7103448275848</c:v>
                </c:pt>
                <c:pt idx="4">
                  <c:v>11634.280459770114</c:v>
                </c:pt>
                <c:pt idx="5">
                  <c:v>14542.850574712644</c:v>
                </c:pt>
                <c:pt idx="6">
                  <c:v>17451.420689655173</c:v>
                </c:pt>
                <c:pt idx="7">
                  <c:v>20359.990804597703</c:v>
                </c:pt>
                <c:pt idx="8">
                  <c:v>23268.560919540232</c:v>
                </c:pt>
                <c:pt idx="9">
                  <c:v>26177.131034482762</c:v>
                </c:pt>
                <c:pt idx="10">
                  <c:v>29085.701149425287</c:v>
                </c:pt>
                <c:pt idx="11">
                  <c:v>31994.271264367817</c:v>
                </c:pt>
                <c:pt idx="12">
                  <c:v>34902.841379310346</c:v>
                </c:pt>
                <c:pt idx="13">
                  <c:v>37811.411494252876</c:v>
                </c:pt>
                <c:pt idx="14">
                  <c:v>40719.981609195405</c:v>
                </c:pt>
                <c:pt idx="15">
                  <c:v>43628.551724137935</c:v>
                </c:pt>
                <c:pt idx="16">
                  <c:v>46537.121839080464</c:v>
                </c:pt>
                <c:pt idx="17">
                  <c:v>49445.691954022994</c:v>
                </c:pt>
                <c:pt idx="18">
                  <c:v>52354.262068965523</c:v>
                </c:pt>
                <c:pt idx="19">
                  <c:v>55262.832183908053</c:v>
                </c:pt>
                <c:pt idx="20">
                  <c:v>58171.402298850575</c:v>
                </c:pt>
                <c:pt idx="21">
                  <c:v>61079.972413793104</c:v>
                </c:pt>
                <c:pt idx="22">
                  <c:v>63988.542528735634</c:v>
                </c:pt>
                <c:pt idx="23">
                  <c:v>66897.112643678163</c:v>
                </c:pt>
                <c:pt idx="24">
                  <c:v>69805.682758620693</c:v>
                </c:pt>
                <c:pt idx="25">
                  <c:v>72714.252873563222</c:v>
                </c:pt>
                <c:pt idx="26">
                  <c:v>75622.822988505752</c:v>
                </c:pt>
                <c:pt idx="27">
                  <c:v>78531.393103448281</c:v>
                </c:pt>
                <c:pt idx="28">
                  <c:v>81439.963218390811</c:v>
                </c:pt>
                <c:pt idx="29">
                  <c:v>84348.53333333334</c:v>
                </c:pt>
                <c:pt idx="30">
                  <c:v>87257.10344827587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28-47F7-840B-1C84CCA64E3F}"/>
            </c:ext>
          </c:extLst>
        </c:ser>
        <c:ser>
          <c:idx val="2"/>
          <c:order val="2"/>
          <c:tx>
            <c:strRef>
              <c:f>'BreakEven Price Analysis'!$E$58</c:f>
              <c:strCache>
                <c:ptCount val="1"/>
                <c:pt idx="0">
                  <c:v>Profit (Loss)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xVal>
            <c:numRef>
              <c:f>'BreakEven Price Analysis'!$A$59:$A$89</c:f>
              <c:numCache>
                <c:formatCode>_("$"* #,##0.00_);_("$"* \(#,##0.00\);_("$"* "-"??_);_(@_)</c:formatCode>
                <c:ptCount val="31"/>
                <c:pt idx="0" formatCode="General">
                  <c:v>0</c:v>
                </c:pt>
                <c:pt idx="1">
                  <c:v>0.41551001642036123</c:v>
                </c:pt>
                <c:pt idx="2">
                  <c:v>0.83102003284072246</c:v>
                </c:pt>
                <c:pt idx="3">
                  <c:v>1.2465300492610836</c:v>
                </c:pt>
                <c:pt idx="4">
                  <c:v>1.6620400656814449</c:v>
                </c:pt>
                <c:pt idx="5">
                  <c:v>2.0775500821018063</c:v>
                </c:pt>
                <c:pt idx="6">
                  <c:v>2.4930600985221676</c:v>
                </c:pt>
                <c:pt idx="7">
                  <c:v>2.9085701149425289</c:v>
                </c:pt>
                <c:pt idx="8">
                  <c:v>3.3240801313628903</c:v>
                </c:pt>
                <c:pt idx="9">
                  <c:v>3.7395901477832516</c:v>
                </c:pt>
                <c:pt idx="10">
                  <c:v>4.1551001642036125</c:v>
                </c:pt>
                <c:pt idx="11">
                  <c:v>4.5706101806239738</c:v>
                </c:pt>
                <c:pt idx="12">
                  <c:v>4.9861201970443352</c:v>
                </c:pt>
                <c:pt idx="13">
                  <c:v>5.4016302134646965</c:v>
                </c:pt>
                <c:pt idx="14">
                  <c:v>5.8171402298850579</c:v>
                </c:pt>
                <c:pt idx="15">
                  <c:v>6.2326502463054192</c:v>
                </c:pt>
                <c:pt idx="16">
                  <c:v>6.6481602627257805</c:v>
                </c:pt>
                <c:pt idx="17">
                  <c:v>7.0636702791461419</c:v>
                </c:pt>
                <c:pt idx="18">
                  <c:v>7.4791802955665032</c:v>
                </c:pt>
                <c:pt idx="19">
                  <c:v>7.8946903119868646</c:v>
                </c:pt>
                <c:pt idx="20">
                  <c:v>8.310200328407225</c:v>
                </c:pt>
                <c:pt idx="21">
                  <c:v>8.7257103448275863</c:v>
                </c:pt>
                <c:pt idx="22">
                  <c:v>9.1412203612479477</c:v>
                </c:pt>
                <c:pt idx="23">
                  <c:v>9.556730377668309</c:v>
                </c:pt>
                <c:pt idx="24">
                  <c:v>9.9722403940886704</c:v>
                </c:pt>
                <c:pt idx="25">
                  <c:v>10.387750410509032</c:v>
                </c:pt>
                <c:pt idx="26">
                  <c:v>10.803260426929393</c:v>
                </c:pt>
                <c:pt idx="27">
                  <c:v>11.218770443349754</c:v>
                </c:pt>
                <c:pt idx="28">
                  <c:v>11.634280459770116</c:v>
                </c:pt>
                <c:pt idx="29">
                  <c:v>12.049790476190477</c:v>
                </c:pt>
                <c:pt idx="30">
                  <c:v>12.465300492610838</c:v>
                </c:pt>
              </c:numCache>
            </c:numRef>
          </c:xVal>
          <c:yVal>
            <c:numRef>
              <c:f>'BreakEven Price Analysis'!$E$59:$E$89</c:f>
              <c:numCache>
                <c:formatCode>_(#,##0.00_);[Red]_(\(#,##0.00\);_("-"??_);_(@_)</c:formatCode>
                <c:ptCount val="31"/>
                <c:pt idx="0">
                  <c:v>-32441.74358974359</c:v>
                </c:pt>
                <c:pt idx="1">
                  <c:v>-29533.17347480106</c:v>
                </c:pt>
                <c:pt idx="2">
                  <c:v>-26624.603359858535</c:v>
                </c:pt>
                <c:pt idx="3">
                  <c:v>-23716.033244916005</c:v>
                </c:pt>
                <c:pt idx="4">
                  <c:v>-20807.463129973476</c:v>
                </c:pt>
                <c:pt idx="5">
                  <c:v>-17898.893015030946</c:v>
                </c:pt>
                <c:pt idx="6">
                  <c:v>-14990.322900088417</c:v>
                </c:pt>
                <c:pt idx="7">
                  <c:v>-12081.752785145887</c:v>
                </c:pt>
                <c:pt idx="8">
                  <c:v>-9173.1826702033577</c:v>
                </c:pt>
                <c:pt idx="9">
                  <c:v>-6264.6125552608282</c:v>
                </c:pt>
                <c:pt idx="10">
                  <c:v>-3356.0424403183024</c:v>
                </c:pt>
                <c:pt idx="11">
                  <c:v>-447.47232537577293</c:v>
                </c:pt>
                <c:pt idx="12">
                  <c:v>2461.0977895667565</c:v>
                </c:pt>
                <c:pt idx="13">
                  <c:v>5369.667904509286</c:v>
                </c:pt>
                <c:pt idx="14">
                  <c:v>8278.2380194518155</c:v>
                </c:pt>
                <c:pt idx="15">
                  <c:v>11186.808134394345</c:v>
                </c:pt>
                <c:pt idx="16">
                  <c:v>14095.378249336874</c:v>
                </c:pt>
                <c:pt idx="17">
                  <c:v>17003.948364279404</c:v>
                </c:pt>
                <c:pt idx="18">
                  <c:v>19912.518479221933</c:v>
                </c:pt>
                <c:pt idx="19">
                  <c:v>22821.088594164463</c:v>
                </c:pt>
                <c:pt idx="20">
                  <c:v>25729.658709106985</c:v>
                </c:pt>
                <c:pt idx="21">
                  <c:v>28638.228824049515</c:v>
                </c:pt>
                <c:pt idx="22">
                  <c:v>31546.798938992044</c:v>
                </c:pt>
                <c:pt idx="23">
                  <c:v>34455.36905393457</c:v>
                </c:pt>
                <c:pt idx="24">
                  <c:v>37363.939168877099</c:v>
                </c:pt>
                <c:pt idx="25">
                  <c:v>40272.509283819629</c:v>
                </c:pt>
                <c:pt idx="26">
                  <c:v>43181.079398762158</c:v>
                </c:pt>
                <c:pt idx="27">
                  <c:v>46089.649513704688</c:v>
                </c:pt>
                <c:pt idx="28">
                  <c:v>48998.219628647217</c:v>
                </c:pt>
                <c:pt idx="29">
                  <c:v>51906.789743589747</c:v>
                </c:pt>
                <c:pt idx="30">
                  <c:v>54815.359858532276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28-47F7-840B-1C84CCA64E3F}"/>
            </c:ext>
          </c:extLst>
        </c:ser>
        <c:ser>
          <c:idx val="3"/>
          <c:order val="3"/>
          <c:tx>
            <c:v>Break Even Profit</c:v>
          </c:tx>
          <c:spPr>
            <a:ln w="19050">
              <a:noFill/>
            </a:ln>
          </c:spPr>
          <c:marker>
            <c:symbol val="circle"/>
            <c:size val="10"/>
          </c:marker>
          <c:dLbls>
            <c:spPr>
              <a:solidFill>
                <a:schemeClr val="accent4">
                  <a:lumMod val="40000"/>
                  <a:lumOff val="60000"/>
                </a:schemeClr>
              </a:solidFill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ko-KR"/>
              </a:p>
            </c:txPr>
            <c:dLblPos val="t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numRef>
              <c:f>'BreakEven Price Analysis'!$E$45</c:f>
              <c:numCache>
                <c:formatCode>_("$"* #,##0.0000_);_("$"* \(#,##0.0000\);_("$"* "-"??_);_(@_)</c:formatCode>
                <c:ptCount val="1"/>
                <c:pt idx="0">
                  <c:v>4.6345347985347987</c:v>
                </c:pt>
              </c:numCache>
            </c:numRef>
          </c:xVal>
          <c:yVal>
            <c:numRef>
              <c:f>'BreakEven Price Analysis'!$E$46</c:f>
              <c:numCache>
                <c:formatCode>_("$"* #,##0_);_("$"* \(#,##0\);_("$"* "-"??_);_(@_)</c:formatCode>
                <c:ptCount val="1"/>
                <c:pt idx="0">
                  <c:v>32441.74358974359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28-47F7-840B-1C84CCA64E3F}"/>
            </c:ext>
          </c:extLst>
        </c:ser>
        <c:ser>
          <c:idx val="4"/>
          <c:order val="4"/>
          <c:tx>
            <c:v>Targeted Profit</c:v>
          </c:tx>
          <c:spPr>
            <a:ln w="1905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spPr>
              <a:solidFill>
                <a:schemeClr val="accent4">
                  <a:lumMod val="40000"/>
                  <a:lumOff val="60000"/>
                </a:schemeClr>
              </a:solidFill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ko-KR"/>
              </a:p>
            </c:txPr>
            <c:dLblPos val="t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xVal>
            <c:numRef>
              <c:f>'BreakEven Price Analysis'!$E$52</c:f>
              <c:numCache>
                <c:formatCode>_("$"* #,##0.0000_);_("$"* \(#,##0.0000\);_("$"* "-"??_);_(@_)</c:formatCode>
                <c:ptCount val="1"/>
                <c:pt idx="0">
                  <c:v>6.2326502463054183</c:v>
                </c:pt>
              </c:numCache>
            </c:numRef>
          </c:xVal>
          <c:yVal>
            <c:numRef>
              <c:f>'BreakEven Price Analysis'!$B$116</c:f>
              <c:numCache>
                <c:formatCode>_("$"* #,##0_);_("$"* \(#,##0\);_("$"* "-"??_);_(@_)</c:formatCode>
                <c:ptCount val="1"/>
                <c:pt idx="0">
                  <c:v>10907.137931034482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28-47F7-840B-1C84CCA64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29248"/>
        <c:axId val="1"/>
      </c:scatterChart>
      <c:valAx>
        <c:axId val="230529248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Price (P)</a:t>
                </a:r>
              </a:p>
            </c:rich>
          </c:tx>
          <c:layout>
            <c:manualLayout>
              <c:xMode val="edge"/>
              <c:yMode val="edge"/>
              <c:x val="0.45773195876288658"/>
              <c:y val="0.9190151935233447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_(\$* #,##0_);_(\$* \(#,##0\);_(\$* &quot;-&quot;??_);_(@_)" sourceLinked="0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3052924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17607433905629755"/>
          <c:y val="7.2502097905643687E-2"/>
          <c:w val="0.74134375183323864"/>
          <c:h val="5.226155496005739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2.svg"/><Relationship Id="rId7" Type="http://schemas.openxmlformats.org/officeDocument/2006/relationships/hyperlink" Target="mailto:henry@finmodelslab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facebook.com/finmodelslab/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2.png"/><Relationship Id="rId10" Type="http://schemas.openxmlformats.org/officeDocument/2006/relationships/hyperlink" Target="https://finmodelslab.com/" TargetMode="External"/><Relationship Id="rId4" Type="http://schemas.openxmlformats.org/officeDocument/2006/relationships/hyperlink" Target="https://www.linkedin.com/in/henrysheykin/" TargetMode="External"/><Relationship Id="rId9" Type="http://schemas.openxmlformats.org/officeDocument/2006/relationships/image" Target="../media/image6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2.svg"/><Relationship Id="rId7" Type="http://schemas.openxmlformats.org/officeDocument/2006/relationships/hyperlink" Target="mailto:henry@finmodelslab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facebook.com/finmodelslab/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2.png"/><Relationship Id="rId4" Type="http://schemas.openxmlformats.org/officeDocument/2006/relationships/hyperlink" Target="https://www.linkedin.com/in/henrysheykin/" TargetMode="External"/><Relationship Id="rId9" Type="http://schemas.openxmlformats.org/officeDocument/2006/relationships/image" Target="../media/image6.sv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</xdr:col>
      <xdr:colOff>554736</xdr:colOff>
      <xdr:row>21</xdr:row>
      <xdr:rowOff>63918</xdr:rowOff>
    </xdr:to>
    <xdr:pic>
      <xdr:nvPicPr>
        <xdr:cNvPr id="2" name="Pictur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C487DB-8328-473D-8664-DF0C8F7FF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90500" y="5067300"/>
          <a:ext cx="554736" cy="559218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19</xdr:row>
      <xdr:rowOff>0</xdr:rowOff>
    </xdr:from>
    <xdr:to>
      <xdr:col>2</xdr:col>
      <xdr:colOff>602361</xdr:colOff>
      <xdr:row>21</xdr:row>
      <xdr:rowOff>63918</xdr:rowOff>
    </xdr:to>
    <xdr:pic>
      <xdr:nvPicPr>
        <xdr:cNvPr id="3" name="Pictur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56EFD24-5D40-4528-A8A4-7D7EAF86F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847725" y="5067300"/>
          <a:ext cx="554736" cy="559218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19</xdr:row>
      <xdr:rowOff>0</xdr:rowOff>
    </xdr:from>
    <xdr:to>
      <xdr:col>4</xdr:col>
      <xdr:colOff>40386</xdr:colOff>
      <xdr:row>21</xdr:row>
      <xdr:rowOff>63918</xdr:rowOff>
    </xdr:to>
    <xdr:pic>
      <xdr:nvPicPr>
        <xdr:cNvPr id="4" name="Pictur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BFB56B4-C198-4644-B06B-7E986A0B7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504950" y="5067300"/>
          <a:ext cx="554736" cy="559218"/>
        </a:xfrm>
        <a:prstGeom prst="rect">
          <a:avLst/>
        </a:prstGeom>
      </xdr:spPr>
    </xdr:pic>
    <xdr:clientData/>
  </xdr:twoCellAnchor>
  <xdr:twoCellAnchor>
    <xdr:from>
      <xdr:col>1</xdr:col>
      <xdr:colOff>133349</xdr:colOff>
      <xdr:row>3</xdr:row>
      <xdr:rowOff>38100</xdr:rowOff>
    </xdr:from>
    <xdr:to>
      <xdr:col>15</xdr:col>
      <xdr:colOff>485774</xdr:colOff>
      <xdr:row>18</xdr:row>
      <xdr:rowOff>114300</xdr:rowOff>
    </xdr:to>
    <xdr:sp macro="" textlink="">
      <xdr:nvSpPr>
        <xdr:cNvPr id="5" name="ThankYou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D1908D9-0652-45AF-B166-EF322C9AD016}"/>
            </a:ext>
          </a:extLst>
        </xdr:cNvPr>
        <xdr:cNvSpPr/>
      </xdr:nvSpPr>
      <xdr:spPr>
        <a:xfrm>
          <a:off x="323849" y="762000"/>
          <a:ext cx="8886825" cy="4171950"/>
        </a:xfrm>
        <a:prstGeom prst="rect">
          <a:avLst/>
        </a:prstGeom>
        <a:solidFill>
          <a:srgbClr val="4472C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200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First of all, I'd like to say </a:t>
          </a:r>
          <a:r>
            <a:rPr lang="en-US" sz="2000" b="1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THANK YOU</a:t>
          </a:r>
          <a:r>
            <a:rPr lang="en-US" sz="200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 for purchasing this Excel tool.</a:t>
          </a:r>
        </a:p>
        <a:p>
          <a:r>
            <a:rPr lang="en-US" sz="120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20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20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 regularly improve the model calculations by adding new features requested by the users.</a:t>
          </a:r>
        </a:p>
        <a:p>
          <a:endParaRPr lang="en-US" sz="1200">
            <a:solidFill>
              <a:schemeClr val="lt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en-US" sz="120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It would be great if you could share your ideas on how to improve the model or add an exciting feature.</a:t>
          </a:r>
        </a:p>
        <a:p>
          <a:endParaRPr lang="en-US" sz="1200">
            <a:solidFill>
              <a:schemeClr val="lt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en-US" sz="120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Maybe you need some support? Feel free to contact me directly! </a:t>
          </a:r>
        </a:p>
        <a:p>
          <a:endParaRPr lang="en-US" sz="1200">
            <a:solidFill>
              <a:schemeClr val="lt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en-US" sz="120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By the way, do you know that </a:t>
          </a:r>
          <a:r>
            <a:rPr lang="en-US" sz="1200" b="1">
              <a:solidFill>
                <a:srgbClr val="66FF33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customer reviews</a:t>
          </a:r>
          <a:r>
            <a:rPr lang="en-US" sz="1200">
              <a:solidFill>
                <a:srgbClr val="66FF33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n-US" sz="120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are the lifeblood business like mine? </a:t>
          </a:r>
        </a:p>
        <a:p>
          <a:endParaRPr lang="en-US" sz="1200">
            <a:solidFill>
              <a:schemeClr val="lt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en-US" sz="120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 would be honored if you could </a:t>
          </a:r>
          <a:r>
            <a:rPr lang="en-US" sz="1200" b="1">
              <a:solidFill>
                <a:srgbClr val="66FF33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share your experience</a:t>
          </a:r>
          <a:r>
            <a:rPr lang="en-US" sz="1200">
              <a:solidFill>
                <a:srgbClr val="66FF33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n-US" sz="120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of using this template with the community at my web site or the marketplace site. </a:t>
          </a:r>
        </a:p>
        <a:p>
          <a:r>
            <a:rPr lang="en-US" sz="120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20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20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By leaving a review, you add enthusiasm for me to move forward and create new tools! </a:t>
          </a:r>
        </a:p>
        <a:p>
          <a:r>
            <a:rPr lang="en-US" sz="120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 </a:t>
          </a:r>
        </a:p>
        <a:p>
          <a:endParaRPr lang="en-US" sz="1200">
            <a:solidFill>
              <a:schemeClr val="lt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en-US" sz="120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Thank you!</a:t>
          </a:r>
        </a:p>
        <a:p>
          <a:endParaRPr lang="en-US" sz="1400">
            <a:solidFill>
              <a:schemeClr val="lt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en-US" sz="140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Henry Sheykin - FinModelsLab.com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</xdr:col>
      <xdr:colOff>554736</xdr:colOff>
      <xdr:row>17</xdr:row>
      <xdr:rowOff>63918</xdr:rowOff>
    </xdr:to>
    <xdr:pic>
      <xdr:nvPicPr>
        <xdr:cNvPr id="2" name="Pictur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9367D4-BD83-4843-BC06-29C883C20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90500" y="4076700"/>
          <a:ext cx="554736" cy="559218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15</xdr:row>
      <xdr:rowOff>0</xdr:rowOff>
    </xdr:from>
    <xdr:to>
      <xdr:col>2</xdr:col>
      <xdr:colOff>602361</xdr:colOff>
      <xdr:row>17</xdr:row>
      <xdr:rowOff>63918</xdr:rowOff>
    </xdr:to>
    <xdr:pic>
      <xdr:nvPicPr>
        <xdr:cNvPr id="3" name="Pictur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8E210AC-90AE-45F9-8F7F-3F8CBB6F9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847725" y="4076700"/>
          <a:ext cx="554736" cy="559218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15</xdr:row>
      <xdr:rowOff>0</xdr:rowOff>
    </xdr:from>
    <xdr:to>
      <xdr:col>4</xdr:col>
      <xdr:colOff>40386</xdr:colOff>
      <xdr:row>17</xdr:row>
      <xdr:rowOff>63918</xdr:rowOff>
    </xdr:to>
    <xdr:pic>
      <xdr:nvPicPr>
        <xdr:cNvPr id="4" name="Pictur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B1801E4-C3E6-4AE9-84A6-EA2581EA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504950" y="4076700"/>
          <a:ext cx="554736" cy="5592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315686</xdr:colOff>
      <xdr:row>92</xdr:row>
      <xdr:rowOff>130629</xdr:rowOff>
    </xdr:from>
    <xdr:to>
      <xdr:col>6</xdr:col>
      <xdr:colOff>21771</xdr:colOff>
      <xdr:row>119</xdr:row>
      <xdr:rowOff>23293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91821FE-284A-4C5B-8BB1-2833BAB9A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326571</xdr:colOff>
      <xdr:row>121</xdr:row>
      <xdr:rowOff>130630</xdr:rowOff>
    </xdr:from>
    <xdr:to>
      <xdr:col>5</xdr:col>
      <xdr:colOff>1698169</xdr:colOff>
      <xdr:row>148</xdr:row>
      <xdr:rowOff>1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719FEADD-3738-40F2-8A60-E42828A77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93</xdr:row>
      <xdr:rowOff>13768</xdr:rowOff>
    </xdr:from>
    <xdr:to>
      <xdr:col>4</xdr:col>
      <xdr:colOff>1077686</xdr:colOff>
      <xdr:row>117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E43C51-0634-4E0D-A54E-E4B807854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nmodelslab.com/" TargetMode="External"/><Relationship Id="rId2" Type="http://schemas.openxmlformats.org/officeDocument/2006/relationships/hyperlink" Target="https://finmodelslab.com/terms-of-service/" TargetMode="External"/><Relationship Id="rId1" Type="http://schemas.openxmlformats.org/officeDocument/2006/relationships/hyperlink" Target="https://finmodelslab.com/terms-of-servic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inmodelslab.com/templates/freemium-business-model-excel/" TargetMode="External"/><Relationship Id="rId3" Type="http://schemas.openxmlformats.org/officeDocument/2006/relationships/hyperlink" Target="https://finmodelslab.com/" TargetMode="External"/><Relationship Id="rId7" Type="http://schemas.openxmlformats.org/officeDocument/2006/relationships/hyperlink" Target="https://finmodelslab.com/templates/medical-practice-financial-model/" TargetMode="External"/><Relationship Id="rId2" Type="http://schemas.openxmlformats.org/officeDocument/2006/relationships/hyperlink" Target="https://finmodelslab.com/terms-of-service/" TargetMode="External"/><Relationship Id="rId1" Type="http://schemas.openxmlformats.org/officeDocument/2006/relationships/hyperlink" Target="https://finmodelslab.com/terms-of-service/" TargetMode="External"/><Relationship Id="rId6" Type="http://schemas.openxmlformats.org/officeDocument/2006/relationships/hyperlink" Target="https://finmodelslab.com/templates/drop-shipping-financial-model/" TargetMode="External"/><Relationship Id="rId5" Type="http://schemas.openxmlformats.org/officeDocument/2006/relationships/hyperlink" Target="https://finmodelslab.com/templates/restaurant-financial-model/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finmodelslab.com/templates/cash-flow/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97"/>
  <sheetViews>
    <sheetView showGridLines="0" zoomScaleNormal="100" workbookViewId="0">
      <selection sqref="A1:Q1"/>
    </sheetView>
  </sheetViews>
  <sheetFormatPr defaultColWidth="9.109375" defaultRowHeight="13.2" x14ac:dyDescent="0.25"/>
  <cols>
    <col min="1" max="1" width="2.88671875" style="89" customWidth="1"/>
    <col min="2" max="16" width="9.109375" style="89"/>
    <col min="17" max="17" width="1.33203125" style="89" customWidth="1"/>
    <col min="18" max="16384" width="9.109375" style="89"/>
  </cols>
  <sheetData>
    <row r="1" spans="1:17" ht="24" customHeight="1" x14ac:dyDescent="0.25">
      <c r="A1" s="100" t="s">
        <v>57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</row>
    <row r="2" spans="1:17" ht="13.5" customHeight="1" x14ac:dyDescent="0.2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</row>
    <row r="3" spans="1:17" ht="20.100000000000001" customHeight="1" x14ac:dyDescent="0.25">
      <c r="A3" s="90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0"/>
    </row>
    <row r="4" spans="1:17" ht="20.100000000000001" customHeight="1" x14ac:dyDescent="0.25">
      <c r="A4" s="90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Q4" s="90"/>
    </row>
    <row r="5" spans="1:17" ht="26.1" customHeight="1" x14ac:dyDescent="0.45">
      <c r="A5" s="90"/>
      <c r="B5" s="92"/>
      <c r="C5" s="93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Q5" s="90"/>
    </row>
    <row r="6" spans="1:17" ht="20.100000000000001" customHeight="1" x14ac:dyDescent="0.25">
      <c r="A6" s="90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Q6" s="90"/>
    </row>
    <row r="7" spans="1:17" ht="26.1" customHeight="1" x14ac:dyDescent="0.45">
      <c r="A7" s="90"/>
      <c r="B7" s="92"/>
      <c r="C7" s="93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Q7" s="90"/>
    </row>
    <row r="8" spans="1:17" ht="20.100000000000001" customHeight="1" x14ac:dyDescent="0.25">
      <c r="A8" s="90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Q8" s="90"/>
    </row>
    <row r="9" spans="1:17" ht="26.1" customHeight="1" x14ac:dyDescent="0.45">
      <c r="A9" s="90"/>
      <c r="B9" s="92"/>
      <c r="C9" s="93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Q9" s="90"/>
    </row>
    <row r="10" spans="1:17" ht="20.100000000000001" customHeight="1" x14ac:dyDescent="0.45">
      <c r="A10" s="90"/>
      <c r="B10" s="92"/>
      <c r="C10" s="93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Q10" s="90"/>
    </row>
    <row r="11" spans="1:17" ht="26.1" customHeight="1" x14ac:dyDescent="0.35">
      <c r="A11" s="90"/>
      <c r="B11" s="92"/>
      <c r="C11" s="94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Q11" s="90"/>
    </row>
    <row r="12" spans="1:17" ht="20.100000000000001" customHeight="1" x14ac:dyDescent="0.25">
      <c r="A12" s="90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Q12" s="90"/>
    </row>
    <row r="13" spans="1:17" ht="20.100000000000001" customHeight="1" x14ac:dyDescent="0.45">
      <c r="A13" s="90"/>
      <c r="B13" s="92"/>
      <c r="C13" s="93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Q13" s="90"/>
    </row>
    <row r="14" spans="1:17" ht="20.100000000000001" customHeight="1" x14ac:dyDescent="0.25">
      <c r="A14" s="90"/>
      <c r="B14" s="92"/>
      <c r="C14" s="95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Q14" s="90"/>
    </row>
    <row r="15" spans="1:17" ht="20.100000000000001" customHeight="1" x14ac:dyDescent="0.25">
      <c r="A15" s="90"/>
      <c r="B15" s="92"/>
      <c r="C15" s="95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Q15" s="90"/>
    </row>
    <row r="16" spans="1:17" ht="20.100000000000001" customHeight="1" x14ac:dyDescent="0.45">
      <c r="A16" s="90"/>
      <c r="B16" s="92"/>
      <c r="C16" s="9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Q16" s="90"/>
    </row>
    <row r="17" spans="1:17" ht="26.1" customHeight="1" x14ac:dyDescent="0.45">
      <c r="A17" s="90"/>
      <c r="B17" s="92"/>
      <c r="C17" s="9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Q17" s="90"/>
    </row>
    <row r="18" spans="1:17" ht="20.100000000000001" customHeight="1" x14ac:dyDescent="0.25">
      <c r="A18" s="90"/>
      <c r="Q18" s="90"/>
    </row>
    <row r="19" spans="1:17" ht="20.100000000000001" customHeight="1" x14ac:dyDescent="0.25">
      <c r="A19" s="90"/>
      <c r="B19" s="91"/>
      <c r="C19" s="91"/>
      <c r="D19" s="91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</row>
    <row r="20" spans="1:17" ht="20.100000000000001" customHeight="1" x14ac:dyDescent="0.25">
      <c r="A20" s="90"/>
      <c r="B20" s="91"/>
      <c r="C20" s="91"/>
      <c r="D20" s="91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</row>
    <row r="21" spans="1:17" ht="20.100000000000001" customHeight="1" x14ac:dyDescent="0.25">
      <c r="A21" s="90"/>
      <c r="B21" s="91"/>
      <c r="C21" s="91"/>
      <c r="D21" s="91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</row>
    <row r="22" spans="1:17" ht="20.100000000000001" customHeight="1" x14ac:dyDescent="0.25">
      <c r="A22" s="90"/>
      <c r="B22" s="91"/>
      <c r="C22" s="91"/>
      <c r="D22" s="91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</row>
    <row r="23" spans="1:17" ht="20.100000000000001" customHeight="1" x14ac:dyDescent="0.25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0"/>
    </row>
    <row r="24" spans="1:17" ht="20.100000000000001" customHeight="1" x14ac:dyDescent="0.25">
      <c r="A24" s="90"/>
      <c r="B24" s="96" t="s">
        <v>58</v>
      </c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0"/>
    </row>
    <row r="25" spans="1:17" ht="20.100000000000001" customHeight="1" x14ac:dyDescent="0.25">
      <c r="A25" s="90"/>
      <c r="B25" s="101" t="s">
        <v>59</v>
      </c>
      <c r="C25" s="101"/>
      <c r="D25" s="101"/>
      <c r="E25" s="101"/>
      <c r="F25" s="101"/>
      <c r="G25" s="101"/>
      <c r="H25" s="101"/>
      <c r="I25" s="101"/>
      <c r="J25" s="101"/>
      <c r="K25" s="91"/>
      <c r="L25" s="91"/>
      <c r="M25" s="91"/>
      <c r="N25" s="91"/>
      <c r="O25" s="91"/>
      <c r="P25" s="91"/>
      <c r="Q25" s="90"/>
    </row>
    <row r="26" spans="1:17" ht="20.100000000000001" customHeight="1" x14ac:dyDescent="0.25">
      <c r="A26" s="90"/>
      <c r="B26" s="102" t="s">
        <v>60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90"/>
    </row>
    <row r="27" spans="1:17" ht="20.100000000000001" customHeight="1" x14ac:dyDescent="0.25">
      <c r="A27" s="90"/>
      <c r="B27" s="91" t="s">
        <v>61</v>
      </c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0"/>
    </row>
    <row r="28" spans="1:17" ht="5.25" customHeight="1" x14ac:dyDescent="0.25">
      <c r="A28" s="90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0"/>
    </row>
    <row r="29" spans="1:17" ht="20.100000000000001" customHeight="1" x14ac:dyDescent="0.25">
      <c r="A29" s="90"/>
      <c r="B29" s="91" t="s">
        <v>62</v>
      </c>
      <c r="C29" s="91"/>
      <c r="D29" s="91"/>
      <c r="E29" s="91"/>
      <c r="F29" s="91"/>
      <c r="G29" s="91"/>
      <c r="H29" s="91"/>
      <c r="I29" s="91" t="s">
        <v>63</v>
      </c>
      <c r="J29" s="91"/>
      <c r="K29" s="102" t="s">
        <v>64</v>
      </c>
      <c r="L29" s="102"/>
      <c r="M29" s="102"/>
      <c r="N29" s="91"/>
      <c r="O29" s="91"/>
      <c r="P29" s="91"/>
      <c r="Q29" s="90"/>
    </row>
    <row r="30" spans="1:17" ht="20.100000000000001" customHeight="1" x14ac:dyDescent="0.25">
      <c r="A30" s="90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0"/>
    </row>
    <row r="31" spans="1:17" ht="20.100000000000001" customHeight="1" x14ac:dyDescent="0.25">
      <c r="A31" s="90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0"/>
    </row>
    <row r="32" spans="1:17" ht="20.100000000000001" customHeight="1" x14ac:dyDescent="0.25">
      <c r="A32" s="90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0"/>
    </row>
    <row r="33" spans="1:17" ht="20.100000000000001" customHeight="1" x14ac:dyDescent="0.25">
      <c r="A33" s="90"/>
      <c r="B33" s="91"/>
      <c r="C33" s="91"/>
      <c r="D33" s="91"/>
      <c r="E33" s="91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</row>
    <row r="34" spans="1:17" ht="20.100000000000001" customHeight="1" x14ac:dyDescent="0.25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</row>
    <row r="35" spans="1:17" ht="20.100000000000001" customHeight="1" x14ac:dyDescent="0.25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</row>
    <row r="36" spans="1:17" ht="20.100000000000001" customHeight="1" x14ac:dyDescent="0.25">
      <c r="A36" s="90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</row>
    <row r="37" spans="1:17" ht="20.100000000000001" customHeight="1" x14ac:dyDescent="0.25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</row>
    <row r="38" spans="1:17" ht="20.100000000000001" customHeight="1" x14ac:dyDescent="0.25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20.100000000000001" customHeight="1" x14ac:dyDescent="0.25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ht="20.100000000000001" customHeight="1" x14ac:dyDescent="0.25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ht="20.100000000000001" customHeight="1" x14ac:dyDescent="0.25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ht="20.100000000000001" customHeight="1" x14ac:dyDescent="0.25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ht="20.100000000000001" customHeight="1" x14ac:dyDescent="0.25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ht="20.100000000000001" customHeight="1" x14ac:dyDescent="0.25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</row>
    <row r="45" spans="1:17" ht="20.100000000000001" customHeight="1" x14ac:dyDescent="0.25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</row>
    <row r="46" spans="1:17" ht="20.100000000000001" customHeight="1" x14ac:dyDescent="0.25">
      <c r="A46" s="90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</row>
    <row r="47" spans="1:17" ht="20.100000000000001" customHeight="1" x14ac:dyDescent="0.25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</row>
    <row r="48" spans="1:17" ht="20.100000000000001" customHeight="1" x14ac:dyDescent="0.25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</row>
    <row r="49" spans="1:17" ht="20.100000000000001" customHeight="1" x14ac:dyDescent="0.25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</row>
    <row r="50" spans="1:17" ht="20.100000000000001" customHeight="1" x14ac:dyDescent="0.25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</row>
    <row r="51" spans="1:17" ht="20.100000000000001" customHeight="1" x14ac:dyDescent="0.25">
      <c r="A51" s="90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</row>
    <row r="52" spans="1:17" ht="20.100000000000001" customHeight="1" x14ac:dyDescent="0.25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</row>
    <row r="53" spans="1:17" ht="20.100000000000001" customHeight="1" x14ac:dyDescent="0.25">
      <c r="A53" s="90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</row>
    <row r="54" spans="1:17" ht="20.100000000000001" customHeight="1" x14ac:dyDescent="0.25">
      <c r="A54" s="90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</row>
    <row r="55" spans="1:17" ht="20.100000000000001" customHeight="1" x14ac:dyDescent="0.25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</row>
    <row r="56" spans="1:17" ht="20.100000000000001" customHeight="1" x14ac:dyDescent="0.25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</row>
    <row r="57" spans="1:17" ht="20.100000000000001" customHeight="1" x14ac:dyDescent="0.25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</row>
    <row r="58" spans="1:17" ht="20.100000000000001" customHeight="1" x14ac:dyDescent="0.25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</row>
    <row r="59" spans="1:17" ht="20.100000000000001" customHeight="1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</row>
    <row r="60" spans="1:17" ht="20.100000000000001" customHeight="1" x14ac:dyDescent="0.25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</row>
    <row r="61" spans="1:17" ht="20.100000000000001" customHeight="1" x14ac:dyDescent="0.2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</row>
    <row r="62" spans="1:17" ht="20.100000000000001" customHeight="1" x14ac:dyDescent="0.25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</row>
    <row r="63" spans="1:17" ht="20.100000000000001" customHeight="1" x14ac:dyDescent="0.25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</row>
    <row r="64" spans="1:17" ht="20.100000000000001" customHeight="1" x14ac:dyDescent="0.25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</row>
    <row r="65" spans="1:17" ht="20.100000000000001" customHeight="1" x14ac:dyDescent="0.2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</row>
    <row r="66" spans="1:17" ht="20.100000000000001" customHeight="1" x14ac:dyDescent="0.25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</row>
    <row r="67" spans="1:17" ht="20.100000000000001" customHeight="1" x14ac:dyDescent="0.25">
      <c r="A67" s="90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</row>
    <row r="68" spans="1:17" ht="20.100000000000001" customHeight="1" x14ac:dyDescent="0.25">
      <c r="A68" s="90"/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</row>
    <row r="69" spans="1:17" ht="20.100000000000001" customHeight="1" x14ac:dyDescent="0.25">
      <c r="A69" s="90"/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</row>
    <row r="70" spans="1:17" ht="20.100000000000001" customHeight="1" x14ac:dyDescent="0.25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</row>
    <row r="71" spans="1:17" ht="20.100000000000001" customHeight="1" x14ac:dyDescent="0.25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</row>
    <row r="72" spans="1:17" ht="20.100000000000001" customHeight="1" x14ac:dyDescent="0.25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</row>
    <row r="73" spans="1:17" ht="20.100000000000001" customHeight="1" x14ac:dyDescent="0.25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</row>
    <row r="74" spans="1:17" ht="20.100000000000001" customHeight="1" x14ac:dyDescent="0.25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</row>
    <row r="75" spans="1:17" ht="20.100000000000001" customHeight="1" x14ac:dyDescent="0.25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</row>
    <row r="76" spans="1:17" ht="20.100000000000001" customHeight="1" x14ac:dyDescent="0.25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</row>
    <row r="77" spans="1:17" ht="20.100000000000001" customHeight="1" x14ac:dyDescent="0.25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</row>
    <row r="78" spans="1:17" ht="20.100000000000001" customHeight="1" x14ac:dyDescent="0.25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</row>
    <row r="79" spans="1:17" ht="20.100000000000001" customHeight="1" x14ac:dyDescent="0.25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</row>
    <row r="80" spans="1:17" ht="20.100000000000001" customHeight="1" x14ac:dyDescent="0.25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</row>
    <row r="81" spans="1:17" ht="20.100000000000001" customHeight="1" x14ac:dyDescent="0.25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</row>
    <row r="82" spans="1:17" ht="20.100000000000001" customHeight="1" x14ac:dyDescent="0.25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</row>
    <row r="83" spans="1:17" ht="20.100000000000001" customHeight="1" x14ac:dyDescent="0.25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</row>
    <row r="84" spans="1:17" ht="20.100000000000001" customHeight="1" x14ac:dyDescent="0.25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</row>
    <row r="85" spans="1:17" ht="20.100000000000001" customHeight="1" x14ac:dyDescent="0.25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</row>
    <row r="86" spans="1:17" ht="20.100000000000001" customHeight="1" x14ac:dyDescent="0.25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</row>
    <row r="87" spans="1:17" ht="20.100000000000001" customHeight="1" x14ac:dyDescent="0.25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</row>
    <row r="88" spans="1:17" ht="20.100000000000001" customHeight="1" x14ac:dyDescent="0.25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</row>
    <row r="89" spans="1:17" ht="24" customHeight="1" x14ac:dyDescent="0.25">
      <c r="A89" s="90"/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</row>
    <row r="90" spans="1:17" ht="24" customHeight="1" x14ac:dyDescent="0.25">
      <c r="A90" s="90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</row>
    <row r="91" spans="1:17" ht="24" customHeight="1" x14ac:dyDescent="0.25">
      <c r="A91" s="90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</row>
    <row r="92" spans="1:17" ht="24" customHeight="1" x14ac:dyDescent="0.25">
      <c r="A92" s="90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</row>
    <row r="93" spans="1:17" ht="24" customHeight="1" x14ac:dyDescent="0.25">
      <c r="A93" s="90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</row>
    <row r="94" spans="1:17" ht="24" customHeight="1" x14ac:dyDescent="0.25">
      <c r="A94" s="90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</row>
    <row r="95" spans="1:17" ht="24" customHeight="1" x14ac:dyDescent="0.25">
      <c r="A95" s="90"/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</row>
    <row r="96" spans="1:17" ht="24" customHeight="1" x14ac:dyDescent="0.25">
      <c r="A96" s="90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</row>
    <row r="97" spans="1:17" ht="24" customHeight="1" x14ac:dyDescent="0.25">
      <c r="A97" s="90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</row>
  </sheetData>
  <mergeCells count="4">
    <mergeCell ref="A1:Q1"/>
    <mergeCell ref="B25:J25"/>
    <mergeCell ref="B26:P26"/>
    <mergeCell ref="K29:M29"/>
  </mergeCells>
  <phoneticPr fontId="45" type="noConversion"/>
  <hyperlinks>
    <hyperlink ref="B25:J25" r:id="rId1" display="Terms of Use and Warranties are located at https://finmodelslab.com/terms-of-service/"/>
    <hyperlink ref="B26:M26" r:id="rId2" display="Purchase, download, or use of this model signifies acceptance of terms specified at https://finmodelslab.com/terms-of-service/"/>
    <hyperlink ref="K29:M29" r:id="rId3" display="https://finmodelslab.com"/>
  </hyperlinks>
  <pageMargins left="0.7" right="0.7" top="0.75" bottom="0.75" header="0.3" footer="0.3"/>
  <pageSetup paperSize="9" scale="48" orientation="portrait" horizontalDpi="1200" verticalDpi="120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73"/>
  <sheetViews>
    <sheetView showGridLines="0" topLeftCell="A8" zoomScaleNormal="100" workbookViewId="0">
      <selection sqref="A1:Q1"/>
    </sheetView>
  </sheetViews>
  <sheetFormatPr defaultColWidth="9.109375" defaultRowHeight="13.2" x14ac:dyDescent="0.25"/>
  <cols>
    <col min="1" max="1" width="2.88671875" style="89" customWidth="1"/>
    <col min="2" max="9" width="9.109375" style="89"/>
    <col min="10" max="10" width="17.33203125" style="89" customWidth="1"/>
    <col min="11" max="16" width="9.109375" style="89"/>
    <col min="17" max="17" width="1.33203125" style="89" customWidth="1"/>
    <col min="18" max="16384" width="9.109375" style="89"/>
  </cols>
  <sheetData>
    <row r="1" spans="1:17" ht="24" customHeight="1" x14ac:dyDescent="0.25">
      <c r="A1" s="100" t="s">
        <v>65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</row>
    <row r="2" spans="1:17" ht="13.5" customHeight="1" x14ac:dyDescent="0.2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</row>
    <row r="3" spans="1:17" ht="20.100000000000001" customHeight="1" x14ac:dyDescent="0.25">
      <c r="A3" s="97"/>
      <c r="B3" s="97"/>
      <c r="C3" s="98" t="s">
        <v>66</v>
      </c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0"/>
    </row>
    <row r="4" spans="1:17" ht="20.100000000000001" customHeight="1" x14ac:dyDescent="0.25">
      <c r="A4" s="90"/>
      <c r="Q4" s="90"/>
    </row>
    <row r="5" spans="1:17" ht="26.1" customHeight="1" x14ac:dyDescent="0.4">
      <c r="A5" s="90"/>
      <c r="C5" s="86">
        <v>1</v>
      </c>
      <c r="D5" s="87" t="s">
        <v>67</v>
      </c>
      <c r="E5" s="88"/>
      <c r="F5" s="88"/>
      <c r="G5" s="88"/>
      <c r="H5" s="88"/>
      <c r="I5" s="88"/>
      <c r="J5" s="88"/>
      <c r="K5" s="105" t="s">
        <v>68</v>
      </c>
      <c r="L5" s="105"/>
      <c r="Q5" s="90"/>
    </row>
    <row r="6" spans="1:17" ht="20.100000000000001" customHeight="1" x14ac:dyDescent="0.25">
      <c r="A6" s="90"/>
      <c r="C6" s="99"/>
      <c r="Q6" s="90"/>
    </row>
    <row r="7" spans="1:17" ht="26.1" customHeight="1" x14ac:dyDescent="0.4">
      <c r="A7" s="90"/>
      <c r="C7" s="86">
        <v>2</v>
      </c>
      <c r="D7" s="87" t="s">
        <v>69</v>
      </c>
      <c r="E7" s="88"/>
      <c r="F7" s="88"/>
      <c r="G7" s="88"/>
      <c r="H7" s="88"/>
      <c r="I7" s="88"/>
      <c r="J7" s="88"/>
      <c r="K7" s="105" t="s">
        <v>68</v>
      </c>
      <c r="L7" s="105"/>
      <c r="Q7" s="90"/>
    </row>
    <row r="8" spans="1:17" ht="20.100000000000001" customHeight="1" x14ac:dyDescent="0.25">
      <c r="A8" s="90"/>
      <c r="Q8" s="90"/>
    </row>
    <row r="9" spans="1:17" ht="26.1" customHeight="1" x14ac:dyDescent="0.4">
      <c r="A9" s="90"/>
      <c r="C9" s="86">
        <v>3</v>
      </c>
      <c r="D9" s="87" t="s">
        <v>70</v>
      </c>
      <c r="E9" s="88"/>
      <c r="F9" s="88"/>
      <c r="G9" s="88"/>
      <c r="H9" s="88"/>
      <c r="I9" s="88"/>
      <c r="J9" s="88"/>
      <c r="K9" s="105" t="s">
        <v>68</v>
      </c>
      <c r="L9" s="105"/>
      <c r="Q9" s="90"/>
    </row>
    <row r="10" spans="1:17" ht="20.100000000000001" customHeight="1" x14ac:dyDescent="0.25">
      <c r="A10" s="90"/>
      <c r="Q10" s="90"/>
    </row>
    <row r="11" spans="1:17" ht="26.1" customHeight="1" x14ac:dyDescent="0.4">
      <c r="A11" s="90"/>
      <c r="C11" s="86">
        <v>4</v>
      </c>
      <c r="D11" s="87" t="s">
        <v>71</v>
      </c>
      <c r="E11" s="88"/>
      <c r="F11" s="88"/>
      <c r="G11" s="88"/>
      <c r="H11" s="88"/>
      <c r="I11" s="88"/>
      <c r="J11" s="88"/>
      <c r="K11" s="105" t="s">
        <v>68</v>
      </c>
      <c r="L11" s="105"/>
      <c r="Q11" s="90"/>
    </row>
    <row r="12" spans="1:17" ht="20.100000000000001" customHeight="1" x14ac:dyDescent="0.25">
      <c r="A12" s="90"/>
      <c r="Q12" s="90"/>
    </row>
    <row r="13" spans="1:17" ht="26.1" customHeight="1" x14ac:dyDescent="0.4">
      <c r="A13" s="90"/>
      <c r="C13" s="86">
        <v>5</v>
      </c>
      <c r="D13" s="87" t="s">
        <v>72</v>
      </c>
      <c r="E13" s="88"/>
      <c r="F13" s="88"/>
      <c r="G13" s="88"/>
      <c r="H13" s="88"/>
      <c r="I13" s="88"/>
      <c r="J13" s="88"/>
      <c r="K13" s="105" t="s">
        <v>68</v>
      </c>
      <c r="L13" s="105"/>
      <c r="Q13" s="90"/>
    </row>
    <row r="14" spans="1:17" ht="20.100000000000001" customHeight="1" x14ac:dyDescent="0.25">
      <c r="A14" s="90"/>
      <c r="Q14" s="90"/>
    </row>
    <row r="15" spans="1:17" ht="20.100000000000001" customHeight="1" x14ac:dyDescent="0.25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</row>
    <row r="16" spans="1:17" ht="20.100000000000001" customHeight="1" x14ac:dyDescent="0.25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</row>
    <row r="17" spans="1:17" ht="20.100000000000001" customHeight="1" x14ac:dyDescent="0.25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</row>
    <row r="18" spans="1:17" ht="20.100000000000001" customHeight="1" x14ac:dyDescent="0.25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</row>
    <row r="19" spans="1:17" ht="20.100000000000001" customHeight="1" x14ac:dyDescent="0.25">
      <c r="A19" s="90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0"/>
    </row>
    <row r="20" spans="1:17" ht="20.100000000000001" customHeight="1" x14ac:dyDescent="0.25">
      <c r="A20" s="90"/>
      <c r="B20" s="96" t="s">
        <v>58</v>
      </c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0"/>
    </row>
    <row r="21" spans="1:17" ht="20.100000000000001" customHeight="1" x14ac:dyDescent="0.25">
      <c r="A21" s="90"/>
      <c r="B21" s="103" t="s">
        <v>59</v>
      </c>
      <c r="C21" s="103"/>
      <c r="D21" s="103"/>
      <c r="E21" s="103"/>
      <c r="F21" s="103"/>
      <c r="G21" s="103"/>
      <c r="H21" s="103"/>
      <c r="I21" s="103"/>
      <c r="J21" s="103"/>
      <c r="K21" s="91"/>
      <c r="L21" s="91"/>
      <c r="M21" s="91"/>
      <c r="N21" s="91"/>
      <c r="O21" s="91"/>
      <c r="P21" s="91"/>
      <c r="Q21" s="90"/>
    </row>
    <row r="22" spans="1:17" ht="20.100000000000001" customHeight="1" x14ac:dyDescent="0.25">
      <c r="A22" s="90"/>
      <c r="B22" s="104" t="s">
        <v>60</v>
      </c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90"/>
    </row>
    <row r="23" spans="1:17" ht="20.100000000000001" customHeight="1" x14ac:dyDescent="0.25">
      <c r="A23" s="90"/>
      <c r="B23" s="91" t="s">
        <v>61</v>
      </c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0"/>
    </row>
    <row r="24" spans="1:17" ht="5.25" customHeight="1" x14ac:dyDescent="0.25">
      <c r="A24" s="90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0"/>
    </row>
    <row r="25" spans="1:17" ht="20.100000000000001" customHeight="1" x14ac:dyDescent="0.25">
      <c r="A25" s="90"/>
      <c r="B25" s="91" t="s">
        <v>62</v>
      </c>
      <c r="C25" s="91"/>
      <c r="D25" s="91"/>
      <c r="E25" s="91"/>
      <c r="F25" s="91"/>
      <c r="G25" s="91"/>
      <c r="H25" s="91"/>
      <c r="I25" s="91" t="s">
        <v>63</v>
      </c>
      <c r="J25" s="91"/>
      <c r="K25" s="104" t="s">
        <v>64</v>
      </c>
      <c r="L25" s="104"/>
      <c r="M25" s="104"/>
      <c r="N25" s="91"/>
      <c r="O25" s="91"/>
      <c r="P25" s="91"/>
      <c r="Q25" s="90"/>
    </row>
    <row r="26" spans="1:17" ht="20.100000000000001" customHeight="1" x14ac:dyDescent="0.25">
      <c r="A26" s="90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</row>
    <row r="27" spans="1:17" ht="20.100000000000001" customHeight="1" x14ac:dyDescent="0.25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</row>
    <row r="28" spans="1:17" ht="20.100000000000001" customHeight="1" x14ac:dyDescent="0.25">
      <c r="A28" s="90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</row>
    <row r="29" spans="1:17" ht="20.100000000000001" customHeight="1" x14ac:dyDescent="0.25">
      <c r="A29" s="90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</row>
    <row r="30" spans="1:17" ht="20.100000000000001" customHeight="1" x14ac:dyDescent="0.25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</row>
    <row r="31" spans="1:17" ht="20.100000000000001" customHeight="1" x14ac:dyDescent="0.25">
      <c r="A31" s="90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</row>
    <row r="32" spans="1:17" ht="20.100000000000001" customHeight="1" x14ac:dyDescent="0.25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</row>
    <row r="33" spans="1:17" ht="20.100000000000001" customHeight="1" x14ac:dyDescent="0.25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</row>
    <row r="34" spans="1:17" ht="20.100000000000001" customHeight="1" x14ac:dyDescent="0.25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</row>
    <row r="35" spans="1:17" ht="20.100000000000001" customHeight="1" x14ac:dyDescent="0.25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</row>
    <row r="36" spans="1:17" ht="20.100000000000001" customHeight="1" x14ac:dyDescent="0.25">
      <c r="A36" s="90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</row>
    <row r="37" spans="1:17" ht="20.100000000000001" customHeight="1" x14ac:dyDescent="0.25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</row>
    <row r="38" spans="1:17" ht="20.100000000000001" customHeight="1" x14ac:dyDescent="0.25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20.100000000000001" customHeight="1" x14ac:dyDescent="0.25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ht="20.100000000000001" customHeight="1" x14ac:dyDescent="0.25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ht="20.100000000000001" customHeight="1" x14ac:dyDescent="0.25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ht="20.100000000000001" customHeight="1" x14ac:dyDescent="0.25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ht="20.100000000000001" customHeight="1" x14ac:dyDescent="0.25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ht="20.100000000000001" customHeight="1" x14ac:dyDescent="0.25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</row>
    <row r="45" spans="1:17" ht="20.100000000000001" customHeight="1" x14ac:dyDescent="0.25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</row>
    <row r="46" spans="1:17" ht="20.100000000000001" customHeight="1" x14ac:dyDescent="0.25">
      <c r="A46" s="90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</row>
    <row r="47" spans="1:17" ht="20.100000000000001" customHeight="1" x14ac:dyDescent="0.25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</row>
    <row r="48" spans="1:17" ht="20.100000000000001" customHeight="1" x14ac:dyDescent="0.25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</row>
    <row r="49" spans="1:17" ht="20.100000000000001" customHeight="1" x14ac:dyDescent="0.25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</row>
    <row r="50" spans="1:17" ht="20.100000000000001" customHeight="1" x14ac:dyDescent="0.25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</row>
    <row r="51" spans="1:17" ht="20.100000000000001" customHeight="1" x14ac:dyDescent="0.25">
      <c r="A51" s="90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</row>
    <row r="52" spans="1:17" ht="20.100000000000001" customHeight="1" x14ac:dyDescent="0.25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</row>
    <row r="53" spans="1:17" ht="20.100000000000001" customHeight="1" x14ac:dyDescent="0.25">
      <c r="A53" s="90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</row>
    <row r="54" spans="1:17" ht="20.100000000000001" customHeight="1" x14ac:dyDescent="0.25">
      <c r="A54" s="90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</row>
    <row r="55" spans="1:17" ht="20.100000000000001" customHeight="1" x14ac:dyDescent="0.25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</row>
    <row r="56" spans="1:17" ht="20.100000000000001" customHeight="1" x14ac:dyDescent="0.25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</row>
    <row r="57" spans="1:17" ht="20.100000000000001" customHeight="1" x14ac:dyDescent="0.25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</row>
    <row r="58" spans="1:17" ht="20.100000000000001" customHeight="1" x14ac:dyDescent="0.25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</row>
    <row r="59" spans="1:17" ht="20.100000000000001" customHeight="1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</row>
    <row r="60" spans="1:17" ht="20.100000000000001" customHeight="1" x14ac:dyDescent="0.25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</row>
    <row r="61" spans="1:17" ht="20.100000000000001" customHeight="1" x14ac:dyDescent="0.2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</row>
    <row r="62" spans="1:17" ht="20.100000000000001" customHeight="1" x14ac:dyDescent="0.25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</row>
    <row r="63" spans="1:17" ht="20.100000000000001" customHeight="1" x14ac:dyDescent="0.25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</row>
    <row r="64" spans="1:17" ht="20.100000000000001" customHeight="1" x14ac:dyDescent="0.25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</row>
    <row r="65" spans="1:17" ht="24" customHeight="1" x14ac:dyDescent="0.2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</row>
    <row r="66" spans="1:17" ht="24" customHeight="1" x14ac:dyDescent="0.25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</row>
    <row r="67" spans="1:17" ht="24" customHeight="1" x14ac:dyDescent="0.25">
      <c r="A67" s="90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</row>
    <row r="68" spans="1:17" ht="24" customHeight="1" x14ac:dyDescent="0.25">
      <c r="A68" s="90"/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</row>
    <row r="69" spans="1:17" ht="24" customHeight="1" x14ac:dyDescent="0.25">
      <c r="A69" s="90"/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</row>
    <row r="70" spans="1:17" ht="24" customHeight="1" x14ac:dyDescent="0.25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</row>
    <row r="71" spans="1:17" ht="24" customHeight="1" x14ac:dyDescent="0.25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</row>
    <row r="72" spans="1:17" ht="24" customHeight="1" x14ac:dyDescent="0.25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</row>
    <row r="73" spans="1:17" ht="24" customHeight="1" x14ac:dyDescent="0.25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</row>
  </sheetData>
  <mergeCells count="9">
    <mergeCell ref="B21:J21"/>
    <mergeCell ref="B22:P22"/>
    <mergeCell ref="K25:M25"/>
    <mergeCell ref="A1:Q1"/>
    <mergeCell ref="K5:L5"/>
    <mergeCell ref="K7:L7"/>
    <mergeCell ref="K9:L9"/>
    <mergeCell ref="K11:L11"/>
    <mergeCell ref="K13:L13"/>
  </mergeCells>
  <phoneticPr fontId="45" type="noConversion"/>
  <hyperlinks>
    <hyperlink ref="B21:J21" r:id="rId1" display="Terms of Use and Warranties are located at https://finmodelslab.com/terms-of-service/"/>
    <hyperlink ref="B22:M22" r:id="rId2" display="Purchase, download, or use of this model signifies acceptance of terms specified at https://finmodelslab.com/terms-of-service/"/>
    <hyperlink ref="K25:M25" r:id="rId3" display="https://finmodelslab.com"/>
    <hyperlink ref="D5:L5" r:id="rId4" display="6 Cash Flow Templates"/>
    <hyperlink ref="D7:L7" r:id="rId5" display="Restaurant Financial Model"/>
    <hyperlink ref="D9:L9" r:id="rId6" display="Child Care Dusiness Plan"/>
    <hyperlink ref="D11:L11" r:id="rId7" display="Pharmacy Store Financial Model"/>
    <hyperlink ref="D13:L13" r:id="rId8" display="Social Media Agency Business Plan"/>
  </hyperlinks>
  <pageMargins left="0.7" right="0.7" top="0.75" bottom="0.75" header="0.3" footer="0.3"/>
  <pageSetup paperSize="9" scale="48" orientation="portrait" horizontalDpi="1200" verticalDpi="1200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99"/>
    <pageSetUpPr fitToPage="1"/>
  </sheetPr>
  <dimension ref="A2:G162"/>
  <sheetViews>
    <sheetView showGridLines="0" zoomScaleNormal="100" workbookViewId="0">
      <selection activeCell="E5" sqref="E5"/>
    </sheetView>
  </sheetViews>
  <sheetFormatPr defaultColWidth="9.109375" defaultRowHeight="13.2" customHeight="1" outlineLevelRow="1" x14ac:dyDescent="0.25"/>
  <cols>
    <col min="1" max="1" width="5" customWidth="1"/>
    <col min="2" max="2" width="9.88671875" customWidth="1"/>
    <col min="3" max="4" width="20.5546875" customWidth="1"/>
    <col min="5" max="5" width="24.6640625" customWidth="1"/>
    <col min="6" max="6" width="24.88671875" bestFit="1" customWidth="1"/>
    <col min="7" max="7" width="10.33203125" customWidth="1"/>
    <col min="8" max="252" width="9.109375" customWidth="1"/>
  </cols>
  <sheetData>
    <row r="2" spans="1:7" ht="15" x14ac:dyDescent="0.25">
      <c r="A2" s="66">
        <v>1</v>
      </c>
      <c r="B2" s="106" t="s">
        <v>52</v>
      </c>
      <c r="C2" s="106"/>
      <c r="D2" s="106"/>
      <c r="E2" s="106"/>
      <c r="F2" s="106"/>
    </row>
    <row r="3" spans="1:7" ht="8.25" customHeight="1" thickBot="1" x14ac:dyDescent="0.3">
      <c r="A3" s="1"/>
      <c r="B3" s="2"/>
      <c r="C3" s="3"/>
      <c r="D3" s="1"/>
      <c r="E3" s="4">
        <v>1</v>
      </c>
      <c r="F3" s="2"/>
      <c r="G3" s="2"/>
    </row>
    <row r="4" spans="1:7" ht="16.2" thickBot="1" x14ac:dyDescent="0.35">
      <c r="A4" s="2"/>
      <c r="C4" s="2"/>
      <c r="D4" s="6" t="s">
        <v>0</v>
      </c>
      <c r="E4" s="83">
        <v>1</v>
      </c>
      <c r="F4" s="7">
        <v>0.25</v>
      </c>
      <c r="G4" s="2"/>
    </row>
    <row r="5" spans="1:7" ht="15" x14ac:dyDescent="0.25">
      <c r="A5" s="2"/>
      <c r="B5" s="2"/>
      <c r="C5" s="2"/>
      <c r="D5" s="6" t="s">
        <v>43</v>
      </c>
      <c r="E5" s="82">
        <f>F54</f>
        <v>286366</v>
      </c>
      <c r="F5" s="9"/>
      <c r="G5" s="2"/>
    </row>
    <row r="6" spans="1:7" ht="15" x14ac:dyDescent="0.25">
      <c r="A6" s="2"/>
      <c r="B6" s="2"/>
      <c r="C6" s="2"/>
      <c r="D6" s="6" t="s">
        <v>2</v>
      </c>
      <c r="E6" s="11">
        <f>F55</f>
        <v>71591.278880572732</v>
      </c>
      <c r="F6" s="9"/>
      <c r="G6" s="2"/>
    </row>
    <row r="7" spans="1:7" ht="1.5" customHeight="1" x14ac:dyDescent="0.25">
      <c r="A7" s="2"/>
      <c r="B7" s="2"/>
      <c r="C7" s="2"/>
      <c r="D7" s="2"/>
      <c r="E7" s="2"/>
      <c r="F7" s="12" t="s">
        <v>3</v>
      </c>
      <c r="G7" s="2"/>
    </row>
    <row r="8" spans="1:7" ht="15.6" x14ac:dyDescent="0.3">
      <c r="A8" s="2"/>
      <c r="B8" s="13" t="s">
        <v>4</v>
      </c>
      <c r="C8" s="14"/>
      <c r="D8" s="14"/>
      <c r="E8" s="14"/>
      <c r="F8" s="14"/>
      <c r="G8" s="15"/>
    </row>
    <row r="9" spans="1:7" x14ac:dyDescent="0.25">
      <c r="A9" s="2"/>
      <c r="B9" s="16" t="s">
        <v>73</v>
      </c>
      <c r="C9" s="17"/>
      <c r="D9" s="17"/>
      <c r="E9" s="17"/>
      <c r="F9" s="18"/>
      <c r="G9" s="2"/>
    </row>
    <row r="10" spans="1:7" x14ac:dyDescent="0.25">
      <c r="A10" s="2"/>
      <c r="B10" s="2"/>
      <c r="C10" s="2" t="s">
        <v>35</v>
      </c>
      <c r="D10" s="2"/>
      <c r="E10" s="2"/>
      <c r="F10" s="19"/>
      <c r="G10" s="2"/>
    </row>
    <row r="11" spans="1:7" x14ac:dyDescent="0.25">
      <c r="A11" s="2"/>
      <c r="B11" s="2"/>
      <c r="C11" s="2" t="s">
        <v>36</v>
      </c>
      <c r="D11" s="2"/>
      <c r="E11" s="2"/>
      <c r="F11" s="19">
        <v>2500</v>
      </c>
      <c r="G11" s="2"/>
    </row>
    <row r="12" spans="1:7" hidden="1" outlineLevel="1" x14ac:dyDescent="0.25">
      <c r="A12" s="2"/>
      <c r="B12" s="2"/>
      <c r="C12" s="2" t="s">
        <v>37</v>
      </c>
      <c r="D12" s="2"/>
      <c r="E12" s="2"/>
      <c r="F12" s="19">
        <v>1500</v>
      </c>
      <c r="G12" s="20"/>
    </row>
    <row r="13" spans="1:7" hidden="1" outlineLevel="1" x14ac:dyDescent="0.25">
      <c r="A13" s="2"/>
      <c r="B13" s="2"/>
      <c r="C13" s="2" t="s">
        <v>38</v>
      </c>
      <c r="D13" s="2"/>
      <c r="E13" s="2"/>
      <c r="F13" s="19">
        <v>0</v>
      </c>
      <c r="G13" s="21"/>
    </row>
    <row r="14" spans="1:7" hidden="1" outlineLevel="1" x14ac:dyDescent="0.25">
      <c r="A14" s="2"/>
      <c r="B14" s="2"/>
      <c r="C14" s="2" t="s">
        <v>39</v>
      </c>
      <c r="D14" s="2"/>
      <c r="E14" s="2"/>
      <c r="F14" s="19">
        <v>0</v>
      </c>
      <c r="G14" s="2"/>
    </row>
    <row r="15" spans="1:7" collapsed="1" x14ac:dyDescent="0.25">
      <c r="A15" s="2"/>
      <c r="B15" s="2"/>
      <c r="C15" s="2"/>
      <c r="D15" s="2"/>
      <c r="E15" s="23" t="s">
        <v>5</v>
      </c>
      <c r="F15" s="24">
        <f>SUM(F10:F14)</f>
        <v>4000</v>
      </c>
      <c r="G15" s="2"/>
    </row>
    <row r="16" spans="1:7" x14ac:dyDescent="0.25">
      <c r="A16" s="2"/>
      <c r="B16" s="16" t="s">
        <v>74</v>
      </c>
      <c r="C16" s="17"/>
      <c r="D16" s="17"/>
      <c r="E16" s="17"/>
      <c r="F16" s="18"/>
      <c r="G16" s="2"/>
    </row>
    <row r="17" spans="1:7" x14ac:dyDescent="0.25">
      <c r="A17" s="2"/>
      <c r="B17" s="2"/>
      <c r="C17" s="84" t="s">
        <v>75</v>
      </c>
      <c r="D17" s="2"/>
      <c r="E17" s="2"/>
      <c r="F17" s="19">
        <v>20000</v>
      </c>
      <c r="G17" s="20"/>
    </row>
    <row r="18" spans="1:7" x14ac:dyDescent="0.25">
      <c r="A18" s="2"/>
      <c r="B18" s="2"/>
      <c r="C18" t="s">
        <v>36</v>
      </c>
      <c r="D18" s="2"/>
      <c r="E18" s="2"/>
      <c r="F18" s="19">
        <v>0</v>
      </c>
      <c r="G18" s="20"/>
    </row>
    <row r="19" spans="1:7" hidden="1" outlineLevel="1" x14ac:dyDescent="0.25">
      <c r="A19" s="2"/>
      <c r="B19" s="2"/>
      <c r="C19" s="2" t="s">
        <v>37</v>
      </c>
      <c r="D19" s="2"/>
      <c r="E19" s="2"/>
      <c r="F19" s="19">
        <v>0</v>
      </c>
      <c r="G19" s="20"/>
    </row>
    <row r="20" spans="1:7" hidden="1" outlineLevel="1" x14ac:dyDescent="0.25">
      <c r="A20" s="2"/>
      <c r="B20" s="2"/>
      <c r="C20" s="2" t="s">
        <v>38</v>
      </c>
      <c r="D20" s="2"/>
      <c r="E20" s="2"/>
      <c r="F20" s="19">
        <v>0</v>
      </c>
      <c r="G20" s="20"/>
    </row>
    <row r="21" spans="1:7" hidden="1" outlineLevel="1" x14ac:dyDescent="0.25">
      <c r="A21" s="2"/>
      <c r="B21" s="2"/>
      <c r="C21" s="2" t="s">
        <v>39</v>
      </c>
      <c r="D21" s="2"/>
      <c r="E21" s="2"/>
      <c r="F21" s="19">
        <v>0</v>
      </c>
      <c r="G21" s="20"/>
    </row>
    <row r="22" spans="1:7" hidden="1" outlineLevel="1" x14ac:dyDescent="0.25">
      <c r="A22" s="2"/>
      <c r="B22" s="2"/>
      <c r="C22" s="2" t="s">
        <v>40</v>
      </c>
      <c r="D22" s="2"/>
      <c r="E22" s="2"/>
      <c r="F22" s="19">
        <v>0</v>
      </c>
      <c r="G22" s="20"/>
    </row>
    <row r="23" spans="1:7" hidden="1" outlineLevel="1" x14ac:dyDescent="0.25">
      <c r="A23" s="2"/>
      <c r="B23" s="2"/>
      <c r="C23" s="2" t="s">
        <v>41</v>
      </c>
      <c r="D23" s="2"/>
      <c r="E23" s="2"/>
      <c r="F23" s="22">
        <v>0</v>
      </c>
      <c r="G23" s="20"/>
    </row>
    <row r="24" spans="1:7" collapsed="1" x14ac:dyDescent="0.25">
      <c r="A24" s="2"/>
      <c r="B24" s="2"/>
      <c r="C24" s="2"/>
      <c r="D24" s="2"/>
      <c r="E24" s="23" t="s">
        <v>5</v>
      </c>
      <c r="F24" s="24">
        <f>SUM(F17:F23)</f>
        <v>20000</v>
      </c>
      <c r="G24" s="2"/>
    </row>
    <row r="25" spans="1:7" ht="15" x14ac:dyDescent="0.25">
      <c r="A25" s="2"/>
      <c r="B25" s="25" t="s">
        <v>6</v>
      </c>
      <c r="C25" s="26"/>
      <c r="D25" s="26"/>
      <c r="E25" s="27"/>
      <c r="F25" s="28">
        <f>F15+F24</f>
        <v>24000</v>
      </c>
      <c r="G25" s="2"/>
    </row>
    <row r="26" spans="1:7" ht="2.25" customHeight="1" x14ac:dyDescent="0.25">
      <c r="A26" s="2"/>
      <c r="B26" s="2"/>
      <c r="C26" s="2"/>
      <c r="D26" s="2"/>
      <c r="E26" s="2"/>
      <c r="F26" s="29"/>
      <c r="G26" s="2"/>
    </row>
    <row r="27" spans="1:7" ht="15.6" x14ac:dyDescent="0.3">
      <c r="A27" s="2"/>
      <c r="B27" s="13" t="s">
        <v>7</v>
      </c>
      <c r="C27" s="14"/>
      <c r="D27" s="14"/>
      <c r="E27" s="14"/>
      <c r="F27" s="31"/>
      <c r="G27" s="15"/>
    </row>
    <row r="28" spans="1:7" ht="14.4" x14ac:dyDescent="0.3">
      <c r="A28" s="2"/>
      <c r="B28" s="16" t="s">
        <v>55</v>
      </c>
      <c r="C28" s="17"/>
      <c r="D28" s="16"/>
      <c r="E28" s="33"/>
      <c r="F28" s="34"/>
      <c r="G28" s="2"/>
    </row>
    <row r="29" spans="1:7" ht="13.8" x14ac:dyDescent="0.25">
      <c r="A29" s="2"/>
      <c r="B29" s="2"/>
      <c r="C29" s="2" t="s">
        <v>35</v>
      </c>
      <c r="D29" s="2"/>
      <c r="E29" s="19">
        <v>0.04</v>
      </c>
      <c r="F29" s="36" t="s">
        <v>44</v>
      </c>
      <c r="G29" s="2"/>
    </row>
    <row r="30" spans="1:7" ht="13.8" x14ac:dyDescent="0.25">
      <c r="A30" s="2"/>
      <c r="B30" s="2"/>
      <c r="C30" s="2" t="s">
        <v>36</v>
      </c>
      <c r="D30" s="2"/>
      <c r="E30" s="19">
        <v>0.04</v>
      </c>
      <c r="F30" s="36" t="s">
        <v>44</v>
      </c>
      <c r="G30" s="2"/>
    </row>
    <row r="31" spans="1:7" ht="13.8" hidden="1" outlineLevel="1" x14ac:dyDescent="0.25">
      <c r="A31" s="2"/>
      <c r="B31" s="2"/>
      <c r="C31" s="2" t="s">
        <v>37</v>
      </c>
      <c r="D31" s="2"/>
      <c r="E31" s="19">
        <v>0.01</v>
      </c>
      <c r="F31" s="36" t="s">
        <v>44</v>
      </c>
      <c r="G31" s="2"/>
    </row>
    <row r="32" spans="1:7" ht="13.8" hidden="1" outlineLevel="1" x14ac:dyDescent="0.25">
      <c r="A32" s="2"/>
      <c r="B32" s="2"/>
      <c r="C32" s="2" t="s">
        <v>38</v>
      </c>
      <c r="D32" s="2"/>
      <c r="E32" s="19">
        <v>1E-4</v>
      </c>
      <c r="F32" s="36" t="s">
        <v>44</v>
      </c>
      <c r="G32" s="2"/>
    </row>
    <row r="33" spans="1:7" ht="13.8" hidden="1" outlineLevel="1" x14ac:dyDescent="0.25">
      <c r="A33" s="2"/>
      <c r="B33" s="2"/>
      <c r="C33" s="2" t="s">
        <v>39</v>
      </c>
      <c r="D33" s="2"/>
      <c r="E33" s="19">
        <v>0</v>
      </c>
      <c r="F33" s="36" t="s">
        <v>44</v>
      </c>
      <c r="G33" s="2"/>
    </row>
    <row r="34" spans="1:7" ht="13.8" collapsed="1" x14ac:dyDescent="0.25">
      <c r="A34" s="2"/>
      <c r="B34" s="2"/>
      <c r="C34" s="2"/>
      <c r="D34" s="23" t="s">
        <v>5</v>
      </c>
      <c r="E34" s="24">
        <f>SUM(E29:E33)</f>
        <v>9.01E-2</v>
      </c>
      <c r="F34" s="36"/>
      <c r="G34" s="2"/>
    </row>
    <row r="35" spans="1:7" ht="13.8" x14ac:dyDescent="0.25">
      <c r="A35" s="2"/>
      <c r="B35" s="16" t="s">
        <v>55</v>
      </c>
      <c r="C35" s="17"/>
      <c r="D35" s="16"/>
      <c r="E35" s="33"/>
      <c r="F35" s="39"/>
      <c r="G35" s="2"/>
    </row>
    <row r="36" spans="1:7" ht="13.8" hidden="1" x14ac:dyDescent="0.25">
      <c r="A36" s="2"/>
      <c r="B36" s="2"/>
      <c r="C36" s="2" t="s">
        <v>35</v>
      </c>
      <c r="D36" s="2"/>
      <c r="E36" s="41">
        <v>2.5000000000000001E-2</v>
      </c>
      <c r="F36" s="36" t="s">
        <v>44</v>
      </c>
      <c r="G36" s="2"/>
    </row>
    <row r="37" spans="1:7" ht="13.8" hidden="1" x14ac:dyDescent="0.25">
      <c r="A37" s="2"/>
      <c r="B37" s="2"/>
      <c r="C37" s="2" t="s">
        <v>36</v>
      </c>
      <c r="D37" s="2"/>
      <c r="E37" s="41">
        <v>0</v>
      </c>
      <c r="F37" s="36" t="s">
        <v>44</v>
      </c>
      <c r="G37" s="2"/>
    </row>
    <row r="38" spans="1:7" ht="13.8" hidden="1" x14ac:dyDescent="0.25">
      <c r="A38" s="2"/>
      <c r="B38" s="2"/>
      <c r="C38" s="2" t="s">
        <v>37</v>
      </c>
      <c r="D38" s="2"/>
      <c r="E38" s="41">
        <v>0</v>
      </c>
      <c r="F38" s="36" t="s">
        <v>44</v>
      </c>
      <c r="G38" s="2"/>
    </row>
    <row r="39" spans="1:7" ht="13.8" hidden="1" x14ac:dyDescent="0.25">
      <c r="A39" s="2"/>
      <c r="B39" s="2"/>
      <c r="C39" s="2" t="s">
        <v>38</v>
      </c>
      <c r="D39" s="2"/>
      <c r="E39" s="41">
        <v>0</v>
      </c>
      <c r="F39" s="36" t="s">
        <v>44</v>
      </c>
      <c r="G39" s="2"/>
    </row>
    <row r="40" spans="1:7" ht="13.8" hidden="1" x14ac:dyDescent="0.25">
      <c r="A40" s="2"/>
      <c r="B40" s="2"/>
      <c r="C40" s="2" t="s">
        <v>39</v>
      </c>
      <c r="D40" s="2"/>
      <c r="E40" s="42">
        <v>0</v>
      </c>
      <c r="F40" s="36" t="s">
        <v>44</v>
      </c>
      <c r="G40" s="2"/>
    </row>
    <row r="41" spans="1:7" ht="13.8" collapsed="1" x14ac:dyDescent="0.25">
      <c r="A41" s="2"/>
      <c r="B41" s="2"/>
      <c r="C41" s="2"/>
      <c r="D41" s="23" t="s">
        <v>5</v>
      </c>
      <c r="E41" s="43">
        <f>SUM(E36:E40)</f>
        <v>2.5000000000000001E-2</v>
      </c>
      <c r="F41" s="36"/>
      <c r="G41" s="2"/>
    </row>
    <row r="42" spans="1:7" ht="15" x14ac:dyDescent="0.25">
      <c r="A42" s="2"/>
      <c r="B42" s="25" t="s">
        <v>45</v>
      </c>
      <c r="C42" s="26"/>
      <c r="D42" s="26"/>
      <c r="E42" s="1" t="s">
        <v>10</v>
      </c>
      <c r="F42" s="45">
        <f>E34+E41*F4*E3</f>
        <v>9.6350000000000005E-2</v>
      </c>
      <c r="G42" s="2"/>
    </row>
    <row r="43" spans="1:7" ht="13.8" x14ac:dyDescent="0.25">
      <c r="A43" s="2"/>
      <c r="B43" s="2"/>
      <c r="C43" s="2" t="s">
        <v>46</v>
      </c>
      <c r="D43" s="2"/>
      <c r="E43" s="2"/>
      <c r="F43" s="45">
        <f>F4*E3-F42</f>
        <v>0.15365000000000001</v>
      </c>
      <c r="G43" s="2"/>
    </row>
    <row r="44" spans="1:7" ht="13.8" x14ac:dyDescent="0.25">
      <c r="A44" s="2"/>
      <c r="B44" s="2"/>
      <c r="C44" s="2" t="s">
        <v>11</v>
      </c>
      <c r="D44" s="2"/>
      <c r="E44" s="2"/>
      <c r="F44" s="46">
        <f>F43/(F4*E3)</f>
        <v>0.61460000000000004</v>
      </c>
      <c r="G44" s="2"/>
    </row>
    <row r="45" spans="1:7" ht="2.25" customHeight="1" x14ac:dyDescent="0.25">
      <c r="A45" s="2"/>
      <c r="B45" s="2"/>
      <c r="C45" s="2"/>
      <c r="D45" s="2"/>
      <c r="E45" s="2"/>
      <c r="F45" s="47"/>
      <c r="G45" s="2"/>
    </row>
    <row r="46" spans="1:7" ht="15.6" hidden="1" x14ac:dyDescent="0.3">
      <c r="A46" s="2"/>
      <c r="B46" s="13" t="s">
        <v>12</v>
      </c>
      <c r="C46" s="14"/>
      <c r="D46" s="14"/>
      <c r="E46" s="14"/>
      <c r="F46" s="14"/>
      <c r="G46" s="15"/>
    </row>
    <row r="47" spans="1:7" ht="15" x14ac:dyDescent="0.25">
      <c r="A47" s="2"/>
      <c r="B47" s="25" t="s">
        <v>47</v>
      </c>
      <c r="C47" s="26"/>
      <c r="D47" s="1" t="s">
        <v>13</v>
      </c>
      <c r="E47" s="2"/>
      <c r="F47" s="74">
        <f>ROUNDUP(F25/(F4*E3-F42),0)</f>
        <v>156200</v>
      </c>
      <c r="G47" s="2"/>
    </row>
    <row r="48" spans="1:7" ht="15" x14ac:dyDescent="0.25">
      <c r="A48" s="2"/>
      <c r="B48" s="25" t="s">
        <v>16</v>
      </c>
      <c r="C48" s="26"/>
      <c r="D48" s="1" t="s">
        <v>17</v>
      </c>
      <c r="E48" s="2"/>
      <c r="F48" s="50">
        <f>F25/F44</f>
        <v>39049.788480312396</v>
      </c>
      <c r="G48" s="2"/>
    </row>
    <row r="49" spans="1:7" ht="12" customHeight="1" thickBot="1" x14ac:dyDescent="0.3">
      <c r="A49" s="2"/>
      <c r="B49" s="2"/>
      <c r="C49" s="2"/>
      <c r="D49" s="2"/>
      <c r="E49" s="2"/>
      <c r="F49" s="2"/>
      <c r="G49" s="2"/>
    </row>
    <row r="50" spans="1:7" ht="16.2" thickBot="1" x14ac:dyDescent="0.35">
      <c r="A50" s="2"/>
      <c r="B50" s="78" t="s">
        <v>18</v>
      </c>
      <c r="C50" s="79"/>
      <c r="D50" s="79"/>
      <c r="E50" s="79"/>
      <c r="F50" s="51" t="s">
        <v>19</v>
      </c>
      <c r="G50" s="15"/>
    </row>
    <row r="51" spans="1:7" ht="3.6" customHeight="1" x14ac:dyDescent="0.25"/>
    <row r="52" spans="1:7" ht="15" x14ac:dyDescent="0.25">
      <c r="A52" s="2"/>
      <c r="B52" s="25" t="s">
        <v>21</v>
      </c>
      <c r="C52" s="2"/>
      <c r="D52" s="2"/>
      <c r="E52" s="27"/>
      <c r="F52" s="52">
        <v>20000</v>
      </c>
      <c r="G52" s="2"/>
    </row>
    <row r="53" spans="1:7" ht="15" x14ac:dyDescent="0.25">
      <c r="A53" s="2"/>
      <c r="B53" s="25" t="s">
        <v>22</v>
      </c>
      <c r="C53" s="2"/>
      <c r="D53" s="2"/>
      <c r="E53" s="2"/>
      <c r="F53" s="53">
        <v>0.3</v>
      </c>
      <c r="G53" s="2"/>
    </row>
    <row r="54" spans="1:7" ht="13.8" x14ac:dyDescent="0.25">
      <c r="A54" s="2"/>
      <c r="B54" s="2" t="s">
        <v>56</v>
      </c>
      <c r="C54" s="26"/>
      <c r="D54" s="26"/>
      <c r="E54" s="2"/>
      <c r="F54" s="74">
        <f>IF($F$50="USE PERCENT",ROUNDUP((F25+(F53*F25/F44)/(1-F53/F44))/(F4*E3-F42),0),ROUNDUP((F25+F52)/(F4*E3-F42),0))</f>
        <v>286366</v>
      </c>
      <c r="G54" s="2"/>
    </row>
    <row r="55" spans="1:7" ht="13.8" x14ac:dyDescent="0.25">
      <c r="A55" s="2"/>
      <c r="B55" s="2" t="s">
        <v>24</v>
      </c>
      <c r="C55" s="26"/>
      <c r="D55" s="26"/>
      <c r="E55" s="2"/>
      <c r="F55" s="50">
        <f>IF(F50="USE PERCENT",(F25+(F53*F25/F44)/(1-F53/F44))/F44,(F25+F52)/F44)</f>
        <v>71591.278880572732</v>
      </c>
      <c r="G55" s="2"/>
    </row>
    <row r="56" spans="1:7" ht="13.8" x14ac:dyDescent="0.25">
      <c r="A56" s="2"/>
      <c r="B56" s="2"/>
      <c r="C56" s="2" t="s">
        <v>26</v>
      </c>
      <c r="D56" s="2"/>
      <c r="E56" s="27"/>
      <c r="F56" s="56">
        <f>IF(F50="USE PERCENT",(F53*F25/F44)/(1-F53/F44)/F55,F52/F55)</f>
        <v>0.27936363636363637</v>
      </c>
      <c r="G56" s="2"/>
    </row>
    <row r="57" spans="1:7" ht="3" customHeight="1" x14ac:dyDescent="0.25">
      <c r="A57" s="2"/>
      <c r="B57" s="2"/>
      <c r="C57" s="2"/>
      <c r="D57" s="2"/>
      <c r="E57" s="2"/>
      <c r="F57" s="2"/>
      <c r="G57" s="2"/>
    </row>
    <row r="58" spans="1:7" ht="14.25" customHeight="1" x14ac:dyDescent="0.25">
      <c r="A58" s="2"/>
      <c r="B58" s="2"/>
      <c r="C58" s="2"/>
      <c r="D58" s="2"/>
      <c r="E58" s="2"/>
      <c r="F58" s="2"/>
      <c r="G58" s="2"/>
    </row>
    <row r="59" spans="1:7" ht="17.399999999999999" hidden="1" x14ac:dyDescent="0.3">
      <c r="A59" s="2"/>
      <c r="B59" s="57" t="s">
        <v>27</v>
      </c>
      <c r="C59" s="57"/>
      <c r="D59" s="57"/>
      <c r="E59" s="58"/>
      <c r="F59" s="57"/>
      <c r="G59" s="15"/>
    </row>
    <row r="60" spans="1:7" hidden="1" x14ac:dyDescent="0.25">
      <c r="A60" s="2"/>
      <c r="B60" s="59" t="s">
        <v>48</v>
      </c>
      <c r="C60" s="59" t="s">
        <v>28</v>
      </c>
      <c r="D60" s="59" t="s">
        <v>29</v>
      </c>
      <c r="E60" s="59" t="s">
        <v>30</v>
      </c>
      <c r="F60" s="59" t="s">
        <v>31</v>
      </c>
      <c r="G60" s="2"/>
    </row>
    <row r="61" spans="1:7" hidden="1" x14ac:dyDescent="0.25">
      <c r="A61" s="2"/>
      <c r="B61" s="60">
        <v>0</v>
      </c>
      <c r="C61" s="61">
        <f t="shared" ref="C61:C91" si="0">$F$25</f>
        <v>24000</v>
      </c>
      <c r="D61" s="61">
        <f t="shared" ref="D61:D91" si="1">C61+$F$42*B61</f>
        <v>24000</v>
      </c>
      <c r="E61" s="61">
        <f t="shared" ref="E61:E91" si="2">B61*$F$4*$E$3</f>
        <v>0</v>
      </c>
      <c r="F61" s="62">
        <f>E61-D61</f>
        <v>-24000</v>
      </c>
      <c r="G61" s="2"/>
    </row>
    <row r="62" spans="1:7" hidden="1" x14ac:dyDescent="0.25">
      <c r="A62" s="2"/>
      <c r="B62" s="60">
        <f t="shared" ref="B62:B91" si="3">$F$54/15+B61</f>
        <v>19091.066666666666</v>
      </c>
      <c r="C62" s="61">
        <f t="shared" si="0"/>
        <v>24000</v>
      </c>
      <c r="D62" s="61">
        <f t="shared" si="1"/>
        <v>25839.424273333334</v>
      </c>
      <c r="E62" s="61">
        <f t="shared" si="2"/>
        <v>4772.7666666666664</v>
      </c>
      <c r="F62" s="62">
        <f t="shared" ref="F62:F91" si="4">E62-D62</f>
        <v>-21066.657606666668</v>
      </c>
      <c r="G62" s="2"/>
    </row>
    <row r="63" spans="1:7" hidden="1" x14ac:dyDescent="0.25">
      <c r="A63" s="2"/>
      <c r="B63" s="60">
        <f t="shared" si="3"/>
        <v>38182.133333333331</v>
      </c>
      <c r="C63" s="55">
        <f t="shared" si="0"/>
        <v>24000</v>
      </c>
      <c r="D63" s="61">
        <f t="shared" si="1"/>
        <v>27678.848546666668</v>
      </c>
      <c r="E63" s="61">
        <f t="shared" si="2"/>
        <v>9545.5333333333328</v>
      </c>
      <c r="F63" s="62">
        <f t="shared" si="4"/>
        <v>-18133.315213333335</v>
      </c>
      <c r="G63" s="2"/>
    </row>
    <row r="64" spans="1:7" hidden="1" x14ac:dyDescent="0.25">
      <c r="A64" s="2"/>
      <c r="B64" s="60">
        <f t="shared" si="3"/>
        <v>57273.2</v>
      </c>
      <c r="C64" s="55">
        <f t="shared" si="0"/>
        <v>24000</v>
      </c>
      <c r="D64" s="61">
        <f t="shared" si="1"/>
        <v>29518.272819999998</v>
      </c>
      <c r="E64" s="61">
        <f t="shared" si="2"/>
        <v>14318.3</v>
      </c>
      <c r="F64" s="62">
        <f t="shared" si="4"/>
        <v>-15199.972819999999</v>
      </c>
      <c r="G64" s="2"/>
    </row>
    <row r="65" spans="1:7" hidden="1" x14ac:dyDescent="0.25">
      <c r="A65" s="2"/>
      <c r="B65" s="60">
        <f t="shared" si="3"/>
        <v>76364.266666666663</v>
      </c>
      <c r="C65" s="55">
        <f t="shared" si="0"/>
        <v>24000</v>
      </c>
      <c r="D65" s="61">
        <f t="shared" si="1"/>
        <v>31357.697093333332</v>
      </c>
      <c r="E65" s="61">
        <f t="shared" si="2"/>
        <v>19091.066666666666</v>
      </c>
      <c r="F65" s="62">
        <f t="shared" si="4"/>
        <v>-12266.630426666667</v>
      </c>
      <c r="G65" s="2"/>
    </row>
    <row r="66" spans="1:7" hidden="1" x14ac:dyDescent="0.25">
      <c r="A66" s="2"/>
      <c r="B66" s="60">
        <f t="shared" si="3"/>
        <v>95455.333333333328</v>
      </c>
      <c r="C66" s="55">
        <f t="shared" si="0"/>
        <v>24000</v>
      </c>
      <c r="D66" s="61">
        <f t="shared" si="1"/>
        <v>33197.121366666666</v>
      </c>
      <c r="E66" s="61">
        <f t="shared" si="2"/>
        <v>23863.833333333332</v>
      </c>
      <c r="F66" s="62">
        <f t="shared" si="4"/>
        <v>-9333.2880333333342</v>
      </c>
      <c r="G66" s="2"/>
    </row>
    <row r="67" spans="1:7" hidden="1" x14ac:dyDescent="0.25">
      <c r="A67" s="2"/>
      <c r="B67" s="60">
        <f t="shared" si="3"/>
        <v>114546.4</v>
      </c>
      <c r="C67" s="55">
        <f t="shared" si="0"/>
        <v>24000</v>
      </c>
      <c r="D67" s="61">
        <f t="shared" si="1"/>
        <v>35036.545639999997</v>
      </c>
      <c r="E67" s="61">
        <f t="shared" si="2"/>
        <v>28636.6</v>
      </c>
      <c r="F67" s="62">
        <f t="shared" si="4"/>
        <v>-6399.9456399999981</v>
      </c>
      <c r="G67" s="2"/>
    </row>
    <row r="68" spans="1:7" hidden="1" x14ac:dyDescent="0.25">
      <c r="A68" s="2"/>
      <c r="B68" s="60">
        <f t="shared" si="3"/>
        <v>133637.46666666667</v>
      </c>
      <c r="C68" s="55">
        <f t="shared" si="0"/>
        <v>24000</v>
      </c>
      <c r="D68" s="61">
        <f t="shared" si="1"/>
        <v>36875.969913333334</v>
      </c>
      <c r="E68" s="61">
        <f t="shared" si="2"/>
        <v>33409.366666666669</v>
      </c>
      <c r="F68" s="62">
        <f t="shared" si="4"/>
        <v>-3466.6032466666657</v>
      </c>
      <c r="G68" s="2"/>
    </row>
    <row r="69" spans="1:7" hidden="1" x14ac:dyDescent="0.25">
      <c r="A69" s="2"/>
      <c r="B69" s="60">
        <f t="shared" si="3"/>
        <v>152728.53333333333</v>
      </c>
      <c r="C69" s="55">
        <f t="shared" si="0"/>
        <v>24000</v>
      </c>
      <c r="D69" s="61">
        <f t="shared" si="1"/>
        <v>38715.394186666665</v>
      </c>
      <c r="E69" s="61">
        <f t="shared" si="2"/>
        <v>38182.133333333331</v>
      </c>
      <c r="F69" s="62">
        <f t="shared" si="4"/>
        <v>-533.26085333333322</v>
      </c>
      <c r="G69" s="2"/>
    </row>
    <row r="70" spans="1:7" hidden="1" x14ac:dyDescent="0.25">
      <c r="A70" s="2"/>
      <c r="B70" s="60">
        <f t="shared" si="3"/>
        <v>171819.59999999998</v>
      </c>
      <c r="C70" s="55">
        <f t="shared" si="0"/>
        <v>24000</v>
      </c>
      <c r="D70" s="61">
        <f t="shared" si="1"/>
        <v>40554.818459999995</v>
      </c>
      <c r="E70" s="61">
        <f t="shared" si="2"/>
        <v>42954.899999999994</v>
      </c>
      <c r="F70" s="62">
        <f t="shared" si="4"/>
        <v>2400.0815399999992</v>
      </c>
      <c r="G70" s="2"/>
    </row>
    <row r="71" spans="1:7" hidden="1" x14ac:dyDescent="0.25">
      <c r="A71" s="2"/>
      <c r="B71" s="60">
        <f t="shared" si="3"/>
        <v>190910.66666666663</v>
      </c>
      <c r="C71" s="55">
        <f t="shared" si="0"/>
        <v>24000</v>
      </c>
      <c r="D71" s="61">
        <f t="shared" si="1"/>
        <v>42394.242733333333</v>
      </c>
      <c r="E71" s="61">
        <f t="shared" si="2"/>
        <v>47727.666666666657</v>
      </c>
      <c r="F71" s="62">
        <f t="shared" si="4"/>
        <v>5333.4239333333244</v>
      </c>
      <c r="G71" s="2"/>
    </row>
    <row r="72" spans="1:7" hidden="1" x14ac:dyDescent="0.25">
      <c r="A72" s="2"/>
      <c r="B72" s="60">
        <f t="shared" si="3"/>
        <v>210001.73333333328</v>
      </c>
      <c r="C72" s="55">
        <f t="shared" si="0"/>
        <v>24000</v>
      </c>
      <c r="D72" s="61">
        <f t="shared" si="1"/>
        <v>44233.667006666663</v>
      </c>
      <c r="E72" s="61">
        <f t="shared" si="2"/>
        <v>52500.43333333332</v>
      </c>
      <c r="F72" s="62">
        <f t="shared" si="4"/>
        <v>8266.7663266666568</v>
      </c>
      <c r="G72" s="2"/>
    </row>
    <row r="73" spans="1:7" hidden="1" x14ac:dyDescent="0.25">
      <c r="A73" s="2"/>
      <c r="B73" s="60">
        <f t="shared" si="3"/>
        <v>229092.79999999993</v>
      </c>
      <c r="C73" s="55">
        <f t="shared" si="0"/>
        <v>24000</v>
      </c>
      <c r="D73" s="61">
        <f t="shared" si="1"/>
        <v>46073.091279999993</v>
      </c>
      <c r="E73" s="61">
        <f t="shared" si="2"/>
        <v>57273.199999999983</v>
      </c>
      <c r="F73" s="62">
        <f t="shared" si="4"/>
        <v>11200.108719999989</v>
      </c>
      <c r="G73" s="2"/>
    </row>
    <row r="74" spans="1:7" hidden="1" x14ac:dyDescent="0.25">
      <c r="A74" s="2"/>
      <c r="B74" s="60">
        <f t="shared" si="3"/>
        <v>248183.86666666658</v>
      </c>
      <c r="C74" s="55">
        <f t="shared" si="0"/>
        <v>24000</v>
      </c>
      <c r="D74" s="61">
        <f t="shared" si="1"/>
        <v>47912.515553333331</v>
      </c>
      <c r="E74" s="61">
        <f t="shared" si="2"/>
        <v>62045.966666666645</v>
      </c>
      <c r="F74" s="62">
        <f t="shared" si="4"/>
        <v>14133.451113333314</v>
      </c>
      <c r="G74" s="2"/>
    </row>
    <row r="75" spans="1:7" hidden="1" x14ac:dyDescent="0.25">
      <c r="A75" s="2"/>
      <c r="B75" s="60">
        <f t="shared" si="3"/>
        <v>267274.93333333323</v>
      </c>
      <c r="C75" s="55">
        <f t="shared" si="0"/>
        <v>24000</v>
      </c>
      <c r="D75" s="61">
        <f t="shared" si="1"/>
        <v>49751.939826666654</v>
      </c>
      <c r="E75" s="61">
        <f t="shared" si="2"/>
        <v>66818.733333333308</v>
      </c>
      <c r="F75" s="62">
        <f t="shared" si="4"/>
        <v>17066.793506666654</v>
      </c>
      <c r="G75" s="2"/>
    </row>
    <row r="76" spans="1:7" hidden="1" x14ac:dyDescent="0.25">
      <c r="A76" s="2"/>
      <c r="B76" s="60">
        <f t="shared" si="3"/>
        <v>286365.99999999988</v>
      </c>
      <c r="C76" s="55">
        <f t="shared" si="0"/>
        <v>24000</v>
      </c>
      <c r="D76" s="61">
        <f t="shared" si="1"/>
        <v>51591.364099999992</v>
      </c>
      <c r="E76" s="61">
        <f t="shared" si="2"/>
        <v>71591.499999999971</v>
      </c>
      <c r="F76" s="62">
        <f t="shared" si="4"/>
        <v>20000.135899999979</v>
      </c>
      <c r="G76" s="2"/>
    </row>
    <row r="77" spans="1:7" hidden="1" x14ac:dyDescent="0.25">
      <c r="A77" s="2"/>
      <c r="B77" s="60">
        <f t="shared" si="3"/>
        <v>305457.06666666653</v>
      </c>
      <c r="C77" s="55">
        <f t="shared" si="0"/>
        <v>24000</v>
      </c>
      <c r="D77" s="61">
        <f t="shared" si="1"/>
        <v>53430.788373333322</v>
      </c>
      <c r="E77" s="61">
        <f t="shared" si="2"/>
        <v>76364.266666666634</v>
      </c>
      <c r="F77" s="62">
        <f t="shared" si="4"/>
        <v>22933.478293333312</v>
      </c>
      <c r="G77" s="2"/>
    </row>
    <row r="78" spans="1:7" hidden="1" x14ac:dyDescent="0.25">
      <c r="A78" s="2"/>
      <c r="B78" s="60">
        <f t="shared" si="3"/>
        <v>324548.13333333319</v>
      </c>
      <c r="C78" s="55">
        <f t="shared" si="0"/>
        <v>24000</v>
      </c>
      <c r="D78" s="61">
        <f t="shared" si="1"/>
        <v>55270.212646666652</v>
      </c>
      <c r="E78" s="61">
        <f t="shared" si="2"/>
        <v>81137.033333333296</v>
      </c>
      <c r="F78" s="62">
        <f t="shared" si="4"/>
        <v>25866.820686666644</v>
      </c>
      <c r="G78" s="2"/>
    </row>
    <row r="79" spans="1:7" hidden="1" x14ac:dyDescent="0.25">
      <c r="A79" s="2"/>
      <c r="B79" s="60">
        <f t="shared" si="3"/>
        <v>343639.19999999984</v>
      </c>
      <c r="C79" s="55">
        <f t="shared" si="0"/>
        <v>24000</v>
      </c>
      <c r="D79" s="61">
        <f t="shared" si="1"/>
        <v>57109.636919999983</v>
      </c>
      <c r="E79" s="61">
        <f t="shared" si="2"/>
        <v>85909.799999999959</v>
      </c>
      <c r="F79" s="62">
        <f t="shared" si="4"/>
        <v>28800.163079999977</v>
      </c>
      <c r="G79" s="2"/>
    </row>
    <row r="80" spans="1:7" hidden="1" x14ac:dyDescent="0.25">
      <c r="A80" s="2"/>
      <c r="B80" s="60">
        <f t="shared" si="3"/>
        <v>362730.26666666649</v>
      </c>
      <c r="C80" s="55">
        <f t="shared" si="0"/>
        <v>24000</v>
      </c>
      <c r="D80" s="61">
        <f t="shared" si="1"/>
        <v>58949.06119333332</v>
      </c>
      <c r="E80" s="61">
        <f t="shared" si="2"/>
        <v>90682.566666666622</v>
      </c>
      <c r="F80" s="62">
        <f t="shared" si="4"/>
        <v>31733.505473333302</v>
      </c>
      <c r="G80" s="2"/>
    </row>
    <row r="81" spans="1:7" hidden="1" x14ac:dyDescent="0.25">
      <c r="A81" s="2"/>
      <c r="B81" s="60">
        <f t="shared" si="3"/>
        <v>381821.33333333314</v>
      </c>
      <c r="C81" s="55">
        <f t="shared" si="0"/>
        <v>24000</v>
      </c>
      <c r="D81" s="61">
        <f t="shared" si="1"/>
        <v>60788.485466666651</v>
      </c>
      <c r="E81" s="61">
        <f t="shared" si="2"/>
        <v>95455.333333333285</v>
      </c>
      <c r="F81" s="62">
        <f t="shared" si="4"/>
        <v>34666.847866666634</v>
      </c>
      <c r="G81" s="2"/>
    </row>
    <row r="82" spans="1:7" hidden="1" x14ac:dyDescent="0.25">
      <c r="A82" s="2"/>
      <c r="B82" s="60">
        <f t="shared" si="3"/>
        <v>400912.39999999979</v>
      </c>
      <c r="C82" s="55">
        <f t="shared" si="0"/>
        <v>24000</v>
      </c>
      <c r="D82" s="61">
        <f t="shared" si="1"/>
        <v>62627.909739999981</v>
      </c>
      <c r="E82" s="61">
        <f t="shared" si="2"/>
        <v>100228.09999999995</v>
      </c>
      <c r="F82" s="62">
        <f t="shared" si="4"/>
        <v>37600.190259999967</v>
      </c>
      <c r="G82" s="2"/>
    </row>
    <row r="83" spans="1:7" hidden="1" x14ac:dyDescent="0.25">
      <c r="A83" s="2"/>
      <c r="B83" s="60">
        <f t="shared" si="3"/>
        <v>420003.46666666644</v>
      </c>
      <c r="C83" s="55">
        <f t="shared" si="0"/>
        <v>24000</v>
      </c>
      <c r="D83" s="61">
        <f t="shared" si="1"/>
        <v>64467.334013333311</v>
      </c>
      <c r="E83" s="61">
        <f t="shared" si="2"/>
        <v>105000.86666666661</v>
      </c>
      <c r="F83" s="62">
        <f t="shared" si="4"/>
        <v>40533.532653333299</v>
      </c>
      <c r="G83" s="2"/>
    </row>
    <row r="84" spans="1:7" hidden="1" x14ac:dyDescent="0.25">
      <c r="A84" s="2"/>
      <c r="B84" s="60">
        <f t="shared" si="3"/>
        <v>439094.53333333309</v>
      </c>
      <c r="C84" s="55">
        <f t="shared" si="0"/>
        <v>24000</v>
      </c>
      <c r="D84" s="61">
        <f t="shared" si="1"/>
        <v>66306.758286666649</v>
      </c>
      <c r="E84" s="61">
        <f t="shared" si="2"/>
        <v>109773.63333333327</v>
      </c>
      <c r="F84" s="62">
        <f t="shared" si="4"/>
        <v>43466.875046666624</v>
      </c>
      <c r="G84" s="2"/>
    </row>
    <row r="85" spans="1:7" hidden="1" x14ac:dyDescent="0.25">
      <c r="A85" s="2"/>
      <c r="B85" s="60">
        <f t="shared" si="3"/>
        <v>458185.59999999974</v>
      </c>
      <c r="C85" s="55">
        <f t="shared" si="0"/>
        <v>24000</v>
      </c>
      <c r="D85" s="61">
        <f t="shared" si="1"/>
        <v>68146.182559999987</v>
      </c>
      <c r="E85" s="61">
        <f t="shared" si="2"/>
        <v>114546.39999999994</v>
      </c>
      <c r="F85" s="62">
        <f t="shared" si="4"/>
        <v>46400.217439999949</v>
      </c>
      <c r="G85" s="2"/>
    </row>
    <row r="86" spans="1:7" hidden="1" x14ac:dyDescent="0.25">
      <c r="A86" s="2"/>
      <c r="B86" s="60">
        <f t="shared" si="3"/>
        <v>477276.6666666664</v>
      </c>
      <c r="C86" s="55">
        <f t="shared" si="0"/>
        <v>24000</v>
      </c>
      <c r="D86" s="61">
        <f t="shared" si="1"/>
        <v>69985.60683333331</v>
      </c>
      <c r="E86" s="61">
        <f t="shared" si="2"/>
        <v>119319.1666666666</v>
      </c>
      <c r="F86" s="62">
        <f t="shared" si="4"/>
        <v>49333.559833333289</v>
      </c>
      <c r="G86" s="2"/>
    </row>
    <row r="87" spans="1:7" hidden="1" x14ac:dyDescent="0.25">
      <c r="A87" s="2"/>
      <c r="B87" s="60">
        <f t="shared" si="3"/>
        <v>496367.73333333305</v>
      </c>
      <c r="C87" s="55">
        <f t="shared" si="0"/>
        <v>24000</v>
      </c>
      <c r="D87" s="61">
        <f t="shared" si="1"/>
        <v>71825.031106666633</v>
      </c>
      <c r="E87" s="61">
        <f t="shared" si="2"/>
        <v>124091.93333333326</v>
      </c>
      <c r="F87" s="62">
        <f t="shared" si="4"/>
        <v>52266.902226666629</v>
      </c>
      <c r="G87" s="2"/>
    </row>
    <row r="88" spans="1:7" hidden="1" x14ac:dyDescent="0.25">
      <c r="A88" s="2"/>
      <c r="B88" s="60">
        <f t="shared" si="3"/>
        <v>515458.7999999997</v>
      </c>
      <c r="C88" s="55">
        <f t="shared" si="0"/>
        <v>24000</v>
      </c>
      <c r="D88" s="61">
        <f t="shared" si="1"/>
        <v>73664.45537999997</v>
      </c>
      <c r="E88" s="61">
        <f t="shared" si="2"/>
        <v>128864.69999999992</v>
      </c>
      <c r="F88" s="62">
        <f t="shared" si="4"/>
        <v>55200.244619999954</v>
      </c>
      <c r="G88" s="2"/>
    </row>
    <row r="89" spans="1:7" hidden="1" x14ac:dyDescent="0.25">
      <c r="A89" s="2"/>
      <c r="B89" s="60">
        <f t="shared" si="3"/>
        <v>534549.86666666635</v>
      </c>
      <c r="C89" s="55">
        <f t="shared" si="0"/>
        <v>24000</v>
      </c>
      <c r="D89" s="61">
        <f t="shared" si="1"/>
        <v>75503.879653333308</v>
      </c>
      <c r="E89" s="61">
        <f t="shared" si="2"/>
        <v>133637.46666666659</v>
      </c>
      <c r="F89" s="62">
        <f t="shared" si="4"/>
        <v>58133.587013333279</v>
      </c>
      <c r="G89" s="2"/>
    </row>
    <row r="90" spans="1:7" hidden="1" x14ac:dyDescent="0.25">
      <c r="A90" s="2"/>
      <c r="B90" s="60">
        <f t="shared" si="3"/>
        <v>553640.933333333</v>
      </c>
      <c r="C90" s="55">
        <f t="shared" si="0"/>
        <v>24000</v>
      </c>
      <c r="D90" s="61">
        <f t="shared" si="1"/>
        <v>77343.303926666646</v>
      </c>
      <c r="E90" s="61">
        <f t="shared" si="2"/>
        <v>138410.23333333325</v>
      </c>
      <c r="F90" s="62">
        <f t="shared" si="4"/>
        <v>61066.929406666604</v>
      </c>
      <c r="G90" s="2"/>
    </row>
    <row r="91" spans="1:7" hidden="1" x14ac:dyDescent="0.25">
      <c r="A91" s="2"/>
      <c r="B91" s="60">
        <f t="shared" si="3"/>
        <v>572731.99999999965</v>
      </c>
      <c r="C91" s="55">
        <f t="shared" si="0"/>
        <v>24000</v>
      </c>
      <c r="D91" s="61">
        <f t="shared" si="1"/>
        <v>79182.728199999969</v>
      </c>
      <c r="E91" s="61">
        <f t="shared" si="2"/>
        <v>143182.99999999991</v>
      </c>
      <c r="F91" s="62">
        <f t="shared" si="4"/>
        <v>64000.271799999944</v>
      </c>
      <c r="G91" s="2"/>
    </row>
    <row r="92" spans="1:7" ht="13.8" hidden="1" x14ac:dyDescent="0.25">
      <c r="A92" s="2"/>
      <c r="B92" s="2"/>
      <c r="C92" s="2" t="s">
        <v>21</v>
      </c>
      <c r="D92" s="2"/>
      <c r="E92" s="2"/>
      <c r="F92" s="64">
        <f>F55*F56</f>
        <v>20000</v>
      </c>
      <c r="G92" s="2"/>
    </row>
    <row r="93" spans="1:7" ht="13.8" x14ac:dyDescent="0.25">
      <c r="A93" s="2"/>
      <c r="B93" s="2"/>
      <c r="C93" s="2"/>
      <c r="D93" s="2"/>
      <c r="E93" s="2"/>
      <c r="F93" s="64"/>
      <c r="G93" s="2"/>
    </row>
    <row r="94" spans="1:7" ht="15" x14ac:dyDescent="0.25">
      <c r="A94" s="2"/>
      <c r="B94" s="106" t="s">
        <v>50</v>
      </c>
      <c r="C94" s="106"/>
      <c r="D94" s="106"/>
      <c r="E94" s="106"/>
      <c r="F94" s="106"/>
    </row>
    <row r="95" spans="1:7" x14ac:dyDescent="0.25">
      <c r="A95" s="2"/>
      <c r="B95" s="2"/>
      <c r="C95" s="2"/>
      <c r="D95" s="2"/>
      <c r="E95" s="2"/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</row>
    <row r="98" spans="1:7" ht="33.6" customHeight="1" x14ac:dyDescent="0.25">
      <c r="A98" s="2"/>
      <c r="B98" s="2"/>
      <c r="C98" s="2"/>
      <c r="D98" s="2"/>
      <c r="E98" s="2"/>
      <c r="F98" s="2"/>
    </row>
    <row r="99" spans="1:7" x14ac:dyDescent="0.25">
      <c r="A99" s="2"/>
      <c r="B99" s="2"/>
      <c r="C99" s="2"/>
      <c r="D99" s="2"/>
      <c r="E99" s="2"/>
      <c r="F99" s="2"/>
    </row>
    <row r="100" spans="1:7" x14ac:dyDescent="0.25">
      <c r="A100" s="2"/>
      <c r="B100" s="2"/>
      <c r="C100" s="2"/>
      <c r="D100" s="2"/>
      <c r="E100" s="2"/>
      <c r="F100" s="2"/>
    </row>
    <row r="101" spans="1:7" x14ac:dyDescent="0.25">
      <c r="A101" s="2"/>
      <c r="B101" s="2"/>
      <c r="C101" s="2"/>
      <c r="D101" s="2"/>
      <c r="E101" s="2"/>
      <c r="F101" s="2"/>
    </row>
    <row r="102" spans="1:7" x14ac:dyDescent="0.25">
      <c r="A102" s="2"/>
      <c r="B102" s="2"/>
      <c r="C102" s="2"/>
      <c r="D102" s="2"/>
      <c r="E102" s="2"/>
      <c r="F102" s="2"/>
    </row>
    <row r="103" spans="1:7" x14ac:dyDescent="0.25">
      <c r="A103" s="2"/>
      <c r="B103" s="2"/>
      <c r="C103" s="2"/>
      <c r="D103" s="2"/>
      <c r="E103" s="2"/>
      <c r="F103" s="2"/>
    </row>
    <row r="104" spans="1:7" x14ac:dyDescent="0.25">
      <c r="A104" s="2"/>
      <c r="B104" s="2"/>
      <c r="C104" s="2"/>
      <c r="D104" s="2"/>
      <c r="E104" s="2"/>
      <c r="F104" s="2"/>
    </row>
    <row r="105" spans="1:7" x14ac:dyDescent="0.25">
      <c r="A105" s="2"/>
      <c r="B105" s="2"/>
      <c r="C105" s="2"/>
      <c r="D105" s="2"/>
      <c r="E105" s="2"/>
      <c r="F105" s="2"/>
    </row>
    <row r="106" spans="1:7" x14ac:dyDescent="0.25">
      <c r="A106" s="2"/>
      <c r="B106" s="2"/>
      <c r="C106" s="2"/>
      <c r="D106" s="2"/>
      <c r="E106" s="2"/>
      <c r="F106" s="2"/>
    </row>
    <row r="107" spans="1:7" x14ac:dyDescent="0.25">
      <c r="A107" s="2"/>
      <c r="B107" s="2"/>
      <c r="C107" s="2"/>
      <c r="D107" s="2"/>
      <c r="E107" s="2"/>
      <c r="F107" s="2"/>
    </row>
    <row r="108" spans="1:7" x14ac:dyDescent="0.25">
      <c r="A108" s="2"/>
      <c r="B108" s="2"/>
      <c r="C108" s="2"/>
      <c r="D108" s="2"/>
      <c r="E108" s="2"/>
      <c r="F108" s="2"/>
    </row>
    <row r="109" spans="1:7" x14ac:dyDescent="0.25">
      <c r="A109" s="2"/>
      <c r="B109" s="2"/>
      <c r="C109" s="2"/>
      <c r="D109" s="2"/>
      <c r="E109" s="2"/>
      <c r="F109" s="2"/>
    </row>
    <row r="110" spans="1:7" x14ac:dyDescent="0.25">
      <c r="A110" s="2"/>
      <c r="B110" s="2"/>
      <c r="C110" s="2"/>
      <c r="D110" s="2"/>
      <c r="E110" s="2"/>
      <c r="F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"/>
      <c r="C112" s="2"/>
      <c r="D112" s="2"/>
      <c r="E112" s="2"/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"/>
      <c r="C116" s="2"/>
      <c r="D116" s="2"/>
      <c r="E116" s="2"/>
      <c r="F116" s="2"/>
      <c r="G116" s="2"/>
    </row>
    <row r="117" spans="1:7" x14ac:dyDescent="0.25">
      <c r="A117" s="2"/>
      <c r="B117" s="2"/>
      <c r="C117" s="2"/>
      <c r="D117" s="2"/>
      <c r="E117" s="2"/>
      <c r="F117" s="2"/>
      <c r="G117" s="2"/>
    </row>
    <row r="118" spans="1:7" hidden="1" x14ac:dyDescent="0.25">
      <c r="A118" s="2"/>
      <c r="B118" s="73">
        <f>IF(F50="USE PERCENT",F92,F52)</f>
        <v>20000</v>
      </c>
      <c r="C118" s="2"/>
      <c r="D118" s="2"/>
      <c r="E118" s="2"/>
      <c r="F118" s="2"/>
      <c r="G118" s="2"/>
    </row>
    <row r="121" spans="1:7" ht="13.2" customHeight="1" x14ac:dyDescent="0.25">
      <c r="A121" s="106" t="s">
        <v>54</v>
      </c>
      <c r="B121" s="106"/>
      <c r="C121" s="106"/>
      <c r="D121" s="106"/>
      <c r="E121" s="106"/>
      <c r="F121" s="106"/>
    </row>
    <row r="149" spans="3:5" ht="13.2" customHeight="1" thickBot="1" x14ac:dyDescent="0.3"/>
    <row r="150" spans="3:5" ht="13.8" thickBot="1" x14ac:dyDescent="0.3">
      <c r="C150" s="80" t="s">
        <v>33</v>
      </c>
      <c r="D150" s="80" t="s">
        <v>34</v>
      </c>
      <c r="E150" s="81" t="s">
        <v>49</v>
      </c>
    </row>
    <row r="151" spans="3:5" ht="13.2" customHeight="1" thickBot="1" x14ac:dyDescent="0.3">
      <c r="C151" s="2"/>
      <c r="D151" s="65">
        <f>E5</f>
        <v>286366</v>
      </c>
      <c r="E151" s="66">
        <v>1</v>
      </c>
    </row>
    <row r="152" spans="3:5" ht="13.2" customHeight="1" x14ac:dyDescent="0.25">
      <c r="C152" s="67">
        <f t="shared" ref="C152:C162" si="5">D152*$F$4</f>
        <v>0.125</v>
      </c>
      <c r="D152" s="68">
        <v>0.5</v>
      </c>
      <c r="E152" s="75">
        <f t="dataTable" ref="E152:E162" dt2D="1" dtr="1" r1="A2" r2="E3"/>
        <v>1384737</v>
      </c>
    </row>
    <row r="153" spans="3:5" ht="13.2" customHeight="1" x14ac:dyDescent="0.25">
      <c r="C153" s="69">
        <f t="shared" si="5"/>
        <v>0.15</v>
      </c>
      <c r="D153" s="70">
        <v>0.6</v>
      </c>
      <c r="E153" s="76">
        <v>783616</v>
      </c>
    </row>
    <row r="154" spans="3:5" ht="13.2" customHeight="1" x14ac:dyDescent="0.25">
      <c r="C154" s="69">
        <f t="shared" si="5"/>
        <v>0.17499999999999999</v>
      </c>
      <c r="D154" s="70">
        <v>0.7</v>
      </c>
      <c r="E154" s="76">
        <v>546415</v>
      </c>
    </row>
    <row r="155" spans="3:5" ht="13.2" customHeight="1" x14ac:dyDescent="0.25">
      <c r="C155" s="69">
        <f t="shared" si="5"/>
        <v>0.2</v>
      </c>
      <c r="D155" s="70">
        <v>0.8</v>
      </c>
      <c r="E155" s="76">
        <v>419448</v>
      </c>
    </row>
    <row r="156" spans="3:5" ht="13.2" customHeight="1" x14ac:dyDescent="0.25">
      <c r="C156" s="69">
        <f t="shared" si="5"/>
        <v>0.22500000000000001</v>
      </c>
      <c r="D156" s="70">
        <v>0.9</v>
      </c>
      <c r="E156" s="76">
        <v>340360</v>
      </c>
    </row>
    <row r="157" spans="3:5" ht="13.2" customHeight="1" x14ac:dyDescent="0.25">
      <c r="C157" s="69">
        <f t="shared" si="5"/>
        <v>0.25</v>
      </c>
      <c r="D157" s="70">
        <v>1</v>
      </c>
      <c r="E157" s="76">
        <v>286366</v>
      </c>
    </row>
    <row r="158" spans="3:5" ht="13.2" customHeight="1" x14ac:dyDescent="0.25">
      <c r="C158" s="69">
        <f t="shared" si="5"/>
        <v>0.27500000000000002</v>
      </c>
      <c r="D158" s="70">
        <v>1.1000000000000001</v>
      </c>
      <c r="E158" s="76">
        <v>247157</v>
      </c>
    </row>
    <row r="159" spans="3:5" ht="13.2" customHeight="1" x14ac:dyDescent="0.25">
      <c r="C159" s="69">
        <f t="shared" si="5"/>
        <v>0.3</v>
      </c>
      <c r="D159" s="70">
        <v>1.2</v>
      </c>
      <c r="E159" s="76">
        <v>217392</v>
      </c>
    </row>
    <row r="160" spans="3:5" ht="13.2" customHeight="1" x14ac:dyDescent="0.25">
      <c r="C160" s="69">
        <f t="shared" si="5"/>
        <v>0.32500000000000001</v>
      </c>
      <c r="D160" s="70">
        <v>1.3</v>
      </c>
      <c r="E160" s="76">
        <v>194025</v>
      </c>
    </row>
    <row r="161" spans="3:5" ht="13.2" customHeight="1" x14ac:dyDescent="0.25">
      <c r="C161" s="69">
        <f t="shared" si="5"/>
        <v>0.35</v>
      </c>
      <c r="D161" s="70">
        <v>1.4</v>
      </c>
      <c r="E161" s="76">
        <v>175195</v>
      </c>
    </row>
    <row r="162" spans="3:5" ht="13.2" customHeight="1" thickBot="1" x14ac:dyDescent="0.3">
      <c r="C162" s="71">
        <f t="shared" si="5"/>
        <v>0.375</v>
      </c>
      <c r="D162" s="72">
        <v>1.5</v>
      </c>
      <c r="E162" s="77">
        <v>159696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B2:F2"/>
    <mergeCell ref="A121:F121"/>
    <mergeCell ref="B94:F94"/>
  </mergeCells>
  <phoneticPr fontId="45" type="noConversion"/>
  <conditionalFormatting sqref="B61:F91">
    <cfRule type="expression" dxfId="17" priority="15">
      <formula>$B61=$F$47</formula>
    </cfRule>
  </conditionalFormatting>
  <conditionalFormatting sqref="B53:F53">
    <cfRule type="expression" dxfId="16" priority="14">
      <formula>$F$50="USE AMOUNT"</formula>
    </cfRule>
  </conditionalFormatting>
  <conditionalFormatting sqref="F52">
    <cfRule type="expression" dxfId="15" priority="13">
      <formula>$F$50="USE AMOUNT"</formula>
    </cfRule>
  </conditionalFormatting>
  <conditionalFormatting sqref="B52:F52">
    <cfRule type="expression" dxfId="14" priority="12">
      <formula>$F$50="USE PERCENT"</formula>
    </cfRule>
  </conditionalFormatting>
  <conditionalFormatting sqref="F53">
    <cfRule type="expression" dxfId="13" priority="11">
      <formula>$F$50="USE PERCENT"</formula>
    </cfRule>
  </conditionalFormatting>
  <conditionalFormatting sqref="B56:F56">
    <cfRule type="expression" dxfId="12" priority="10">
      <formula>$F$50="USE PERCENT"</formula>
    </cfRule>
  </conditionalFormatting>
  <conditionalFormatting sqref="C92:F93">
    <cfRule type="expression" dxfId="11" priority="8">
      <formula>$F$50="USE AMOUNT"</formula>
    </cfRule>
  </conditionalFormatting>
  <conditionalFormatting sqref="C152:E162">
    <cfRule type="expression" dxfId="10" priority="18">
      <formula>$F$4=$C152</formula>
    </cfRule>
  </conditionalFormatting>
  <dataValidations count="1">
    <dataValidation type="list" allowBlank="1" showInputMessage="1" showErrorMessage="1" sqref="F50">
      <formula1>"USE AMOUNT, USE PERCENT"</formula1>
    </dataValidation>
  </dataValidations>
  <printOptions horizontalCentered="1"/>
  <pageMargins left="0.75" right="0.75" top="0.5" bottom="0.5" header="0.5" footer="0.25"/>
  <pageSetup scale="90" fitToHeight="0" orientation="portrait" r:id="rId1"/>
  <headerFooter alignWithMargins="0">
    <oddFooter>&amp;R&amp;8Page &amp;P of &amp;N</oddFooter>
  </headerFooter>
  <rowBreaks count="1" manualBreakCount="1">
    <brk id="57" min="1" max="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  <pageSetUpPr fitToPage="1"/>
  </sheetPr>
  <dimension ref="A2:E116"/>
  <sheetViews>
    <sheetView showGridLines="0" tabSelected="1" zoomScale="85" zoomScaleNormal="85" workbookViewId="0">
      <selection activeCell="E4" sqref="E4"/>
    </sheetView>
  </sheetViews>
  <sheetFormatPr defaultColWidth="9.109375" defaultRowHeight="13.2" customHeight="1" outlineLevelRow="1" x14ac:dyDescent="0.25"/>
  <cols>
    <col min="1" max="1" width="9.88671875" customWidth="1"/>
    <col min="2" max="2" width="35.5546875" customWidth="1"/>
    <col min="3" max="4" width="20.44140625" customWidth="1"/>
    <col min="5" max="5" width="17.33203125" customWidth="1"/>
    <col min="6" max="251" width="9.109375" customWidth="1"/>
  </cols>
  <sheetData>
    <row r="2" spans="1:5" ht="15" x14ac:dyDescent="0.25">
      <c r="A2" s="106" t="s">
        <v>53</v>
      </c>
      <c r="B2" s="106"/>
      <c r="C2" s="106"/>
      <c r="D2" s="106"/>
      <c r="E2" s="106"/>
    </row>
    <row r="3" spans="1:5" ht="8.25" customHeight="1" thickBot="1" x14ac:dyDescent="0.3">
      <c r="A3" s="2"/>
      <c r="B3" s="3"/>
      <c r="C3" s="5"/>
      <c r="D3" s="5"/>
      <c r="E3" s="2"/>
    </row>
    <row r="4" spans="1:5" ht="16.2" thickBot="1" x14ac:dyDescent="0.35">
      <c r="B4" s="2"/>
      <c r="C4" s="6" t="s">
        <v>42</v>
      </c>
      <c r="E4" s="8">
        <v>7000</v>
      </c>
    </row>
    <row r="5" spans="1:5" ht="15" x14ac:dyDescent="0.25">
      <c r="A5" s="2"/>
      <c r="B5" s="2"/>
      <c r="C5" s="6" t="s">
        <v>1</v>
      </c>
      <c r="D5" s="10">
        <f>E52</f>
        <v>6.2326502463054183</v>
      </c>
      <c r="E5" s="2" t="s">
        <v>44</v>
      </c>
    </row>
    <row r="6" spans="1:5" ht="15" x14ac:dyDescent="0.25">
      <c r="A6" s="2"/>
      <c r="B6" s="2"/>
      <c r="C6" s="6" t="s">
        <v>2</v>
      </c>
      <c r="D6" s="10">
        <f>E53</f>
        <v>43628.551724137928</v>
      </c>
      <c r="E6" s="2"/>
    </row>
    <row r="7" spans="1:5" ht="1.5" customHeight="1" x14ac:dyDescent="0.25">
      <c r="A7" s="2"/>
      <c r="B7" s="2"/>
      <c r="C7" s="2"/>
      <c r="D7" s="2"/>
      <c r="E7" s="12" t="s">
        <v>3</v>
      </c>
    </row>
    <row r="8" spans="1:5" ht="15.6" x14ac:dyDescent="0.3">
      <c r="A8" s="13" t="s">
        <v>4</v>
      </c>
      <c r="B8" s="13"/>
      <c r="C8" s="13"/>
      <c r="D8" s="13"/>
      <c r="E8" s="13"/>
    </row>
    <row r="9" spans="1:5" x14ac:dyDescent="0.25">
      <c r="A9" s="16" t="s">
        <v>55</v>
      </c>
      <c r="B9" s="17"/>
      <c r="C9" s="17"/>
      <c r="D9" s="17"/>
      <c r="E9" s="18"/>
    </row>
    <row r="10" spans="1:5" outlineLevel="1" x14ac:dyDescent="0.25">
      <c r="A10" s="2"/>
      <c r="B10" s="2" t="s">
        <v>35</v>
      </c>
      <c r="C10" s="2"/>
      <c r="D10" s="2"/>
      <c r="E10" s="19">
        <v>6000</v>
      </c>
    </row>
    <row r="11" spans="1:5" outlineLevel="1" x14ac:dyDescent="0.25">
      <c r="A11" s="2"/>
      <c r="B11" s="2" t="s">
        <v>36</v>
      </c>
      <c r="C11" s="2"/>
      <c r="D11" s="2"/>
      <c r="E11" s="19">
        <v>2500</v>
      </c>
    </row>
    <row r="12" spans="1:5" outlineLevel="1" x14ac:dyDescent="0.25">
      <c r="A12" s="2"/>
      <c r="B12" s="2" t="s">
        <v>37</v>
      </c>
      <c r="C12" s="2"/>
      <c r="D12" s="2"/>
      <c r="E12" s="19">
        <v>1666.6666666666667</v>
      </c>
    </row>
    <row r="13" spans="1:5" outlineLevel="1" x14ac:dyDescent="0.25">
      <c r="A13" s="2"/>
      <c r="B13" s="2" t="s">
        <v>38</v>
      </c>
      <c r="C13" s="2"/>
      <c r="D13" s="2"/>
      <c r="E13" s="19">
        <v>0</v>
      </c>
    </row>
    <row r="14" spans="1:5" outlineLevel="1" x14ac:dyDescent="0.25">
      <c r="A14" s="2"/>
      <c r="B14" s="2" t="s">
        <v>39</v>
      </c>
      <c r="C14" s="2"/>
      <c r="D14" s="2"/>
      <c r="E14" s="19">
        <v>0</v>
      </c>
    </row>
    <row r="15" spans="1:5" x14ac:dyDescent="0.25">
      <c r="A15" s="2"/>
      <c r="B15" s="2"/>
      <c r="C15" s="2"/>
      <c r="D15" s="23" t="s">
        <v>5</v>
      </c>
      <c r="E15" s="85">
        <f>SUM(E10:E14)</f>
        <v>10166.666666666666</v>
      </c>
    </row>
    <row r="16" spans="1:5" x14ac:dyDescent="0.25">
      <c r="A16" s="16" t="s">
        <v>55</v>
      </c>
      <c r="B16" s="17"/>
      <c r="C16" s="17"/>
      <c r="D16" s="17"/>
      <c r="E16" s="18"/>
    </row>
    <row r="17" spans="1:5" hidden="1" outlineLevel="1" x14ac:dyDescent="0.25">
      <c r="A17" s="2"/>
      <c r="B17" s="84" t="s">
        <v>35</v>
      </c>
      <c r="C17" s="2"/>
      <c r="D17" s="2"/>
      <c r="E17" s="19">
        <v>20833.333333333332</v>
      </c>
    </row>
    <row r="18" spans="1:5" hidden="1" outlineLevel="1" x14ac:dyDescent="0.25">
      <c r="A18" s="2"/>
      <c r="B18" t="s">
        <v>36</v>
      </c>
      <c r="C18" s="2"/>
      <c r="D18" s="2"/>
      <c r="E18" s="19">
        <v>0</v>
      </c>
    </row>
    <row r="19" spans="1:5" hidden="1" outlineLevel="1" x14ac:dyDescent="0.25">
      <c r="A19" s="2"/>
      <c r="B19" s="2" t="s">
        <v>37</v>
      </c>
      <c r="C19" s="2"/>
      <c r="D19" s="2"/>
      <c r="E19" s="19">
        <v>0</v>
      </c>
    </row>
    <row r="20" spans="1:5" hidden="1" outlineLevel="1" x14ac:dyDescent="0.25">
      <c r="A20" s="2"/>
      <c r="B20" s="2" t="s">
        <v>38</v>
      </c>
      <c r="C20" s="2"/>
      <c r="D20" s="2"/>
      <c r="E20" s="19">
        <v>0</v>
      </c>
    </row>
    <row r="21" spans="1:5" hidden="1" outlineLevel="1" x14ac:dyDescent="0.25">
      <c r="A21" s="2"/>
      <c r="B21" s="2" t="s">
        <v>39</v>
      </c>
      <c r="C21" s="2"/>
      <c r="D21" s="2"/>
      <c r="E21" s="19">
        <v>0</v>
      </c>
    </row>
    <row r="22" spans="1:5" collapsed="1" x14ac:dyDescent="0.25">
      <c r="A22" s="2"/>
      <c r="B22" s="2"/>
      <c r="C22" s="2"/>
      <c r="D22" s="23" t="s">
        <v>5</v>
      </c>
      <c r="E22" s="24">
        <f>SUM(E17:E21)</f>
        <v>20833.333333333332</v>
      </c>
    </row>
    <row r="23" spans="1:5" ht="15" x14ac:dyDescent="0.25">
      <c r="A23" s="25" t="s">
        <v>6</v>
      </c>
      <c r="B23" s="26"/>
      <c r="C23" s="26"/>
      <c r="D23" s="27"/>
      <c r="E23" s="28">
        <f>E22+E15</f>
        <v>31000</v>
      </c>
    </row>
    <row r="24" spans="1:5" ht="2.25" customHeight="1" x14ac:dyDescent="0.25">
      <c r="A24" s="2"/>
      <c r="B24" s="2"/>
      <c r="C24" s="2"/>
      <c r="D24" s="2"/>
      <c r="E24" s="30"/>
    </row>
    <row r="25" spans="1:5" ht="15.6" x14ac:dyDescent="0.3">
      <c r="A25" s="13" t="s">
        <v>7</v>
      </c>
      <c r="B25" s="13"/>
      <c r="C25" s="13"/>
      <c r="D25" s="13"/>
      <c r="E25" s="32"/>
    </row>
    <row r="26" spans="1:5" ht="14.4" x14ac:dyDescent="0.3">
      <c r="A26" s="16" t="s">
        <v>55</v>
      </c>
      <c r="B26" s="17"/>
      <c r="C26" s="16"/>
      <c r="D26" s="33"/>
      <c r="E26" s="35"/>
    </row>
    <row r="27" spans="1:5" ht="13.8" hidden="1" outlineLevel="1" x14ac:dyDescent="0.25">
      <c r="A27" s="2"/>
      <c r="B27" s="84" t="s">
        <v>35</v>
      </c>
      <c r="C27" s="2"/>
      <c r="D27" s="19">
        <v>0.04</v>
      </c>
      <c r="E27" s="37" t="s">
        <v>44</v>
      </c>
    </row>
    <row r="28" spans="1:5" ht="13.8" hidden="1" outlineLevel="1" x14ac:dyDescent="0.25">
      <c r="A28" s="2"/>
      <c r="B28" t="s">
        <v>36</v>
      </c>
      <c r="C28" s="2"/>
      <c r="D28" s="19">
        <v>0.04</v>
      </c>
      <c r="E28" s="37" t="s">
        <v>44</v>
      </c>
    </row>
    <row r="29" spans="1:5" ht="13.8" hidden="1" outlineLevel="1" x14ac:dyDescent="0.25">
      <c r="A29" s="2"/>
      <c r="B29" s="2" t="s">
        <v>37</v>
      </c>
      <c r="C29" s="2"/>
      <c r="D29" s="19">
        <v>0.01</v>
      </c>
      <c r="E29" s="37" t="s">
        <v>44</v>
      </c>
    </row>
    <row r="30" spans="1:5" ht="13.8" hidden="1" outlineLevel="1" x14ac:dyDescent="0.25">
      <c r="A30" s="2"/>
      <c r="B30" s="2" t="s">
        <v>38</v>
      </c>
      <c r="C30" s="2"/>
      <c r="D30" s="19">
        <v>1E-4</v>
      </c>
      <c r="E30" s="37" t="s">
        <v>44</v>
      </c>
    </row>
    <row r="31" spans="1:5" ht="13.8" hidden="1" outlineLevel="1" x14ac:dyDescent="0.25">
      <c r="A31" s="2"/>
      <c r="B31" s="2" t="s">
        <v>39</v>
      </c>
      <c r="C31" s="2"/>
      <c r="D31" s="19">
        <v>0</v>
      </c>
      <c r="E31" s="37" t="s">
        <v>44</v>
      </c>
    </row>
    <row r="32" spans="1:5" ht="13.8" collapsed="1" x14ac:dyDescent="0.25">
      <c r="A32" s="2"/>
      <c r="B32" s="2"/>
      <c r="C32" s="23" t="s">
        <v>8</v>
      </c>
      <c r="D32" s="38">
        <f>SUM(D27:D31)</f>
        <v>9.01E-2</v>
      </c>
      <c r="E32" s="37"/>
    </row>
    <row r="33" spans="1:5" ht="13.8" x14ac:dyDescent="0.25">
      <c r="A33" s="16" t="s">
        <v>55</v>
      </c>
      <c r="B33" s="17"/>
      <c r="C33" s="16"/>
      <c r="D33" s="33"/>
      <c r="E33" s="40"/>
    </row>
    <row r="34" spans="1:5" ht="13.8" hidden="1" outlineLevel="1" x14ac:dyDescent="0.25">
      <c r="A34" s="2"/>
      <c r="B34" s="84" t="s">
        <v>35</v>
      </c>
      <c r="C34" s="2"/>
      <c r="D34" s="41">
        <v>2.5000000000000001E-2</v>
      </c>
      <c r="E34" s="37" t="s">
        <v>44</v>
      </c>
    </row>
    <row r="35" spans="1:5" ht="13.8" hidden="1" outlineLevel="1" x14ac:dyDescent="0.25">
      <c r="A35" s="2"/>
      <c r="B35" t="s">
        <v>36</v>
      </c>
      <c r="C35" s="2"/>
      <c r="D35" s="41">
        <v>0</v>
      </c>
      <c r="E35" s="37" t="s">
        <v>44</v>
      </c>
    </row>
    <row r="36" spans="1:5" ht="13.8" hidden="1" outlineLevel="1" x14ac:dyDescent="0.25">
      <c r="A36" s="2"/>
      <c r="B36" s="2" t="s">
        <v>37</v>
      </c>
      <c r="C36" s="2"/>
      <c r="D36" s="41">
        <v>0</v>
      </c>
      <c r="E36" s="37" t="s">
        <v>44</v>
      </c>
    </row>
    <row r="37" spans="1:5" ht="13.8" hidden="1" outlineLevel="1" x14ac:dyDescent="0.25">
      <c r="A37" s="2"/>
      <c r="B37" s="2" t="s">
        <v>38</v>
      </c>
      <c r="C37" s="2"/>
      <c r="D37" s="41">
        <v>0</v>
      </c>
      <c r="E37" s="37" t="s">
        <v>44</v>
      </c>
    </row>
    <row r="38" spans="1:5" ht="13.8" hidden="1" outlineLevel="1" x14ac:dyDescent="0.25">
      <c r="A38" s="2"/>
      <c r="B38" s="2" t="s">
        <v>39</v>
      </c>
      <c r="C38" s="2"/>
      <c r="D38" s="42">
        <v>0</v>
      </c>
      <c r="E38" s="37" t="s">
        <v>44</v>
      </c>
    </row>
    <row r="39" spans="1:5" ht="13.8" collapsed="1" x14ac:dyDescent="0.25">
      <c r="A39" s="2"/>
      <c r="B39" s="2"/>
      <c r="C39" s="23" t="s">
        <v>9</v>
      </c>
      <c r="D39" s="44">
        <f>SUM(D34:D38)</f>
        <v>2.5000000000000001E-2</v>
      </c>
      <c r="E39" s="37"/>
    </row>
    <row r="40" spans="1:5" ht="15" x14ac:dyDescent="0.25">
      <c r="A40" s="25" t="s">
        <v>45</v>
      </c>
      <c r="B40" s="26"/>
      <c r="C40" s="26"/>
      <c r="D40" s="1" t="s">
        <v>10</v>
      </c>
      <c r="E40" s="45">
        <f>D32+D39*E45</f>
        <v>0.20596336996336997</v>
      </c>
    </row>
    <row r="41" spans="1:5" ht="13.8" x14ac:dyDescent="0.25">
      <c r="A41" s="2"/>
      <c r="B41" s="2" t="s">
        <v>46</v>
      </c>
      <c r="C41" s="2"/>
      <c r="D41" s="2"/>
      <c r="E41" s="45">
        <f>E45-E40</f>
        <v>4.4285714285714288</v>
      </c>
    </row>
    <row r="42" spans="1:5" ht="13.8" x14ac:dyDescent="0.25">
      <c r="A42" s="2"/>
      <c r="B42" s="2" t="s">
        <v>11</v>
      </c>
      <c r="C42" s="2"/>
      <c r="D42" s="2"/>
      <c r="E42" s="46">
        <f>E41/E45</f>
        <v>0.95555899806200939</v>
      </c>
    </row>
    <row r="43" spans="1:5" ht="2.25" customHeight="1" x14ac:dyDescent="0.25">
      <c r="A43" s="2"/>
      <c r="B43" s="2"/>
      <c r="C43" s="2"/>
      <c r="D43" s="2"/>
      <c r="E43" s="2"/>
    </row>
    <row r="44" spans="1:5" ht="15.6" x14ac:dyDescent="0.3">
      <c r="A44" s="13" t="s">
        <v>12</v>
      </c>
      <c r="B44" s="13"/>
      <c r="C44" s="13"/>
      <c r="D44" s="13"/>
      <c r="E44" s="13"/>
    </row>
    <row r="45" spans="1:5" ht="15" x14ac:dyDescent="0.25">
      <c r="A45" s="48" t="s">
        <v>14</v>
      </c>
      <c r="B45" s="26"/>
      <c r="C45" s="1" t="s">
        <v>15</v>
      </c>
      <c r="D45" s="2"/>
      <c r="E45" s="49">
        <f>(1/(1-D39))*(D32+E23/E4)</f>
        <v>4.6345347985347987</v>
      </c>
    </row>
    <row r="46" spans="1:5" ht="15" x14ac:dyDescent="0.25">
      <c r="A46" s="48" t="s">
        <v>16</v>
      </c>
      <c r="B46" s="26"/>
      <c r="C46" s="1" t="s">
        <v>17</v>
      </c>
      <c r="D46" s="2"/>
      <c r="E46" s="50">
        <f>E4*E45</f>
        <v>32441.74358974359</v>
      </c>
    </row>
    <row r="47" spans="1:5" ht="12" customHeight="1" thickBot="1" x14ac:dyDescent="0.3">
      <c r="A47" s="2"/>
      <c r="B47" s="2"/>
      <c r="C47" s="2"/>
      <c r="D47" s="2"/>
      <c r="E47" s="2"/>
    </row>
    <row r="48" spans="1:5" ht="16.2" thickBot="1" x14ac:dyDescent="0.35">
      <c r="A48" s="78" t="s">
        <v>18</v>
      </c>
      <c r="B48" s="78"/>
      <c r="C48" s="78"/>
      <c r="D48" s="78"/>
      <c r="E48" s="51" t="s">
        <v>20</v>
      </c>
    </row>
    <row r="49" spans="1:5" ht="3.6" customHeight="1" x14ac:dyDescent="0.25"/>
    <row r="50" spans="1:5" ht="15" x14ac:dyDescent="0.25">
      <c r="A50" s="25" t="s">
        <v>21</v>
      </c>
      <c r="B50" s="2"/>
      <c r="C50" s="2"/>
      <c r="D50" s="27"/>
      <c r="E50" s="52">
        <v>100000</v>
      </c>
    </row>
    <row r="51" spans="1:5" ht="15" x14ac:dyDescent="0.25">
      <c r="A51" s="25" t="s">
        <v>22</v>
      </c>
      <c r="B51" s="2"/>
      <c r="C51" s="2"/>
      <c r="D51" s="2"/>
      <c r="E51" s="53">
        <v>0.25</v>
      </c>
    </row>
    <row r="52" spans="1:5" x14ac:dyDescent="0.25">
      <c r="A52" s="2" t="s">
        <v>23</v>
      </c>
      <c r="B52" s="2"/>
      <c r="C52" s="2"/>
      <c r="D52" s="2"/>
      <c r="E52" s="54">
        <f>IF(E48="USE PERCENT",(1/(1-D39))*(D32+(E23+(E51*E4/(1-D39)*(D32+E23/E4))/(1-E51/(1-D39)))/E4),(1/(1-D39))*(D32+(E23+E50)/E4))</f>
        <v>6.2326502463054183</v>
      </c>
    </row>
    <row r="53" spans="1:5" ht="13.8" x14ac:dyDescent="0.25">
      <c r="A53" s="2" t="s">
        <v>25</v>
      </c>
      <c r="B53" s="2"/>
      <c r="C53" s="2"/>
      <c r="D53" s="2"/>
      <c r="E53" s="50">
        <f>E52*E4</f>
        <v>43628.551724137928</v>
      </c>
    </row>
    <row r="54" spans="1:5" ht="13.8" x14ac:dyDescent="0.25">
      <c r="A54" s="2"/>
      <c r="B54" s="2" t="s">
        <v>26</v>
      </c>
      <c r="C54" s="2"/>
      <c r="D54" s="27"/>
      <c r="E54" s="56">
        <f>IF(E48="USE PERCENT",(E51*E4/(1-D39)*(D32+E23/E4))/(1-E51/(1-D39))/E53,E50/E53)</f>
        <v>0.25</v>
      </c>
    </row>
    <row r="55" spans="1:5" ht="3" customHeight="1" x14ac:dyDescent="0.25">
      <c r="A55" s="2"/>
      <c r="B55" s="2"/>
      <c r="C55" s="2"/>
      <c r="D55" s="2"/>
      <c r="E55" s="2"/>
    </row>
    <row r="56" spans="1:5" ht="14.25" customHeight="1" x14ac:dyDescent="0.25">
      <c r="A56" s="2"/>
      <c r="B56" s="2"/>
      <c r="C56" s="2"/>
      <c r="D56" s="2"/>
      <c r="E56" s="2"/>
    </row>
    <row r="57" spans="1:5" ht="17.399999999999999" hidden="1" x14ac:dyDescent="0.3">
      <c r="A57" s="57" t="s">
        <v>27</v>
      </c>
      <c r="B57" s="57"/>
      <c r="C57" s="57"/>
      <c r="D57" s="58"/>
      <c r="E57" s="57"/>
    </row>
    <row r="58" spans="1:5" hidden="1" x14ac:dyDescent="0.25">
      <c r="A58" s="59" t="s">
        <v>32</v>
      </c>
      <c r="B58" s="59" t="s">
        <v>28</v>
      </c>
      <c r="C58" s="59" t="s">
        <v>29</v>
      </c>
      <c r="D58" s="59" t="s">
        <v>30</v>
      </c>
      <c r="E58" s="59" t="s">
        <v>31</v>
      </c>
    </row>
    <row r="59" spans="1:5" hidden="1" x14ac:dyDescent="0.25">
      <c r="A59">
        <v>0</v>
      </c>
      <c r="B59" s="61">
        <f t="shared" ref="B59:B89" si="0">$E$23</f>
        <v>31000</v>
      </c>
      <c r="C59" s="61">
        <f t="shared" ref="C59:C89" si="1">B59+$E$40*$E$4</f>
        <v>32441.74358974359</v>
      </c>
      <c r="D59" s="61">
        <f t="shared" ref="D59:D89" si="2">A59*$E$4</f>
        <v>0</v>
      </c>
      <c r="E59" s="62">
        <f t="shared" ref="E59:E89" si="3">D59-C59</f>
        <v>-32441.74358974359</v>
      </c>
    </row>
    <row r="60" spans="1:5" hidden="1" x14ac:dyDescent="0.25">
      <c r="A60" s="63">
        <f t="shared" ref="A60:A89" si="4">$E$52/15+A59</f>
        <v>0.41551001642036123</v>
      </c>
      <c r="B60" s="61">
        <f t="shared" si="0"/>
        <v>31000</v>
      </c>
      <c r="C60" s="61">
        <f t="shared" si="1"/>
        <v>32441.74358974359</v>
      </c>
      <c r="D60" s="61">
        <f t="shared" si="2"/>
        <v>2908.5701149425286</v>
      </c>
      <c r="E60" s="62">
        <f t="shared" si="3"/>
        <v>-29533.17347480106</v>
      </c>
    </row>
    <row r="61" spans="1:5" hidden="1" x14ac:dyDescent="0.25">
      <c r="A61" s="63">
        <f t="shared" si="4"/>
        <v>0.83102003284072246</v>
      </c>
      <c r="B61" s="55">
        <f t="shared" si="0"/>
        <v>31000</v>
      </c>
      <c r="C61" s="61">
        <f t="shared" si="1"/>
        <v>32441.74358974359</v>
      </c>
      <c r="D61" s="61">
        <f t="shared" si="2"/>
        <v>5817.1402298850571</v>
      </c>
      <c r="E61" s="62">
        <f t="shared" si="3"/>
        <v>-26624.603359858535</v>
      </c>
    </row>
    <row r="62" spans="1:5" hidden="1" x14ac:dyDescent="0.25">
      <c r="A62" s="63">
        <f t="shared" si="4"/>
        <v>1.2465300492610836</v>
      </c>
      <c r="B62" s="55">
        <f t="shared" si="0"/>
        <v>31000</v>
      </c>
      <c r="C62" s="61">
        <f t="shared" si="1"/>
        <v>32441.74358974359</v>
      </c>
      <c r="D62" s="61">
        <f t="shared" si="2"/>
        <v>8725.7103448275848</v>
      </c>
      <c r="E62" s="62">
        <f t="shared" si="3"/>
        <v>-23716.033244916005</v>
      </c>
    </row>
    <row r="63" spans="1:5" hidden="1" x14ac:dyDescent="0.25">
      <c r="A63" s="63">
        <f t="shared" si="4"/>
        <v>1.6620400656814449</v>
      </c>
      <c r="B63" s="55">
        <f t="shared" si="0"/>
        <v>31000</v>
      </c>
      <c r="C63" s="61">
        <f t="shared" si="1"/>
        <v>32441.74358974359</v>
      </c>
      <c r="D63" s="61">
        <f t="shared" si="2"/>
        <v>11634.280459770114</v>
      </c>
      <c r="E63" s="62">
        <f t="shared" si="3"/>
        <v>-20807.463129973476</v>
      </c>
    </row>
    <row r="64" spans="1:5" hidden="1" x14ac:dyDescent="0.25">
      <c r="A64" s="63">
        <f t="shared" si="4"/>
        <v>2.0775500821018063</v>
      </c>
      <c r="B64" s="55">
        <f t="shared" si="0"/>
        <v>31000</v>
      </c>
      <c r="C64" s="61">
        <f t="shared" si="1"/>
        <v>32441.74358974359</v>
      </c>
      <c r="D64" s="61">
        <f t="shared" si="2"/>
        <v>14542.850574712644</v>
      </c>
      <c r="E64" s="62">
        <f t="shared" si="3"/>
        <v>-17898.893015030946</v>
      </c>
    </row>
    <row r="65" spans="1:5" hidden="1" x14ac:dyDescent="0.25">
      <c r="A65" s="63">
        <f t="shared" si="4"/>
        <v>2.4930600985221676</v>
      </c>
      <c r="B65" s="55">
        <f t="shared" si="0"/>
        <v>31000</v>
      </c>
      <c r="C65" s="61">
        <f t="shared" si="1"/>
        <v>32441.74358974359</v>
      </c>
      <c r="D65" s="61">
        <f t="shared" si="2"/>
        <v>17451.420689655173</v>
      </c>
      <c r="E65" s="62">
        <f t="shared" si="3"/>
        <v>-14990.322900088417</v>
      </c>
    </row>
    <row r="66" spans="1:5" hidden="1" x14ac:dyDescent="0.25">
      <c r="A66" s="63">
        <f t="shared" si="4"/>
        <v>2.9085701149425289</v>
      </c>
      <c r="B66" s="55">
        <f t="shared" si="0"/>
        <v>31000</v>
      </c>
      <c r="C66" s="61">
        <f t="shared" si="1"/>
        <v>32441.74358974359</v>
      </c>
      <c r="D66" s="61">
        <f t="shared" si="2"/>
        <v>20359.990804597703</v>
      </c>
      <c r="E66" s="62">
        <f t="shared" si="3"/>
        <v>-12081.752785145887</v>
      </c>
    </row>
    <row r="67" spans="1:5" hidden="1" x14ac:dyDescent="0.25">
      <c r="A67" s="63">
        <f t="shared" si="4"/>
        <v>3.3240801313628903</v>
      </c>
      <c r="B67" s="55">
        <f t="shared" si="0"/>
        <v>31000</v>
      </c>
      <c r="C67" s="61">
        <f t="shared" si="1"/>
        <v>32441.74358974359</v>
      </c>
      <c r="D67" s="61">
        <f t="shared" si="2"/>
        <v>23268.560919540232</v>
      </c>
      <c r="E67" s="62">
        <f t="shared" si="3"/>
        <v>-9173.1826702033577</v>
      </c>
    </row>
    <row r="68" spans="1:5" hidden="1" x14ac:dyDescent="0.25">
      <c r="A68" s="63">
        <f t="shared" si="4"/>
        <v>3.7395901477832516</v>
      </c>
      <c r="B68" s="55">
        <f t="shared" si="0"/>
        <v>31000</v>
      </c>
      <c r="C68" s="61">
        <f t="shared" si="1"/>
        <v>32441.74358974359</v>
      </c>
      <c r="D68" s="61">
        <f t="shared" si="2"/>
        <v>26177.131034482762</v>
      </c>
      <c r="E68" s="62">
        <f t="shared" si="3"/>
        <v>-6264.6125552608282</v>
      </c>
    </row>
    <row r="69" spans="1:5" hidden="1" x14ac:dyDescent="0.25">
      <c r="A69" s="63">
        <f t="shared" si="4"/>
        <v>4.1551001642036125</v>
      </c>
      <c r="B69" s="55">
        <f t="shared" si="0"/>
        <v>31000</v>
      </c>
      <c r="C69" s="61">
        <f t="shared" si="1"/>
        <v>32441.74358974359</v>
      </c>
      <c r="D69" s="61">
        <f t="shared" si="2"/>
        <v>29085.701149425287</v>
      </c>
      <c r="E69" s="62">
        <f t="shared" si="3"/>
        <v>-3356.0424403183024</v>
      </c>
    </row>
    <row r="70" spans="1:5" hidden="1" x14ac:dyDescent="0.25">
      <c r="A70" s="63">
        <f t="shared" si="4"/>
        <v>4.5706101806239738</v>
      </c>
      <c r="B70" s="55">
        <f t="shared" si="0"/>
        <v>31000</v>
      </c>
      <c r="C70" s="61">
        <f t="shared" si="1"/>
        <v>32441.74358974359</v>
      </c>
      <c r="D70" s="61">
        <f t="shared" si="2"/>
        <v>31994.271264367817</v>
      </c>
      <c r="E70" s="62">
        <f t="shared" si="3"/>
        <v>-447.47232537577293</v>
      </c>
    </row>
    <row r="71" spans="1:5" hidden="1" x14ac:dyDescent="0.25">
      <c r="A71" s="63">
        <f t="shared" si="4"/>
        <v>4.9861201970443352</v>
      </c>
      <c r="B71" s="55">
        <f t="shared" si="0"/>
        <v>31000</v>
      </c>
      <c r="C71" s="61">
        <f t="shared" si="1"/>
        <v>32441.74358974359</v>
      </c>
      <c r="D71" s="61">
        <f t="shared" si="2"/>
        <v>34902.841379310346</v>
      </c>
      <c r="E71" s="62">
        <f t="shared" si="3"/>
        <v>2461.0977895667565</v>
      </c>
    </row>
    <row r="72" spans="1:5" hidden="1" x14ac:dyDescent="0.25">
      <c r="A72" s="63">
        <f t="shared" si="4"/>
        <v>5.4016302134646965</v>
      </c>
      <c r="B72" s="55">
        <f t="shared" si="0"/>
        <v>31000</v>
      </c>
      <c r="C72" s="61">
        <f t="shared" si="1"/>
        <v>32441.74358974359</v>
      </c>
      <c r="D72" s="61">
        <f t="shared" si="2"/>
        <v>37811.411494252876</v>
      </c>
      <c r="E72" s="62">
        <f t="shared" si="3"/>
        <v>5369.667904509286</v>
      </c>
    </row>
    <row r="73" spans="1:5" hidden="1" x14ac:dyDescent="0.25">
      <c r="A73" s="63">
        <f t="shared" si="4"/>
        <v>5.8171402298850579</v>
      </c>
      <c r="B73" s="55">
        <f t="shared" si="0"/>
        <v>31000</v>
      </c>
      <c r="C73" s="61">
        <f t="shared" si="1"/>
        <v>32441.74358974359</v>
      </c>
      <c r="D73" s="61">
        <f t="shared" si="2"/>
        <v>40719.981609195405</v>
      </c>
      <c r="E73" s="62">
        <f t="shared" si="3"/>
        <v>8278.2380194518155</v>
      </c>
    </row>
    <row r="74" spans="1:5" hidden="1" x14ac:dyDescent="0.25">
      <c r="A74" s="63">
        <f t="shared" si="4"/>
        <v>6.2326502463054192</v>
      </c>
      <c r="B74" s="55">
        <f t="shared" si="0"/>
        <v>31000</v>
      </c>
      <c r="C74" s="61">
        <f t="shared" si="1"/>
        <v>32441.74358974359</v>
      </c>
      <c r="D74" s="61">
        <f t="shared" si="2"/>
        <v>43628.551724137935</v>
      </c>
      <c r="E74" s="62">
        <f t="shared" si="3"/>
        <v>11186.808134394345</v>
      </c>
    </row>
    <row r="75" spans="1:5" hidden="1" x14ac:dyDescent="0.25">
      <c r="A75" s="63">
        <f t="shared" si="4"/>
        <v>6.6481602627257805</v>
      </c>
      <c r="B75" s="55">
        <f t="shared" si="0"/>
        <v>31000</v>
      </c>
      <c r="C75" s="61">
        <f t="shared" si="1"/>
        <v>32441.74358974359</v>
      </c>
      <c r="D75" s="61">
        <f t="shared" si="2"/>
        <v>46537.121839080464</v>
      </c>
      <c r="E75" s="62">
        <f t="shared" si="3"/>
        <v>14095.378249336874</v>
      </c>
    </row>
    <row r="76" spans="1:5" hidden="1" x14ac:dyDescent="0.25">
      <c r="A76" s="63">
        <f t="shared" si="4"/>
        <v>7.0636702791461419</v>
      </c>
      <c r="B76" s="55">
        <f t="shared" si="0"/>
        <v>31000</v>
      </c>
      <c r="C76" s="61">
        <f t="shared" si="1"/>
        <v>32441.74358974359</v>
      </c>
      <c r="D76" s="61">
        <f t="shared" si="2"/>
        <v>49445.691954022994</v>
      </c>
      <c r="E76" s="62">
        <f t="shared" si="3"/>
        <v>17003.948364279404</v>
      </c>
    </row>
    <row r="77" spans="1:5" hidden="1" x14ac:dyDescent="0.25">
      <c r="A77" s="63">
        <f t="shared" si="4"/>
        <v>7.4791802955665032</v>
      </c>
      <c r="B77" s="55">
        <f t="shared" si="0"/>
        <v>31000</v>
      </c>
      <c r="C77" s="61">
        <f t="shared" si="1"/>
        <v>32441.74358974359</v>
      </c>
      <c r="D77" s="61">
        <f t="shared" si="2"/>
        <v>52354.262068965523</v>
      </c>
      <c r="E77" s="62">
        <f t="shared" si="3"/>
        <v>19912.518479221933</v>
      </c>
    </row>
    <row r="78" spans="1:5" hidden="1" x14ac:dyDescent="0.25">
      <c r="A78" s="63">
        <f t="shared" si="4"/>
        <v>7.8946903119868646</v>
      </c>
      <c r="B78" s="55">
        <f t="shared" si="0"/>
        <v>31000</v>
      </c>
      <c r="C78" s="61">
        <f t="shared" si="1"/>
        <v>32441.74358974359</v>
      </c>
      <c r="D78" s="61">
        <f t="shared" si="2"/>
        <v>55262.832183908053</v>
      </c>
      <c r="E78" s="62">
        <f t="shared" si="3"/>
        <v>22821.088594164463</v>
      </c>
    </row>
    <row r="79" spans="1:5" hidden="1" x14ac:dyDescent="0.25">
      <c r="A79" s="63">
        <f t="shared" si="4"/>
        <v>8.310200328407225</v>
      </c>
      <c r="B79" s="55">
        <f t="shared" si="0"/>
        <v>31000</v>
      </c>
      <c r="C79" s="61">
        <f t="shared" si="1"/>
        <v>32441.74358974359</v>
      </c>
      <c r="D79" s="61">
        <f t="shared" si="2"/>
        <v>58171.402298850575</v>
      </c>
      <c r="E79" s="62">
        <f t="shared" si="3"/>
        <v>25729.658709106985</v>
      </c>
    </row>
    <row r="80" spans="1:5" hidden="1" x14ac:dyDescent="0.25">
      <c r="A80" s="63">
        <f t="shared" si="4"/>
        <v>8.7257103448275863</v>
      </c>
      <c r="B80" s="55">
        <f t="shared" si="0"/>
        <v>31000</v>
      </c>
      <c r="C80" s="61">
        <f t="shared" si="1"/>
        <v>32441.74358974359</v>
      </c>
      <c r="D80" s="61">
        <f t="shared" si="2"/>
        <v>61079.972413793104</v>
      </c>
      <c r="E80" s="62">
        <f t="shared" si="3"/>
        <v>28638.228824049515</v>
      </c>
    </row>
    <row r="81" spans="1:5" hidden="1" x14ac:dyDescent="0.25">
      <c r="A81" s="63">
        <f t="shared" si="4"/>
        <v>9.1412203612479477</v>
      </c>
      <c r="B81" s="55">
        <f t="shared" si="0"/>
        <v>31000</v>
      </c>
      <c r="C81" s="61">
        <f t="shared" si="1"/>
        <v>32441.74358974359</v>
      </c>
      <c r="D81" s="61">
        <f t="shared" si="2"/>
        <v>63988.542528735634</v>
      </c>
      <c r="E81" s="62">
        <f t="shared" si="3"/>
        <v>31546.798938992044</v>
      </c>
    </row>
    <row r="82" spans="1:5" hidden="1" x14ac:dyDescent="0.25">
      <c r="A82" s="63">
        <f t="shared" si="4"/>
        <v>9.556730377668309</v>
      </c>
      <c r="B82" s="55">
        <f t="shared" si="0"/>
        <v>31000</v>
      </c>
      <c r="C82" s="61">
        <f t="shared" si="1"/>
        <v>32441.74358974359</v>
      </c>
      <c r="D82" s="61">
        <f t="shared" si="2"/>
        <v>66897.112643678163</v>
      </c>
      <c r="E82" s="62">
        <f t="shared" si="3"/>
        <v>34455.36905393457</v>
      </c>
    </row>
    <row r="83" spans="1:5" hidden="1" x14ac:dyDescent="0.25">
      <c r="A83" s="63">
        <f t="shared" si="4"/>
        <v>9.9722403940886704</v>
      </c>
      <c r="B83" s="55">
        <f t="shared" si="0"/>
        <v>31000</v>
      </c>
      <c r="C83" s="61">
        <f t="shared" si="1"/>
        <v>32441.74358974359</v>
      </c>
      <c r="D83" s="61">
        <f t="shared" si="2"/>
        <v>69805.682758620693</v>
      </c>
      <c r="E83" s="62">
        <f t="shared" si="3"/>
        <v>37363.939168877099</v>
      </c>
    </row>
    <row r="84" spans="1:5" hidden="1" x14ac:dyDescent="0.25">
      <c r="A84" s="63">
        <f t="shared" si="4"/>
        <v>10.387750410509032</v>
      </c>
      <c r="B84" s="55">
        <f t="shared" si="0"/>
        <v>31000</v>
      </c>
      <c r="C84" s="61">
        <f t="shared" si="1"/>
        <v>32441.74358974359</v>
      </c>
      <c r="D84" s="61">
        <f t="shared" si="2"/>
        <v>72714.252873563222</v>
      </c>
      <c r="E84" s="62">
        <f t="shared" si="3"/>
        <v>40272.509283819629</v>
      </c>
    </row>
    <row r="85" spans="1:5" hidden="1" x14ac:dyDescent="0.25">
      <c r="A85" s="63">
        <f t="shared" si="4"/>
        <v>10.803260426929393</v>
      </c>
      <c r="B85" s="55">
        <f t="shared" si="0"/>
        <v>31000</v>
      </c>
      <c r="C85" s="61">
        <f t="shared" si="1"/>
        <v>32441.74358974359</v>
      </c>
      <c r="D85" s="61">
        <f t="shared" si="2"/>
        <v>75622.822988505752</v>
      </c>
      <c r="E85" s="62">
        <f t="shared" si="3"/>
        <v>43181.079398762158</v>
      </c>
    </row>
    <row r="86" spans="1:5" hidden="1" x14ac:dyDescent="0.25">
      <c r="A86" s="63">
        <f t="shared" si="4"/>
        <v>11.218770443349754</v>
      </c>
      <c r="B86" s="55">
        <f t="shared" si="0"/>
        <v>31000</v>
      </c>
      <c r="C86" s="61">
        <f t="shared" si="1"/>
        <v>32441.74358974359</v>
      </c>
      <c r="D86" s="61">
        <f t="shared" si="2"/>
        <v>78531.393103448281</v>
      </c>
      <c r="E86" s="62">
        <f t="shared" si="3"/>
        <v>46089.649513704688</v>
      </c>
    </row>
    <row r="87" spans="1:5" hidden="1" x14ac:dyDescent="0.25">
      <c r="A87" s="63">
        <f t="shared" si="4"/>
        <v>11.634280459770116</v>
      </c>
      <c r="B87" s="55">
        <f t="shared" si="0"/>
        <v>31000</v>
      </c>
      <c r="C87" s="61">
        <f t="shared" si="1"/>
        <v>32441.74358974359</v>
      </c>
      <c r="D87" s="61">
        <f t="shared" si="2"/>
        <v>81439.963218390811</v>
      </c>
      <c r="E87" s="62">
        <f t="shared" si="3"/>
        <v>48998.219628647217</v>
      </c>
    </row>
    <row r="88" spans="1:5" hidden="1" x14ac:dyDescent="0.25">
      <c r="A88" s="63">
        <f t="shared" si="4"/>
        <v>12.049790476190477</v>
      </c>
      <c r="B88" s="55">
        <f t="shared" si="0"/>
        <v>31000</v>
      </c>
      <c r="C88" s="61">
        <f t="shared" si="1"/>
        <v>32441.74358974359</v>
      </c>
      <c r="D88" s="61">
        <f t="shared" si="2"/>
        <v>84348.53333333334</v>
      </c>
      <c r="E88" s="62">
        <f t="shared" si="3"/>
        <v>51906.789743589747</v>
      </c>
    </row>
    <row r="89" spans="1:5" hidden="1" x14ac:dyDescent="0.25">
      <c r="A89" s="63">
        <f t="shared" si="4"/>
        <v>12.465300492610838</v>
      </c>
      <c r="B89" s="55">
        <f t="shared" si="0"/>
        <v>31000</v>
      </c>
      <c r="C89" s="61">
        <f t="shared" si="1"/>
        <v>32441.74358974359</v>
      </c>
      <c r="D89" s="61">
        <f t="shared" si="2"/>
        <v>87257.10344827587</v>
      </c>
      <c r="E89" s="62">
        <f t="shared" si="3"/>
        <v>54815.359858532276</v>
      </c>
    </row>
    <row r="90" spans="1:5" ht="13.8" x14ac:dyDescent="0.25">
      <c r="A90" s="2"/>
      <c r="B90" s="2" t="s">
        <v>21</v>
      </c>
      <c r="C90" s="2"/>
      <c r="D90" s="2"/>
      <c r="E90" s="64">
        <f>E54*E53</f>
        <v>10907.137931034482</v>
      </c>
    </row>
    <row r="91" spans="1:5" x14ac:dyDescent="0.25">
      <c r="A91" s="2"/>
      <c r="B91" s="2"/>
      <c r="C91" s="2"/>
      <c r="D91" s="2"/>
      <c r="E91" s="2"/>
    </row>
    <row r="92" spans="1:5" ht="15" x14ac:dyDescent="0.25">
      <c r="A92" s="106" t="s">
        <v>51</v>
      </c>
      <c r="B92" s="106"/>
      <c r="C92" s="106"/>
      <c r="D92" s="106"/>
      <c r="E92" s="106"/>
    </row>
    <row r="93" spans="1:5" x14ac:dyDescent="0.25">
      <c r="A93" s="2"/>
      <c r="B93" s="2"/>
      <c r="C93" s="2"/>
      <c r="D93" s="2"/>
      <c r="E93" s="2"/>
    </row>
    <row r="94" spans="1:5" x14ac:dyDescent="0.25">
      <c r="A94" s="2"/>
      <c r="B94" s="2"/>
      <c r="C94" s="2"/>
      <c r="D94" s="2"/>
      <c r="E94" s="2"/>
    </row>
    <row r="95" spans="1:5" x14ac:dyDescent="0.25">
      <c r="A95" s="2"/>
      <c r="B95" s="2"/>
      <c r="C95" s="2"/>
      <c r="D95" s="2"/>
      <c r="E95" s="2"/>
    </row>
    <row r="96" spans="1:5" ht="33.6" customHeight="1" x14ac:dyDescent="0.25">
      <c r="A96" s="2"/>
      <c r="B96" s="2"/>
      <c r="C96" s="2"/>
      <c r="D96" s="2"/>
      <c r="E96" s="2"/>
    </row>
    <row r="97" spans="1:5" x14ac:dyDescent="0.25">
      <c r="A97" s="2"/>
      <c r="B97" s="2"/>
      <c r="C97" s="2"/>
      <c r="D97" s="2"/>
      <c r="E97" s="2"/>
    </row>
    <row r="98" spans="1:5" x14ac:dyDescent="0.25">
      <c r="A98" s="2"/>
      <c r="B98" s="2"/>
      <c r="C98" s="2"/>
      <c r="D98" s="2"/>
      <c r="E98" s="2"/>
    </row>
    <row r="99" spans="1:5" x14ac:dyDescent="0.25">
      <c r="A99" s="2"/>
      <c r="B99" s="2"/>
      <c r="C99" s="2"/>
      <c r="D99" s="2"/>
      <c r="E99" s="2"/>
    </row>
    <row r="100" spans="1:5" x14ac:dyDescent="0.25">
      <c r="A100" s="2"/>
      <c r="B100" s="2"/>
      <c r="C100" s="2"/>
      <c r="D100" s="2"/>
      <c r="E100" s="2"/>
    </row>
    <row r="101" spans="1:5" x14ac:dyDescent="0.25">
      <c r="A101" s="2"/>
      <c r="B101" s="2"/>
      <c r="C101" s="2"/>
      <c r="D101" s="2"/>
      <c r="E101" s="2"/>
    </row>
    <row r="102" spans="1:5" x14ac:dyDescent="0.25">
      <c r="A102" s="2"/>
      <c r="B102" s="2"/>
      <c r="C102" s="2"/>
      <c r="D102" s="2"/>
      <c r="E102" s="2"/>
    </row>
    <row r="103" spans="1:5" x14ac:dyDescent="0.25">
      <c r="A103" s="2"/>
      <c r="B103" s="2"/>
      <c r="C103" s="2"/>
      <c r="D103" s="2"/>
      <c r="E103" s="2"/>
    </row>
    <row r="104" spans="1:5" x14ac:dyDescent="0.25">
      <c r="A104" s="2"/>
      <c r="B104" s="2"/>
      <c r="C104" s="2"/>
      <c r="D104" s="2"/>
      <c r="E104" s="2"/>
    </row>
    <row r="105" spans="1:5" x14ac:dyDescent="0.25">
      <c r="A105" s="2"/>
      <c r="B105" s="2"/>
      <c r="C105" s="2"/>
      <c r="D105" s="2"/>
      <c r="E105" s="2"/>
    </row>
    <row r="106" spans="1:5" x14ac:dyDescent="0.25">
      <c r="A106" s="2"/>
      <c r="B106" s="2"/>
      <c r="C106" s="2"/>
      <c r="D106" s="2"/>
      <c r="E106" s="2"/>
    </row>
    <row r="107" spans="1:5" x14ac:dyDescent="0.25">
      <c r="A107" s="2"/>
      <c r="B107" s="2"/>
      <c r="C107" s="2"/>
      <c r="D107" s="2"/>
      <c r="E107" s="2"/>
    </row>
    <row r="108" spans="1:5" x14ac:dyDescent="0.25">
      <c r="A108" s="2"/>
      <c r="B108" s="2"/>
      <c r="C108" s="2"/>
      <c r="D108" s="2"/>
      <c r="E108" s="2"/>
    </row>
    <row r="109" spans="1:5" x14ac:dyDescent="0.25">
      <c r="A109" s="2"/>
      <c r="B109" s="2"/>
      <c r="C109" s="2"/>
      <c r="D109" s="2"/>
      <c r="E109" s="2"/>
    </row>
    <row r="110" spans="1:5" x14ac:dyDescent="0.25">
      <c r="A110" s="2"/>
      <c r="B110" s="2"/>
      <c r="C110" s="2"/>
      <c r="D110" s="2"/>
      <c r="E110" s="2"/>
    </row>
    <row r="111" spans="1:5" x14ac:dyDescent="0.25">
      <c r="A111" s="2"/>
      <c r="B111" s="2"/>
      <c r="C111" s="2"/>
      <c r="D111" s="2"/>
      <c r="E111" s="2"/>
    </row>
    <row r="112" spans="1:5" x14ac:dyDescent="0.25">
      <c r="A112" s="2"/>
      <c r="B112" s="2"/>
      <c r="C112" s="2"/>
      <c r="D112" s="2"/>
      <c r="E112" s="2"/>
    </row>
    <row r="113" spans="1:5" x14ac:dyDescent="0.25">
      <c r="A113" s="2"/>
      <c r="B113" s="2"/>
      <c r="C113" s="2"/>
      <c r="D113" s="2"/>
      <c r="E113" s="2"/>
    </row>
    <row r="114" spans="1:5" x14ac:dyDescent="0.25">
      <c r="A114" s="2"/>
      <c r="B114" s="2"/>
      <c r="C114" s="2"/>
      <c r="D114" s="2"/>
      <c r="E114" s="2"/>
    </row>
    <row r="115" spans="1:5" x14ac:dyDescent="0.25">
      <c r="A115" s="2"/>
      <c r="B115" s="2"/>
      <c r="C115" s="2"/>
      <c r="D115" s="2"/>
      <c r="E115" s="2"/>
    </row>
    <row r="116" spans="1:5" hidden="1" x14ac:dyDescent="0.25">
      <c r="A116" s="2"/>
      <c r="B116" s="73">
        <f>IF(E48="USE PERCENT",E90,E50)</f>
        <v>10907.137931034482</v>
      </c>
      <c r="C116" s="2"/>
      <c r="D116" s="2"/>
      <c r="E116" s="2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A92:E92"/>
  </mergeCells>
  <phoneticPr fontId="45" type="noConversion"/>
  <conditionalFormatting sqref="E51">
    <cfRule type="expression" dxfId="9" priority="10">
      <formula>$E$48="USE AMOUNT"</formula>
    </cfRule>
  </conditionalFormatting>
  <conditionalFormatting sqref="A50:D50">
    <cfRule type="expression" dxfId="8" priority="8">
      <formula>$E$48="USE PERCENT"</formula>
    </cfRule>
  </conditionalFormatting>
  <conditionalFormatting sqref="B90:E90">
    <cfRule type="expression" dxfId="7" priority="5">
      <formula>$E$48="USE AMOUNT"</formula>
    </cfRule>
  </conditionalFormatting>
  <conditionalFormatting sqref="E51">
    <cfRule type="expression" dxfId="6" priority="4">
      <formula>$E$48="USE PERCENT"</formula>
    </cfRule>
  </conditionalFormatting>
  <conditionalFormatting sqref="E50">
    <cfRule type="expression" dxfId="5" priority="3">
      <formula>$E$48="USE AMOUNT"</formula>
    </cfRule>
  </conditionalFormatting>
  <conditionalFormatting sqref="E50">
    <cfRule type="expression" dxfId="4" priority="2">
      <formula>$E$48="USE PERCENT"</formula>
    </cfRule>
  </conditionalFormatting>
  <conditionalFormatting sqref="A59:E89">
    <cfRule type="expression" dxfId="3" priority="13">
      <formula>$A59=$E$45</formula>
    </cfRule>
  </conditionalFormatting>
  <conditionalFormatting sqref="B91:D91">
    <cfRule type="expression" dxfId="2" priority="14">
      <formula>$E$48="USE AMOUNT"</formula>
    </cfRule>
  </conditionalFormatting>
  <conditionalFormatting sqref="B54:E54">
    <cfRule type="expression" dxfId="1" priority="15">
      <formula>$E$48="USE PERCENT"</formula>
    </cfRule>
  </conditionalFormatting>
  <conditionalFormatting sqref="A51:D51">
    <cfRule type="expression" dxfId="0" priority="16">
      <formula>$E$48="USE AMOUNT"</formula>
    </cfRule>
  </conditionalFormatting>
  <dataValidations count="1">
    <dataValidation type="list" allowBlank="1" showInputMessage="1" showErrorMessage="1" sqref="E48">
      <formula1>"USE AMOUNT, USE PERCENT"</formula1>
    </dataValidation>
  </dataValidations>
  <printOptions horizontalCentered="1"/>
  <pageMargins left="0.75" right="0.75" top="0.5" bottom="0.5" header="0.5" footer="0.25"/>
  <pageSetup scale="87" fitToHeight="0" orientation="portrait" r:id="rId1"/>
  <headerFooter alignWithMargins="0">
    <oddFooter>&amp;R&amp;8Page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Greetings</vt:lpstr>
      <vt:lpstr>Advertising</vt:lpstr>
      <vt:lpstr>BreakEven Unit Analysis</vt:lpstr>
      <vt:lpstr>BreakEven Price Analysis</vt:lpstr>
      <vt:lpstr>Advertising!Print_Area</vt:lpstr>
      <vt:lpstr>'BreakEven Unit Analysis'!Print_Area</vt:lpstr>
      <vt:lpstr>Greetings!Print_Area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이수호</cp:lastModifiedBy>
  <dcterms:created xsi:type="dcterms:W3CDTF">2018-09-06T12:01:22Z</dcterms:created>
  <dcterms:modified xsi:type="dcterms:W3CDTF">2023-05-30T05:50:17Z</dcterms:modified>
</cp:coreProperties>
</file>