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orp_training\dept_document\brokerage\"/>
    </mc:Choice>
  </mc:AlternateContent>
  <bookViews>
    <workbookView xWindow="0" yWindow="450" windowWidth="24000" windowHeight="8835" tabRatio="737" firstSheet="4" activeTab="15"/>
  </bookViews>
  <sheets>
    <sheet name="1.SDCN" sheetId="22" r:id="rId1"/>
    <sheet name="2.SDMG" sheetId="24" r:id="rId2"/>
    <sheet name="3.File NGT" sheetId="18" r:id="rId3"/>
    <sheet name="4.File CTV" sheetId="20" r:id="rId4"/>
    <sheet name="5.QĐ" sheetId="1" r:id="rId5"/>
    <sheet name="RRE0020" sheetId="2" r:id="rId6"/>
    <sheet name="Call" sheetId="3" r:id="rId7"/>
    <sheet name="HP" sheetId="4" r:id="rId8"/>
    <sheet name="ĐML" sheetId="5" r:id="rId9"/>
    <sheet name="CS đặc biệt" sheetId="29" r:id="rId10"/>
    <sheet name="HH" sheetId="6" r:id="rId11"/>
    <sheet name="Inter" sheetId="8" r:id="rId12"/>
    <sheet name="CTV Linh A0412" sheetId="27" r:id="rId13"/>
    <sheet name="Referrer" sheetId="16" r:id="rId14"/>
    <sheet name="Group" sheetId="21" r:id="rId15"/>
    <sheet name="Broker" sheetId="7" r:id="rId16"/>
    <sheet name="Mr. Thieu" sheetId="26" r:id="rId17"/>
  </sheets>
  <definedNames>
    <definedName name="_xlnm._FilterDatabase" localSheetId="0" hidden="1">'1.SDCN'!$A$1:$L$303</definedName>
    <definedName name="_xlnm._FilterDatabase" localSheetId="1" hidden="1">'2.SDMG'!$A$1:$L$137</definedName>
    <definedName name="_xlnm._FilterDatabase" localSheetId="2" hidden="1">'3.File NGT'!$A$1:$N$85</definedName>
    <definedName name="_xlnm._FilterDatabase" localSheetId="3" hidden="1">'4.File CTV'!$A$1:$Q$451</definedName>
    <definedName name="_xlnm._FilterDatabase" localSheetId="15" hidden="1">Broker!$A$1:$Y$177</definedName>
    <definedName name="_xlnm._FilterDatabase" localSheetId="8" hidden="1">ĐML!$A$2:$R$255</definedName>
    <definedName name="_xlnm._FilterDatabase" localSheetId="14" hidden="1">Group!$A$1:$K$110</definedName>
    <definedName name="_xlnm._FilterDatabase" localSheetId="10" hidden="1">HH!$A$1:$I$1</definedName>
    <definedName name="_xlnm._FilterDatabase" localSheetId="11" hidden="1">Inter!$A$1:$X$123</definedName>
    <definedName name="_xlnm._FilterDatabase" localSheetId="13" hidden="1">Referrer!$A$1:$K$59</definedName>
    <definedName name="_xlnm._FilterDatabase" localSheetId="5" hidden="1">'RRE0020'!$M$1:$N$303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7" l="1"/>
  <c r="S39" i="7"/>
  <c r="S40" i="7"/>
  <c r="S70" i="7"/>
  <c r="S2" i="7"/>
  <c r="R177" i="7"/>
  <c r="R123" i="8"/>
  <c r="T9" i="7" l="1"/>
  <c r="U9" i="7"/>
  <c r="T11" i="7"/>
  <c r="U11" i="7"/>
  <c r="T16" i="7"/>
  <c r="U16" i="7"/>
  <c r="T18" i="7"/>
  <c r="U18" i="7"/>
  <c r="T24" i="7"/>
  <c r="U24" i="7"/>
  <c r="T29" i="7"/>
  <c r="U29" i="7"/>
  <c r="T34" i="7"/>
  <c r="U34" i="7"/>
  <c r="T36" i="7"/>
  <c r="U36" i="7"/>
  <c r="T39" i="7"/>
  <c r="U39" i="7"/>
  <c r="T40" i="7"/>
  <c r="U40" i="7"/>
  <c r="T42" i="7"/>
  <c r="U42" i="7"/>
  <c r="T55" i="7"/>
  <c r="U55" i="7"/>
  <c r="T57" i="7"/>
  <c r="U57" i="7"/>
  <c r="T59" i="7"/>
  <c r="U59" i="7"/>
  <c r="T62" i="7"/>
  <c r="U62" i="7"/>
  <c r="T67" i="7"/>
  <c r="U67" i="7"/>
  <c r="T73" i="7"/>
  <c r="U73" i="7"/>
  <c r="T81" i="7"/>
  <c r="U81" i="7"/>
  <c r="T87" i="7"/>
  <c r="U87" i="7"/>
  <c r="T90" i="7"/>
  <c r="U90" i="7"/>
  <c r="T92" i="7"/>
  <c r="U92" i="7"/>
  <c r="T97" i="7"/>
  <c r="U97" i="7"/>
  <c r="T99" i="7"/>
  <c r="U99" i="7"/>
  <c r="T101" i="7"/>
  <c r="U101" i="7"/>
  <c r="T104" i="7"/>
  <c r="U104" i="7"/>
  <c r="T106" i="7"/>
  <c r="U106" i="7"/>
  <c r="T109" i="7"/>
  <c r="U109" i="7"/>
  <c r="T113" i="7"/>
  <c r="U113" i="7"/>
  <c r="T115" i="7"/>
  <c r="U115" i="7"/>
  <c r="T117" i="7"/>
  <c r="U117" i="7"/>
  <c r="T119" i="7"/>
  <c r="U119" i="7"/>
  <c r="T122" i="7"/>
  <c r="U122" i="7"/>
  <c r="T124" i="7"/>
  <c r="U124" i="7"/>
  <c r="T130" i="7"/>
  <c r="U130" i="7"/>
  <c r="T134" i="7"/>
  <c r="U134" i="7"/>
  <c r="T136" i="7"/>
  <c r="U136" i="7"/>
  <c r="T139" i="7"/>
  <c r="U139" i="7"/>
  <c r="T152" i="7"/>
  <c r="U152" i="7"/>
  <c r="T164" i="7"/>
  <c r="U164" i="7"/>
  <c r="T167" i="7"/>
  <c r="U167" i="7"/>
  <c r="T171" i="7"/>
  <c r="U171" i="7"/>
  <c r="N9" i="7"/>
  <c r="N11" i="7"/>
  <c r="N16" i="7"/>
  <c r="N18" i="7"/>
  <c r="N24" i="7"/>
  <c r="N29" i="7"/>
  <c r="N34" i="7"/>
  <c r="N36" i="7"/>
  <c r="N39" i="7"/>
  <c r="N40" i="7"/>
  <c r="N42" i="7"/>
  <c r="N55" i="7"/>
  <c r="N57" i="7"/>
  <c r="N59" i="7"/>
  <c r="N62" i="7"/>
  <c r="N67" i="7"/>
  <c r="N73" i="7"/>
  <c r="N81" i="7"/>
  <c r="N87" i="7"/>
  <c r="N90" i="7"/>
  <c r="N92" i="7"/>
  <c r="N97" i="7"/>
  <c r="N99" i="7"/>
  <c r="N101" i="7"/>
  <c r="N104" i="7"/>
  <c r="N106" i="7"/>
  <c r="N109" i="7"/>
  <c r="N113" i="7"/>
  <c r="N115" i="7"/>
  <c r="N117" i="7"/>
  <c r="N119" i="7"/>
  <c r="N122" i="7"/>
  <c r="N124" i="7"/>
  <c r="N130" i="7"/>
  <c r="N134" i="7"/>
  <c r="N136" i="7"/>
  <c r="N139" i="7"/>
  <c r="N152" i="7"/>
  <c r="N164" i="7"/>
  <c r="N167" i="7"/>
  <c r="N171" i="7"/>
  <c r="M14" i="7"/>
  <c r="L39" i="7"/>
  <c r="P39" i="7" s="1"/>
  <c r="I3" i="7"/>
  <c r="M3" i="7" s="1"/>
  <c r="N3" i="7" s="1"/>
  <c r="I4" i="7"/>
  <c r="M4" i="7" s="1"/>
  <c r="I5" i="7"/>
  <c r="M5" i="7" s="1"/>
  <c r="I6" i="7"/>
  <c r="M6" i="7" s="1"/>
  <c r="N6" i="7" s="1"/>
  <c r="I7" i="7"/>
  <c r="M7" i="7" s="1"/>
  <c r="I8" i="7"/>
  <c r="M8" i="7" s="1"/>
  <c r="O8" i="7" s="1"/>
  <c r="I9" i="7"/>
  <c r="M9" i="7" s="1"/>
  <c r="I10" i="7"/>
  <c r="M10" i="7" s="1"/>
  <c r="I11" i="7"/>
  <c r="M11" i="7" s="1"/>
  <c r="I12" i="7"/>
  <c r="M12" i="7" s="1"/>
  <c r="O12" i="7" s="1"/>
  <c r="P12" i="7" s="1"/>
  <c r="S12" i="7" s="1"/>
  <c r="I13" i="7"/>
  <c r="M13" i="7" s="1"/>
  <c r="I14" i="7"/>
  <c r="I15" i="7"/>
  <c r="M15" i="7" s="1"/>
  <c r="I16" i="7"/>
  <c r="M16" i="7" s="1"/>
  <c r="I17" i="7"/>
  <c r="M17" i="7" s="1"/>
  <c r="I18" i="7"/>
  <c r="M18" i="7" s="1"/>
  <c r="I19" i="7"/>
  <c r="M19" i="7" s="1"/>
  <c r="I20" i="7"/>
  <c r="M20" i="7" s="1"/>
  <c r="O20" i="7" s="1"/>
  <c r="I21" i="7"/>
  <c r="M21" i="7" s="1"/>
  <c r="O21" i="7" s="1"/>
  <c r="I22" i="7"/>
  <c r="M22" i="7" s="1"/>
  <c r="I23" i="7"/>
  <c r="M23" i="7" s="1"/>
  <c r="I24" i="7"/>
  <c r="M24" i="7" s="1"/>
  <c r="I25" i="7"/>
  <c r="M25" i="7" s="1"/>
  <c r="I26" i="7"/>
  <c r="M26" i="7" s="1"/>
  <c r="I27" i="7"/>
  <c r="M27" i="7" s="1"/>
  <c r="I28" i="7"/>
  <c r="M28" i="7" s="1"/>
  <c r="N28" i="7" s="1"/>
  <c r="I29" i="7"/>
  <c r="M29" i="7" s="1"/>
  <c r="I30" i="7"/>
  <c r="M30" i="7" s="1"/>
  <c r="I31" i="7"/>
  <c r="M31" i="7" s="1"/>
  <c r="I32" i="7"/>
  <c r="M32" i="7" s="1"/>
  <c r="I33" i="7"/>
  <c r="M33" i="7" s="1"/>
  <c r="I34" i="7"/>
  <c r="M34" i="7" s="1"/>
  <c r="I35" i="7"/>
  <c r="M35" i="7" s="1"/>
  <c r="I36" i="7"/>
  <c r="M36" i="7" s="1"/>
  <c r="I37" i="7"/>
  <c r="M37" i="7" s="1"/>
  <c r="I38" i="7"/>
  <c r="M38" i="7" s="1"/>
  <c r="I39" i="7"/>
  <c r="M39" i="7" s="1"/>
  <c r="I40" i="7"/>
  <c r="M40" i="7" s="1"/>
  <c r="P40" i="7" s="1"/>
  <c r="I41" i="7"/>
  <c r="M41" i="7" s="1"/>
  <c r="I42" i="7"/>
  <c r="M42" i="7" s="1"/>
  <c r="I43" i="7"/>
  <c r="M43" i="7" s="1"/>
  <c r="I44" i="7"/>
  <c r="M44" i="7" s="1"/>
  <c r="N44" i="7" s="1"/>
  <c r="I45" i="7"/>
  <c r="M45" i="7" s="1"/>
  <c r="N45" i="7" s="1"/>
  <c r="I46" i="7"/>
  <c r="M46" i="7" s="1"/>
  <c r="O46" i="7" s="1"/>
  <c r="I47" i="7"/>
  <c r="M47" i="7" s="1"/>
  <c r="I48" i="7"/>
  <c r="M48" i="7" s="1"/>
  <c r="O48" i="7" s="1"/>
  <c r="I49" i="7"/>
  <c r="M49" i="7" s="1"/>
  <c r="I50" i="7"/>
  <c r="M50" i="7" s="1"/>
  <c r="O50" i="7" s="1"/>
  <c r="I51" i="7"/>
  <c r="M51" i="7" s="1"/>
  <c r="I52" i="7"/>
  <c r="M52" i="7" s="1"/>
  <c r="I53" i="7"/>
  <c r="M53" i="7" s="1"/>
  <c r="N53" i="7" s="1"/>
  <c r="I54" i="7"/>
  <c r="M54" i="7" s="1"/>
  <c r="I55" i="7"/>
  <c r="M55" i="7" s="1"/>
  <c r="I56" i="7"/>
  <c r="M56" i="7" s="1"/>
  <c r="I57" i="7"/>
  <c r="M57" i="7" s="1"/>
  <c r="I58" i="7"/>
  <c r="M58" i="7" s="1"/>
  <c r="I59" i="7"/>
  <c r="M59" i="7" s="1"/>
  <c r="I60" i="7"/>
  <c r="M60" i="7" s="1"/>
  <c r="O60" i="7" s="1"/>
  <c r="I61" i="7"/>
  <c r="M61" i="7" s="1"/>
  <c r="I62" i="7"/>
  <c r="M62" i="7" s="1"/>
  <c r="I63" i="7"/>
  <c r="M63" i="7" s="1"/>
  <c r="O63" i="7" s="1"/>
  <c r="I64" i="7"/>
  <c r="M64" i="7" s="1"/>
  <c r="I65" i="7"/>
  <c r="M65" i="7" s="1"/>
  <c r="I66" i="7"/>
  <c r="M66" i="7" s="1"/>
  <c r="I67" i="7"/>
  <c r="M67" i="7" s="1"/>
  <c r="I68" i="7"/>
  <c r="M68" i="7" s="1"/>
  <c r="N68" i="7" s="1"/>
  <c r="I69" i="7"/>
  <c r="M69" i="7" s="1"/>
  <c r="I70" i="7"/>
  <c r="M70" i="7" s="1"/>
  <c r="I71" i="7"/>
  <c r="M71" i="7" s="1"/>
  <c r="N71" i="7" s="1"/>
  <c r="I72" i="7"/>
  <c r="M72" i="7" s="1"/>
  <c r="O72" i="7" s="1"/>
  <c r="I73" i="7"/>
  <c r="M73" i="7" s="1"/>
  <c r="I74" i="7"/>
  <c r="M74" i="7" s="1"/>
  <c r="I75" i="7"/>
  <c r="M75" i="7" s="1"/>
  <c r="I76" i="7"/>
  <c r="M76" i="7" s="1"/>
  <c r="O76" i="7" s="1"/>
  <c r="I77" i="7"/>
  <c r="M77" i="7" s="1"/>
  <c r="I78" i="7"/>
  <c r="M78" i="7" s="1"/>
  <c r="I79" i="7"/>
  <c r="M79" i="7" s="1"/>
  <c r="I80" i="7"/>
  <c r="M80" i="7" s="1"/>
  <c r="N80" i="7" s="1"/>
  <c r="I81" i="7"/>
  <c r="M81" i="7" s="1"/>
  <c r="I82" i="7"/>
  <c r="M82" i="7" s="1"/>
  <c r="I83" i="7"/>
  <c r="M83" i="7" s="1"/>
  <c r="N83" i="7" s="1"/>
  <c r="I84" i="7"/>
  <c r="M84" i="7" s="1"/>
  <c r="O84" i="7" s="1"/>
  <c r="P84" i="7" s="1"/>
  <c r="S84" i="7" s="1"/>
  <c r="I85" i="7"/>
  <c r="M85" i="7" s="1"/>
  <c r="I86" i="7"/>
  <c r="M86" i="7" s="1"/>
  <c r="I87" i="7"/>
  <c r="M87" i="7" s="1"/>
  <c r="I88" i="7"/>
  <c r="M88" i="7" s="1"/>
  <c r="I89" i="7"/>
  <c r="M89" i="7" s="1"/>
  <c r="I90" i="7"/>
  <c r="M90" i="7" s="1"/>
  <c r="I91" i="7"/>
  <c r="M91" i="7" s="1"/>
  <c r="I92" i="7"/>
  <c r="M92" i="7" s="1"/>
  <c r="I93" i="7"/>
  <c r="M93" i="7" s="1"/>
  <c r="I94" i="7"/>
  <c r="M94" i="7" s="1"/>
  <c r="I95" i="7"/>
  <c r="M95" i="7" s="1"/>
  <c r="N95" i="7" s="1"/>
  <c r="I96" i="7"/>
  <c r="M96" i="7" s="1"/>
  <c r="O96" i="7" s="1"/>
  <c r="I97" i="7"/>
  <c r="M97" i="7" s="1"/>
  <c r="I98" i="7"/>
  <c r="M98" i="7" s="1"/>
  <c r="I99" i="7"/>
  <c r="M99" i="7" s="1"/>
  <c r="I100" i="7"/>
  <c r="M100" i="7" s="1"/>
  <c r="I101" i="7"/>
  <c r="M101" i="7" s="1"/>
  <c r="I102" i="7"/>
  <c r="M102" i="7" s="1"/>
  <c r="I103" i="7"/>
  <c r="M103" i="7" s="1"/>
  <c r="I104" i="7"/>
  <c r="M104" i="7" s="1"/>
  <c r="I105" i="7"/>
  <c r="M105" i="7" s="1"/>
  <c r="N105" i="7" s="1"/>
  <c r="I106" i="7"/>
  <c r="M106" i="7" s="1"/>
  <c r="I107" i="7"/>
  <c r="M107" i="7" s="1"/>
  <c r="I108" i="7"/>
  <c r="M108" i="7" s="1"/>
  <c r="O108" i="7" s="1"/>
  <c r="I109" i="7"/>
  <c r="M109" i="7" s="1"/>
  <c r="I110" i="7"/>
  <c r="M110" i="7" s="1"/>
  <c r="I111" i="7"/>
  <c r="M111" i="7" s="1"/>
  <c r="N111" i="7" s="1"/>
  <c r="I112" i="7"/>
  <c r="M112" i="7" s="1"/>
  <c r="I113" i="7"/>
  <c r="M113" i="7" s="1"/>
  <c r="I114" i="7"/>
  <c r="M114" i="7" s="1"/>
  <c r="I115" i="7"/>
  <c r="M115" i="7" s="1"/>
  <c r="I116" i="7"/>
  <c r="M116" i="7" s="1"/>
  <c r="I117" i="7"/>
  <c r="M117" i="7" s="1"/>
  <c r="I118" i="7"/>
  <c r="M118" i="7" s="1"/>
  <c r="N118" i="7" s="1"/>
  <c r="I119" i="7"/>
  <c r="M119" i="7" s="1"/>
  <c r="I120" i="7"/>
  <c r="M120" i="7" s="1"/>
  <c r="O120" i="7" s="1"/>
  <c r="I121" i="7"/>
  <c r="M121" i="7" s="1"/>
  <c r="I122" i="7"/>
  <c r="M122" i="7" s="1"/>
  <c r="I123" i="7"/>
  <c r="M123" i="7" s="1"/>
  <c r="I124" i="7"/>
  <c r="M124" i="7" s="1"/>
  <c r="I125" i="7"/>
  <c r="M125" i="7" s="1"/>
  <c r="O125" i="7" s="1"/>
  <c r="I126" i="7"/>
  <c r="M126" i="7" s="1"/>
  <c r="I127" i="7"/>
  <c r="M127" i="7" s="1"/>
  <c r="I128" i="7"/>
  <c r="M128" i="7" s="1"/>
  <c r="I129" i="7"/>
  <c r="M129" i="7" s="1"/>
  <c r="I130" i="7"/>
  <c r="M130" i="7" s="1"/>
  <c r="I131" i="7"/>
  <c r="M131" i="7" s="1"/>
  <c r="N131" i="7" s="1"/>
  <c r="I132" i="7"/>
  <c r="M132" i="7" s="1"/>
  <c r="O132" i="7" s="1"/>
  <c r="I133" i="7"/>
  <c r="M133" i="7" s="1"/>
  <c r="I134" i="7"/>
  <c r="M134" i="7" s="1"/>
  <c r="I135" i="7"/>
  <c r="M135" i="7" s="1"/>
  <c r="I136" i="7"/>
  <c r="M136" i="7" s="1"/>
  <c r="I137" i="7"/>
  <c r="M137" i="7" s="1"/>
  <c r="N137" i="7" s="1"/>
  <c r="I138" i="7"/>
  <c r="M138" i="7" s="1"/>
  <c r="I139" i="7"/>
  <c r="M139" i="7" s="1"/>
  <c r="I140" i="7"/>
  <c r="M140" i="7" s="1"/>
  <c r="I141" i="7"/>
  <c r="M141" i="7" s="1"/>
  <c r="O141" i="7" s="1"/>
  <c r="I142" i="7"/>
  <c r="M142" i="7" s="1"/>
  <c r="I143" i="7"/>
  <c r="M143" i="7" s="1"/>
  <c r="I144" i="7"/>
  <c r="M144" i="7" s="1"/>
  <c r="N144" i="7" s="1"/>
  <c r="I145" i="7"/>
  <c r="M145" i="7" s="1"/>
  <c r="I146" i="7"/>
  <c r="M146" i="7" s="1"/>
  <c r="I147" i="7"/>
  <c r="M147" i="7" s="1"/>
  <c r="N147" i="7" s="1"/>
  <c r="I148" i="7"/>
  <c r="M148" i="7" s="1"/>
  <c r="I149" i="7"/>
  <c r="M149" i="7" s="1"/>
  <c r="N149" i="7" s="1"/>
  <c r="I150" i="7"/>
  <c r="M150" i="7" s="1"/>
  <c r="I151" i="7"/>
  <c r="M151" i="7" s="1"/>
  <c r="I152" i="7"/>
  <c r="M152" i="7" s="1"/>
  <c r="I153" i="7"/>
  <c r="M153" i="7" s="1"/>
  <c r="I154" i="7"/>
  <c r="M154" i="7" s="1"/>
  <c r="O154" i="7" s="1"/>
  <c r="I155" i="7"/>
  <c r="M155" i="7" s="1"/>
  <c r="I156" i="7"/>
  <c r="M156" i="7" s="1"/>
  <c r="I157" i="7"/>
  <c r="M157" i="7" s="1"/>
  <c r="I158" i="7"/>
  <c r="M158" i="7" s="1"/>
  <c r="I159" i="7"/>
  <c r="M159" i="7" s="1"/>
  <c r="I160" i="7"/>
  <c r="M160" i="7" s="1"/>
  <c r="I161" i="7"/>
  <c r="M161" i="7" s="1"/>
  <c r="N161" i="7" s="1"/>
  <c r="I162" i="7"/>
  <c r="M162" i="7" s="1"/>
  <c r="I163" i="7"/>
  <c r="M163" i="7" s="1"/>
  <c r="I164" i="7"/>
  <c r="M164" i="7" s="1"/>
  <c r="I165" i="7"/>
  <c r="M165" i="7" s="1"/>
  <c r="I166" i="7"/>
  <c r="M166" i="7" s="1"/>
  <c r="I167" i="7"/>
  <c r="M167" i="7" s="1"/>
  <c r="I168" i="7"/>
  <c r="M168" i="7" s="1"/>
  <c r="I169" i="7"/>
  <c r="M169" i="7" s="1"/>
  <c r="I170" i="7"/>
  <c r="M170" i="7" s="1"/>
  <c r="I171" i="7"/>
  <c r="M171" i="7" s="1"/>
  <c r="I172" i="7"/>
  <c r="M172" i="7" s="1"/>
  <c r="I173" i="7"/>
  <c r="M173" i="7" s="1"/>
  <c r="N173" i="7" s="1"/>
  <c r="I174" i="7"/>
  <c r="M174" i="7" s="1"/>
  <c r="I175" i="7"/>
  <c r="M175" i="7" s="1"/>
  <c r="I176" i="7"/>
  <c r="M176" i="7" s="1"/>
  <c r="H177" i="7"/>
  <c r="J177" i="7"/>
  <c r="K177" i="7"/>
  <c r="V177" i="7"/>
  <c r="W177" i="7"/>
  <c r="X177" i="7"/>
  <c r="G177" i="7"/>
  <c r="F160" i="7"/>
  <c r="F162" i="7"/>
  <c r="F168" i="7"/>
  <c r="F172" i="7"/>
  <c r="F17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F110" i="21"/>
  <c r="E110" i="21"/>
  <c r="H32" i="21"/>
  <c r="H46" i="21"/>
  <c r="H56" i="21"/>
  <c r="H58" i="21"/>
  <c r="G3" i="21"/>
  <c r="H3" i="21" s="1"/>
  <c r="G4" i="21"/>
  <c r="H4" i="21" s="1"/>
  <c r="G5" i="21"/>
  <c r="H5" i="21" s="1"/>
  <c r="G6" i="21"/>
  <c r="H6" i="21" s="1"/>
  <c r="G7" i="21"/>
  <c r="H7" i="21" s="1"/>
  <c r="G8" i="21"/>
  <c r="H8" i="21" s="1"/>
  <c r="G9" i="21"/>
  <c r="H9" i="21" s="1"/>
  <c r="G10" i="21"/>
  <c r="H10" i="21" s="1"/>
  <c r="G11" i="21"/>
  <c r="H11" i="21" s="1"/>
  <c r="G12" i="21"/>
  <c r="H12" i="21" s="1"/>
  <c r="G13" i="21"/>
  <c r="H13" i="21" s="1"/>
  <c r="G14" i="21"/>
  <c r="H14" i="21" s="1"/>
  <c r="G15" i="21"/>
  <c r="H15" i="21" s="1"/>
  <c r="G16" i="21"/>
  <c r="H16" i="21" s="1"/>
  <c r="G17" i="21"/>
  <c r="H17" i="21" s="1"/>
  <c r="G18" i="21"/>
  <c r="H18" i="21" s="1"/>
  <c r="G19" i="21"/>
  <c r="H19" i="21" s="1"/>
  <c r="G20" i="21"/>
  <c r="H20" i="21" s="1"/>
  <c r="G21" i="21"/>
  <c r="H21" i="21" s="1"/>
  <c r="G22" i="21"/>
  <c r="H22" i="21" s="1"/>
  <c r="G23" i="21"/>
  <c r="H23" i="21" s="1"/>
  <c r="G24" i="21"/>
  <c r="H24" i="21" s="1"/>
  <c r="G25" i="21"/>
  <c r="H25" i="21" s="1"/>
  <c r="G26" i="21"/>
  <c r="H26" i="21" s="1"/>
  <c r="G27" i="21"/>
  <c r="H27" i="21" s="1"/>
  <c r="G28" i="21"/>
  <c r="H28" i="21" s="1"/>
  <c r="G29" i="21"/>
  <c r="H29" i="21" s="1"/>
  <c r="G30" i="21"/>
  <c r="H30" i="21" s="1"/>
  <c r="G31" i="21"/>
  <c r="H31" i="21" s="1"/>
  <c r="G32" i="21"/>
  <c r="G33" i="21"/>
  <c r="H33" i="21" s="1"/>
  <c r="G34" i="21"/>
  <c r="H34" i="21" s="1"/>
  <c r="G35" i="21"/>
  <c r="H35" i="21" s="1"/>
  <c r="G36" i="21"/>
  <c r="H36" i="21" s="1"/>
  <c r="G37" i="21"/>
  <c r="H37" i="21" s="1"/>
  <c r="G38" i="21"/>
  <c r="H38" i="21" s="1"/>
  <c r="G39" i="21"/>
  <c r="H39" i="21" s="1"/>
  <c r="G40" i="21"/>
  <c r="H40" i="21" s="1"/>
  <c r="G41" i="21"/>
  <c r="H41" i="21" s="1"/>
  <c r="G42" i="21"/>
  <c r="H42" i="21" s="1"/>
  <c r="G43" i="21"/>
  <c r="H43" i="21" s="1"/>
  <c r="G44" i="21"/>
  <c r="H44" i="21" s="1"/>
  <c r="G45" i="21"/>
  <c r="H45" i="21" s="1"/>
  <c r="G46" i="21"/>
  <c r="G47" i="21"/>
  <c r="H47" i="21" s="1"/>
  <c r="G48" i="21"/>
  <c r="H48" i="21" s="1"/>
  <c r="G49" i="21"/>
  <c r="H49" i="21" s="1"/>
  <c r="G50" i="21"/>
  <c r="H50" i="21" s="1"/>
  <c r="G51" i="21"/>
  <c r="H51" i="21" s="1"/>
  <c r="G52" i="21"/>
  <c r="H52" i="21" s="1"/>
  <c r="G53" i="21"/>
  <c r="H53" i="21" s="1"/>
  <c r="G54" i="21"/>
  <c r="H54" i="21" s="1"/>
  <c r="G55" i="21"/>
  <c r="H55" i="21" s="1"/>
  <c r="G56" i="21"/>
  <c r="G57" i="21"/>
  <c r="H57" i="21" s="1"/>
  <c r="G58" i="21"/>
  <c r="G59" i="21"/>
  <c r="H59" i="21" s="1"/>
  <c r="G60" i="21"/>
  <c r="H60" i="21" s="1"/>
  <c r="G61" i="21"/>
  <c r="H61" i="21" s="1"/>
  <c r="G62" i="21"/>
  <c r="H62" i="21" s="1"/>
  <c r="G63" i="21"/>
  <c r="H63" i="21" s="1"/>
  <c r="G64" i="21"/>
  <c r="H64" i="21" s="1"/>
  <c r="G65" i="21"/>
  <c r="H65" i="21" s="1"/>
  <c r="G66" i="21"/>
  <c r="H66" i="21" s="1"/>
  <c r="G67" i="21"/>
  <c r="H67" i="21" s="1"/>
  <c r="G68" i="21"/>
  <c r="H68" i="21" s="1"/>
  <c r="G69" i="21"/>
  <c r="H69" i="21" s="1"/>
  <c r="G70" i="21"/>
  <c r="H70" i="21" s="1"/>
  <c r="G71" i="21"/>
  <c r="H71" i="21" s="1"/>
  <c r="G72" i="21"/>
  <c r="H72" i="21" s="1"/>
  <c r="G73" i="21"/>
  <c r="H73" i="21" s="1"/>
  <c r="G74" i="21"/>
  <c r="H74" i="21" s="1"/>
  <c r="G75" i="21"/>
  <c r="H75" i="21" s="1"/>
  <c r="G76" i="21"/>
  <c r="H76" i="21" s="1"/>
  <c r="G77" i="21"/>
  <c r="H77" i="21" s="1"/>
  <c r="G78" i="21"/>
  <c r="H78" i="21" s="1"/>
  <c r="G79" i="21"/>
  <c r="H79" i="21" s="1"/>
  <c r="G80" i="21"/>
  <c r="G81" i="21"/>
  <c r="H81" i="21" s="1"/>
  <c r="G82" i="21"/>
  <c r="H82" i="21" s="1"/>
  <c r="G83" i="21"/>
  <c r="H83" i="21" s="1"/>
  <c r="G84" i="21"/>
  <c r="H84" i="21" s="1"/>
  <c r="G85" i="21"/>
  <c r="H85" i="21" s="1"/>
  <c r="G86" i="21"/>
  <c r="H86" i="21" s="1"/>
  <c r="G87" i="21"/>
  <c r="H87" i="21" s="1"/>
  <c r="G88" i="21"/>
  <c r="H88" i="21" s="1"/>
  <c r="G89" i="21"/>
  <c r="H89" i="21" s="1"/>
  <c r="G90" i="21"/>
  <c r="H90" i="21" s="1"/>
  <c r="G91" i="21"/>
  <c r="H91" i="21" s="1"/>
  <c r="G92" i="21"/>
  <c r="H92" i="21" s="1"/>
  <c r="G93" i="21"/>
  <c r="H93" i="21" s="1"/>
  <c r="G94" i="21"/>
  <c r="H94" i="21" s="1"/>
  <c r="G95" i="21"/>
  <c r="H95" i="21" s="1"/>
  <c r="G96" i="21"/>
  <c r="H96" i="21" s="1"/>
  <c r="G97" i="21"/>
  <c r="H97" i="21" s="1"/>
  <c r="G98" i="21"/>
  <c r="H98" i="21" s="1"/>
  <c r="G99" i="21"/>
  <c r="H99" i="21" s="1"/>
  <c r="G100" i="21"/>
  <c r="H100" i="21" s="1"/>
  <c r="G101" i="21"/>
  <c r="H101" i="21" s="1"/>
  <c r="G102" i="21"/>
  <c r="H102" i="21" s="1"/>
  <c r="G103" i="21"/>
  <c r="H103" i="21" s="1"/>
  <c r="G104" i="21"/>
  <c r="H104" i="21" s="1"/>
  <c r="G105" i="21"/>
  <c r="H105" i="21" s="1"/>
  <c r="G106" i="21"/>
  <c r="H106" i="21" s="1"/>
  <c r="G107" i="21"/>
  <c r="H107" i="21" s="1"/>
  <c r="G108" i="21"/>
  <c r="H108" i="21" s="1"/>
  <c r="G109" i="21"/>
  <c r="H109" i="21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2" i="21"/>
  <c r="U12" i="7" l="1"/>
  <c r="U3" i="7"/>
  <c r="U156" i="7"/>
  <c r="U145" i="7"/>
  <c r="U135" i="7"/>
  <c r="U125" i="7"/>
  <c r="U108" i="7"/>
  <c r="U70" i="7"/>
  <c r="U60" i="7"/>
  <c r="U51" i="7"/>
  <c r="U32" i="7"/>
  <c r="U22" i="7"/>
  <c r="U176" i="7"/>
  <c r="U166" i="7"/>
  <c r="U155" i="7"/>
  <c r="U144" i="7"/>
  <c r="U116" i="7"/>
  <c r="U107" i="7"/>
  <c r="U80" i="7"/>
  <c r="U69" i="7"/>
  <c r="U50" i="7"/>
  <c r="U31" i="7"/>
  <c r="U21" i="7"/>
  <c r="U175" i="7"/>
  <c r="U165" i="7"/>
  <c r="U154" i="7"/>
  <c r="U143" i="7"/>
  <c r="U98" i="7"/>
  <c r="U89" i="7"/>
  <c r="U79" i="7"/>
  <c r="U68" i="7"/>
  <c r="U49" i="7"/>
  <c r="U30" i="7"/>
  <c r="U20" i="7"/>
  <c r="U174" i="7"/>
  <c r="U153" i="7"/>
  <c r="U142" i="7"/>
  <c r="U133" i="7"/>
  <c r="U123" i="7"/>
  <c r="U88" i="7"/>
  <c r="U78" i="7"/>
  <c r="U58" i="7"/>
  <c r="U48" i="7"/>
  <c r="U19" i="7"/>
  <c r="U10" i="7"/>
  <c r="U173" i="7"/>
  <c r="U141" i="7"/>
  <c r="U132" i="7"/>
  <c r="U114" i="7"/>
  <c r="U105" i="7"/>
  <c r="U77" i="7"/>
  <c r="U47" i="7"/>
  <c r="U38" i="7"/>
  <c r="U172" i="7"/>
  <c r="U163" i="7"/>
  <c r="U140" i="7"/>
  <c r="U131" i="7"/>
  <c r="U96" i="7"/>
  <c r="U76" i="7"/>
  <c r="U66" i="7"/>
  <c r="U46" i="7"/>
  <c r="U37" i="7"/>
  <c r="U28" i="7"/>
  <c r="U162" i="7"/>
  <c r="U151" i="7"/>
  <c r="U121" i="7"/>
  <c r="U95" i="7"/>
  <c r="U86" i="7"/>
  <c r="U75" i="7"/>
  <c r="U65" i="7"/>
  <c r="U56" i="7"/>
  <c r="U45" i="7"/>
  <c r="U27" i="7"/>
  <c r="U17" i="7"/>
  <c r="U8" i="7"/>
  <c r="U161" i="7"/>
  <c r="U150" i="7"/>
  <c r="U120" i="7"/>
  <c r="U112" i="7"/>
  <c r="U103" i="7"/>
  <c r="U94" i="7"/>
  <c r="U85" i="7"/>
  <c r="U74" i="7"/>
  <c r="U64" i="7"/>
  <c r="U44" i="7"/>
  <c r="U26" i="7"/>
  <c r="U7" i="7"/>
  <c r="U170" i="7"/>
  <c r="U160" i="7"/>
  <c r="U149" i="7"/>
  <c r="U138" i="7"/>
  <c r="U129" i="7"/>
  <c r="U111" i="7"/>
  <c r="U102" i="7"/>
  <c r="U93" i="7"/>
  <c r="U84" i="7"/>
  <c r="U63" i="7"/>
  <c r="U43" i="7"/>
  <c r="U35" i="7"/>
  <c r="U25" i="7"/>
  <c r="U6" i="7"/>
  <c r="U169" i="7"/>
  <c r="U159" i="7"/>
  <c r="U148" i="7"/>
  <c r="U137" i="7"/>
  <c r="U128" i="7"/>
  <c r="U110" i="7"/>
  <c r="U83" i="7"/>
  <c r="U54" i="7"/>
  <c r="U15" i="7"/>
  <c r="U5" i="7"/>
  <c r="U168" i="7"/>
  <c r="U158" i="7"/>
  <c r="U147" i="7"/>
  <c r="U127" i="7"/>
  <c r="U118" i="7"/>
  <c r="U82" i="7"/>
  <c r="U72" i="7"/>
  <c r="U53" i="7"/>
  <c r="U14" i="7"/>
  <c r="U4" i="7"/>
  <c r="U157" i="7"/>
  <c r="U146" i="7"/>
  <c r="U126" i="7"/>
  <c r="U100" i="7"/>
  <c r="U91" i="7"/>
  <c r="U71" i="7"/>
  <c r="U61" i="7"/>
  <c r="U52" i="7"/>
  <c r="U41" i="7"/>
  <c r="U33" i="7"/>
  <c r="U23" i="7"/>
  <c r="U13" i="7"/>
  <c r="N108" i="7"/>
  <c r="N128" i="7"/>
  <c r="O128" i="7"/>
  <c r="P128" i="7" s="1"/>
  <c r="S128" i="7" s="1"/>
  <c r="O32" i="7"/>
  <c r="N32" i="7"/>
  <c r="O19" i="7"/>
  <c r="P19" i="7" s="1"/>
  <c r="S19" i="7" s="1"/>
  <c r="N19" i="7"/>
  <c r="P48" i="7"/>
  <c r="S48" i="7" s="1"/>
  <c r="O52" i="7"/>
  <c r="P52" i="7" s="1"/>
  <c r="S52" i="7" s="1"/>
  <c r="N52" i="7"/>
  <c r="O88" i="7"/>
  <c r="P88" i="7" s="1"/>
  <c r="S88" i="7" s="1"/>
  <c r="N88" i="7"/>
  <c r="O41" i="7"/>
  <c r="P41" i="7" s="1"/>
  <c r="S41" i="7" s="1"/>
  <c r="N175" i="7"/>
  <c r="O175" i="7"/>
  <c r="P175" i="7" s="1"/>
  <c r="S175" i="7" s="1"/>
  <c r="N163" i="7"/>
  <c r="O163" i="7"/>
  <c r="P163" i="7" s="1"/>
  <c r="S163" i="7" s="1"/>
  <c r="N151" i="7"/>
  <c r="O103" i="7"/>
  <c r="P103" i="7" s="1"/>
  <c r="S103" i="7" s="1"/>
  <c r="N103" i="7"/>
  <c r="O79" i="7"/>
  <c r="P79" i="7" s="1"/>
  <c r="S79" i="7" s="1"/>
  <c r="N79" i="7"/>
  <c r="N43" i="7"/>
  <c r="O43" i="7"/>
  <c r="P43" i="7" s="1"/>
  <c r="S43" i="7" s="1"/>
  <c r="N31" i="7"/>
  <c r="O7" i="7"/>
  <c r="P7" i="7" s="1"/>
  <c r="S7" i="7" s="1"/>
  <c r="O13" i="7"/>
  <c r="P13" i="7" s="1"/>
  <c r="S13" i="7" s="1"/>
  <c r="N13" i="7"/>
  <c r="O160" i="7"/>
  <c r="P160" i="7" s="1"/>
  <c r="S160" i="7" s="1"/>
  <c r="O64" i="7"/>
  <c r="P64" i="7" s="1"/>
  <c r="S64" i="7" s="1"/>
  <c r="N64" i="7"/>
  <c r="N174" i="7"/>
  <c r="O174" i="7"/>
  <c r="P174" i="7" s="1"/>
  <c r="S174" i="7" s="1"/>
  <c r="N162" i="7"/>
  <c r="O162" i="7"/>
  <c r="P162" i="7" s="1"/>
  <c r="S162" i="7" s="1"/>
  <c r="N150" i="7"/>
  <c r="O150" i="7"/>
  <c r="P150" i="7" s="1"/>
  <c r="S150" i="7" s="1"/>
  <c r="N138" i="7"/>
  <c r="N126" i="7"/>
  <c r="O126" i="7"/>
  <c r="P126" i="7" s="1"/>
  <c r="S126" i="7" s="1"/>
  <c r="N102" i="7"/>
  <c r="N66" i="7"/>
  <c r="O66" i="7"/>
  <c r="P66" i="7" s="1"/>
  <c r="S66" i="7" s="1"/>
  <c r="N54" i="7"/>
  <c r="O54" i="7"/>
  <c r="P54" i="7" s="1"/>
  <c r="S54" i="7" s="1"/>
  <c r="N30" i="7"/>
  <c r="O30" i="7"/>
  <c r="P30" i="7" s="1"/>
  <c r="S30" i="7" s="1"/>
  <c r="O49" i="7"/>
  <c r="P49" i="7" s="1"/>
  <c r="S49" i="7" s="1"/>
  <c r="N49" i="7"/>
  <c r="O151" i="7"/>
  <c r="P151" i="7" s="1"/>
  <c r="S151" i="7" s="1"/>
  <c r="O143" i="7"/>
  <c r="P143" i="7" s="1"/>
  <c r="S143" i="7" s="1"/>
  <c r="N143" i="7"/>
  <c r="N172" i="7"/>
  <c r="O172" i="7"/>
  <c r="P172" i="7" s="1"/>
  <c r="S172" i="7" s="1"/>
  <c r="O28" i="7"/>
  <c r="P28" i="7" s="1"/>
  <c r="S28" i="7" s="1"/>
  <c r="N4" i="7"/>
  <c r="O4" i="7"/>
  <c r="P4" i="7" s="1"/>
  <c r="S4" i="7" s="1"/>
  <c r="O140" i="7"/>
  <c r="P140" i="7" s="1"/>
  <c r="S140" i="7" s="1"/>
  <c r="N140" i="7"/>
  <c r="O91" i="7"/>
  <c r="P91" i="7" s="1"/>
  <c r="S91" i="7" s="1"/>
  <c r="N91" i="7"/>
  <c r="O138" i="7"/>
  <c r="P138" i="7" s="1"/>
  <c r="S138" i="7" s="1"/>
  <c r="N159" i="7"/>
  <c r="O159" i="7"/>
  <c r="P159" i="7" s="1"/>
  <c r="S159" i="7" s="1"/>
  <c r="O147" i="7"/>
  <c r="P147" i="7" s="1"/>
  <c r="S147" i="7" s="1"/>
  <c r="N135" i="7"/>
  <c r="O135" i="7"/>
  <c r="P135" i="7" s="1"/>
  <c r="S135" i="7" s="1"/>
  <c r="N123" i="7"/>
  <c r="O123" i="7"/>
  <c r="P123" i="7" s="1"/>
  <c r="S123" i="7" s="1"/>
  <c r="P63" i="7"/>
  <c r="S63" i="7" s="1"/>
  <c r="N63" i="7"/>
  <c r="O51" i="7"/>
  <c r="P51" i="7" s="1"/>
  <c r="S51" i="7" s="1"/>
  <c r="N51" i="7"/>
  <c r="O27" i="7"/>
  <c r="P27" i="7" s="1"/>
  <c r="S27" i="7" s="1"/>
  <c r="N27" i="7"/>
  <c r="O15" i="7"/>
  <c r="P15" i="7" s="1"/>
  <c r="S15" i="7" s="1"/>
  <c r="N15" i="7"/>
  <c r="O3" i="7"/>
  <c r="P3" i="7" s="1"/>
  <c r="S3" i="7" s="1"/>
  <c r="O170" i="7"/>
  <c r="P170" i="7" s="1"/>
  <c r="S170" i="7" s="1"/>
  <c r="N158" i="7"/>
  <c r="O158" i="7"/>
  <c r="P158" i="7" s="1"/>
  <c r="S158" i="7" s="1"/>
  <c r="N146" i="7"/>
  <c r="O146" i="7"/>
  <c r="P146" i="7" s="1"/>
  <c r="S146" i="7" s="1"/>
  <c r="N110" i="7"/>
  <c r="O110" i="7"/>
  <c r="P110" i="7" s="1"/>
  <c r="S110" i="7" s="1"/>
  <c r="N98" i="7"/>
  <c r="O98" i="7"/>
  <c r="P98" i="7" s="1"/>
  <c r="S98" i="7" s="1"/>
  <c r="N86" i="7"/>
  <c r="O74" i="7"/>
  <c r="P74" i="7" s="1"/>
  <c r="S74" i="7" s="1"/>
  <c r="N74" i="7"/>
  <c r="P50" i="7"/>
  <c r="S50" i="7" s="1"/>
  <c r="N50" i="7"/>
  <c r="O38" i="7"/>
  <c r="P38" i="7" s="1"/>
  <c r="S38" i="7" s="1"/>
  <c r="N38" i="7"/>
  <c r="N35" i="7"/>
  <c r="N112" i="7"/>
  <c r="O169" i="7"/>
  <c r="P169" i="7" s="1"/>
  <c r="S169" i="7" s="1"/>
  <c r="N169" i="7"/>
  <c r="O157" i="7"/>
  <c r="P157" i="7" s="1"/>
  <c r="S157" i="7" s="1"/>
  <c r="N133" i="7"/>
  <c r="O133" i="7"/>
  <c r="P133" i="7" s="1"/>
  <c r="S133" i="7" s="1"/>
  <c r="O37" i="7"/>
  <c r="P37" i="7" s="1"/>
  <c r="S37" i="7" s="1"/>
  <c r="N37" i="7"/>
  <c r="N176" i="7"/>
  <c r="O176" i="7"/>
  <c r="P176" i="7" s="1"/>
  <c r="S176" i="7" s="1"/>
  <c r="N78" i="7"/>
  <c r="O78" i="7"/>
  <c r="P78" i="7" s="1"/>
  <c r="S78" i="7" s="1"/>
  <c r="N41" i="7"/>
  <c r="O35" i="7"/>
  <c r="P35" i="7" s="1"/>
  <c r="S35" i="7" s="1"/>
  <c r="O100" i="7"/>
  <c r="P100" i="7" s="1"/>
  <c r="S100" i="7" s="1"/>
  <c r="N100" i="7"/>
  <c r="N145" i="7"/>
  <c r="O145" i="7"/>
  <c r="P145" i="7" s="1"/>
  <c r="S145" i="7" s="1"/>
  <c r="O121" i="7"/>
  <c r="P121" i="7" s="1"/>
  <c r="S121" i="7" s="1"/>
  <c r="N85" i="7"/>
  <c r="O85" i="7"/>
  <c r="P85" i="7" s="1"/>
  <c r="S85" i="7" s="1"/>
  <c r="O61" i="7"/>
  <c r="P61" i="7" s="1"/>
  <c r="S61" i="7" s="1"/>
  <c r="N61" i="7"/>
  <c r="O25" i="7"/>
  <c r="P25" i="7" s="1"/>
  <c r="S25" i="7" s="1"/>
  <c r="N25" i="7"/>
  <c r="O168" i="7"/>
  <c r="P168" i="7" s="1"/>
  <c r="S168" i="7" s="1"/>
  <c r="N168" i="7"/>
  <c r="O156" i="7"/>
  <c r="P156" i="7" s="1"/>
  <c r="S156" i="7" s="1"/>
  <c r="N156" i="7"/>
  <c r="O144" i="7"/>
  <c r="P144" i="7" s="1"/>
  <c r="S144" i="7" s="1"/>
  <c r="O127" i="7"/>
  <c r="P127" i="7" s="1"/>
  <c r="S127" i="7" s="1"/>
  <c r="N127" i="7"/>
  <c r="O75" i="7"/>
  <c r="P75" i="7" s="1"/>
  <c r="S75" i="7" s="1"/>
  <c r="N75" i="7"/>
  <c r="O26" i="7"/>
  <c r="P26" i="7" s="1"/>
  <c r="S26" i="7" s="1"/>
  <c r="N26" i="7"/>
  <c r="N170" i="7"/>
  <c r="O112" i="7"/>
  <c r="P112" i="7" s="1"/>
  <c r="S112" i="7" s="1"/>
  <c r="O31" i="7"/>
  <c r="P31" i="7" s="1"/>
  <c r="S31" i="7" s="1"/>
  <c r="N89" i="7"/>
  <c r="N5" i="7"/>
  <c r="O131" i="7"/>
  <c r="P131" i="7" s="1"/>
  <c r="S131" i="7" s="1"/>
  <c r="N107" i="7"/>
  <c r="O107" i="7"/>
  <c r="P107" i="7" s="1"/>
  <c r="S107" i="7" s="1"/>
  <c r="O95" i="7"/>
  <c r="P95" i="7" s="1"/>
  <c r="S95" i="7" s="1"/>
  <c r="O83" i="7"/>
  <c r="P83" i="7" s="1"/>
  <c r="S83" i="7" s="1"/>
  <c r="O47" i="7"/>
  <c r="P47" i="7" s="1"/>
  <c r="S47" i="7" s="1"/>
  <c r="N47" i="7"/>
  <c r="O23" i="7"/>
  <c r="P23" i="7" s="1"/>
  <c r="S23" i="7" s="1"/>
  <c r="N23" i="7"/>
  <c r="O22" i="7"/>
  <c r="P22" i="7" s="1"/>
  <c r="S22" i="7" s="1"/>
  <c r="N22" i="7"/>
  <c r="N7" i="7"/>
  <c r="O102" i="7"/>
  <c r="P102" i="7" s="1"/>
  <c r="S102" i="7" s="1"/>
  <c r="O53" i="7"/>
  <c r="P53" i="7" s="1"/>
  <c r="S53" i="7" s="1"/>
  <c r="N148" i="7"/>
  <c r="O148" i="7"/>
  <c r="P148" i="7" s="1"/>
  <c r="S148" i="7" s="1"/>
  <c r="P76" i="7"/>
  <c r="S76" i="7" s="1"/>
  <c r="N76" i="7"/>
  <c r="O166" i="7"/>
  <c r="P166" i="7" s="1"/>
  <c r="S166" i="7" s="1"/>
  <c r="N166" i="7"/>
  <c r="N82" i="7"/>
  <c r="O82" i="7"/>
  <c r="P82" i="7" s="1"/>
  <c r="S82" i="7" s="1"/>
  <c r="N125" i="7"/>
  <c r="P125" i="7"/>
  <c r="S125" i="7" s="1"/>
  <c r="O77" i="7"/>
  <c r="P77" i="7" s="1"/>
  <c r="S77" i="7" s="1"/>
  <c r="N77" i="7"/>
  <c r="N17" i="7"/>
  <c r="O17" i="7"/>
  <c r="P17" i="7" s="1"/>
  <c r="S17" i="7" s="1"/>
  <c r="O165" i="7"/>
  <c r="P165" i="7" s="1"/>
  <c r="S165" i="7" s="1"/>
  <c r="N165" i="7"/>
  <c r="O153" i="7"/>
  <c r="P153" i="7" s="1"/>
  <c r="S153" i="7" s="1"/>
  <c r="N153" i="7"/>
  <c r="P141" i="7"/>
  <c r="S141" i="7" s="1"/>
  <c r="N141" i="7"/>
  <c r="O129" i="7"/>
  <c r="P129" i="7" s="1"/>
  <c r="S129" i="7" s="1"/>
  <c r="N129" i="7"/>
  <c r="O105" i="7"/>
  <c r="P105" i="7" s="1"/>
  <c r="S105" i="7" s="1"/>
  <c r="N93" i="7"/>
  <c r="O93" i="7"/>
  <c r="P93" i="7" s="1"/>
  <c r="S93" i="7" s="1"/>
  <c r="N69" i="7"/>
  <c r="O69" i="7"/>
  <c r="P69" i="7" s="1"/>
  <c r="S69" i="7" s="1"/>
  <c r="O33" i="7"/>
  <c r="P33" i="7" s="1"/>
  <c r="S33" i="7" s="1"/>
  <c r="N33" i="7"/>
  <c r="N21" i="7"/>
  <c r="P21" i="7"/>
  <c r="S21" i="7" s="1"/>
  <c r="N114" i="7"/>
  <c r="O114" i="7"/>
  <c r="P114" i="7" s="1"/>
  <c r="S114" i="7" s="1"/>
  <c r="O65" i="7"/>
  <c r="P65" i="7" s="1"/>
  <c r="S65" i="7" s="1"/>
  <c r="N65" i="7"/>
  <c r="N160" i="7"/>
  <c r="O89" i="7"/>
  <c r="P89" i="7" s="1"/>
  <c r="S89" i="7" s="1"/>
  <c r="P154" i="7"/>
  <c r="S154" i="7" s="1"/>
  <c r="N154" i="7"/>
  <c r="O142" i="7"/>
  <c r="P142" i="7" s="1"/>
  <c r="S142" i="7" s="1"/>
  <c r="N142" i="7"/>
  <c r="O118" i="7"/>
  <c r="P118" i="7" s="1"/>
  <c r="S118" i="7" s="1"/>
  <c r="N94" i="7"/>
  <c r="O94" i="7"/>
  <c r="P94" i="7" s="1"/>
  <c r="S94" i="7" s="1"/>
  <c r="P70" i="7"/>
  <c r="N58" i="7"/>
  <c r="O58" i="7"/>
  <c r="P58" i="7" s="1"/>
  <c r="S58" i="7" s="1"/>
  <c r="N46" i="7"/>
  <c r="P46" i="7"/>
  <c r="S46" i="7" s="1"/>
  <c r="O10" i="7"/>
  <c r="P10" i="7" s="1"/>
  <c r="S10" i="7" s="1"/>
  <c r="N10" i="7"/>
  <c r="N70" i="7"/>
  <c r="N56" i="7"/>
  <c r="O56" i="7"/>
  <c r="P56" i="7" s="1"/>
  <c r="S56" i="7" s="1"/>
  <c r="O155" i="7"/>
  <c r="P155" i="7" s="1"/>
  <c r="S155" i="7" s="1"/>
  <c r="N155" i="7"/>
  <c r="N157" i="7"/>
  <c r="N121" i="7"/>
  <c r="O86" i="7"/>
  <c r="P86" i="7" s="1"/>
  <c r="S86" i="7" s="1"/>
  <c r="O5" i="7"/>
  <c r="P5" i="7" s="1"/>
  <c r="S5" i="7" s="1"/>
  <c r="O137" i="7"/>
  <c r="P137" i="7" s="1"/>
  <c r="S137" i="7" s="1"/>
  <c r="O111" i="7"/>
  <c r="P111" i="7" s="1"/>
  <c r="S111" i="7" s="1"/>
  <c r="O71" i="7"/>
  <c r="P71" i="7" s="1"/>
  <c r="S71" i="7" s="1"/>
  <c r="O45" i="7"/>
  <c r="P45" i="7" s="1"/>
  <c r="S45" i="7" s="1"/>
  <c r="P60" i="7"/>
  <c r="S60" i="7" s="1"/>
  <c r="P8" i="7"/>
  <c r="S8" i="7" s="1"/>
  <c r="N116" i="7"/>
  <c r="N14" i="7"/>
  <c r="O149" i="7"/>
  <c r="P149" i="7" s="1"/>
  <c r="S149" i="7" s="1"/>
  <c r="O44" i="7"/>
  <c r="P44" i="7" s="1"/>
  <c r="S44" i="7" s="1"/>
  <c r="P72" i="7"/>
  <c r="S72" i="7" s="1"/>
  <c r="P20" i="7"/>
  <c r="S20" i="7" s="1"/>
  <c r="O161" i="7"/>
  <c r="P161" i="7" s="1"/>
  <c r="S161" i="7" s="1"/>
  <c r="N12" i="7"/>
  <c r="O173" i="7"/>
  <c r="P173" i="7" s="1"/>
  <c r="S173" i="7" s="1"/>
  <c r="O68" i="7"/>
  <c r="P68" i="7" s="1"/>
  <c r="S68" i="7" s="1"/>
  <c r="O14" i="7"/>
  <c r="P14" i="7" s="1"/>
  <c r="S14" i="7" s="1"/>
  <c r="P96" i="7"/>
  <c r="S96" i="7" s="1"/>
  <c r="N48" i="7"/>
  <c r="O80" i="7"/>
  <c r="P80" i="7" s="1"/>
  <c r="S80" i="7" s="1"/>
  <c r="P108" i="7"/>
  <c r="S108" i="7" s="1"/>
  <c r="N60" i="7"/>
  <c r="P120" i="7"/>
  <c r="S120" i="7" s="1"/>
  <c r="N72" i="7"/>
  <c r="P132" i="7"/>
  <c r="S132" i="7" s="1"/>
  <c r="N96" i="7"/>
  <c r="N84" i="7"/>
  <c r="N20" i="7"/>
  <c r="N8" i="7"/>
  <c r="O116" i="7"/>
  <c r="P116" i="7" s="1"/>
  <c r="S116" i="7" s="1"/>
  <c r="N120" i="7"/>
  <c r="N132" i="7"/>
  <c r="O6" i="7"/>
  <c r="P6" i="7" s="1"/>
  <c r="S6" i="7" s="1"/>
  <c r="Y40" i="7"/>
  <c r="Y39" i="7"/>
  <c r="J48" i="16"/>
  <c r="K48" i="16"/>
  <c r="G48" i="16"/>
  <c r="I48" i="16" s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4" i="16"/>
  <c r="K45" i="16"/>
  <c r="K46" i="16"/>
  <c r="K47" i="16"/>
  <c r="K49" i="16"/>
  <c r="K50" i="16"/>
  <c r="K51" i="16"/>
  <c r="K52" i="16"/>
  <c r="K53" i="16"/>
  <c r="K54" i="16"/>
  <c r="K55" i="16"/>
  <c r="K56" i="16"/>
  <c r="K57" i="16"/>
  <c r="K58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4" i="16"/>
  <c r="J45" i="16"/>
  <c r="J46" i="16"/>
  <c r="J47" i="16"/>
  <c r="J49" i="16"/>
  <c r="J50" i="16"/>
  <c r="J51" i="16"/>
  <c r="J52" i="16"/>
  <c r="J53" i="16"/>
  <c r="J54" i="16"/>
  <c r="J55" i="16"/>
  <c r="J56" i="16"/>
  <c r="J57" i="16"/>
  <c r="J58" i="16"/>
  <c r="J2" i="16"/>
  <c r="G38" i="16"/>
  <c r="G39" i="16"/>
  <c r="G40" i="16"/>
  <c r="G41" i="16"/>
  <c r="G42" i="16"/>
  <c r="G43" i="16"/>
  <c r="G44" i="16"/>
  <c r="G45" i="16"/>
  <c r="G46" i="16"/>
  <c r="G47" i="16"/>
  <c r="G49" i="16"/>
  <c r="G50" i="16"/>
  <c r="G51" i="16"/>
  <c r="G52" i="16"/>
  <c r="G53" i="16"/>
  <c r="G54" i="16"/>
  <c r="G55" i="16"/>
  <c r="G56" i="16"/>
  <c r="G57" i="16"/>
  <c r="G58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T94" i="8" l="1"/>
  <c r="U94" i="8"/>
  <c r="W94" i="8" s="1"/>
  <c r="X94" i="8"/>
  <c r="H94" i="8"/>
  <c r="I94" i="8" l="1"/>
  <c r="K94" i="8" s="1"/>
  <c r="H37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L94" i="8" l="1"/>
  <c r="M94" i="8"/>
  <c r="N94" i="8" s="1"/>
  <c r="O94" i="8" s="1"/>
  <c r="S94" i="8" s="1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W87" i="8" s="1"/>
  <c r="U88" i="8"/>
  <c r="U89" i="8"/>
  <c r="U90" i="8"/>
  <c r="U91" i="8"/>
  <c r="U92" i="8"/>
  <c r="U93" i="8"/>
  <c r="W93" i="8" s="1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N30" i="8"/>
  <c r="N39" i="8"/>
  <c r="H3" i="8"/>
  <c r="K3" i="8" s="1"/>
  <c r="H4" i="8"/>
  <c r="K4" i="8" s="1"/>
  <c r="H5" i="8"/>
  <c r="K5" i="8" s="1"/>
  <c r="H6" i="8"/>
  <c r="K6" i="8" s="1"/>
  <c r="H7" i="8"/>
  <c r="K7" i="8" s="1"/>
  <c r="H8" i="8"/>
  <c r="K8" i="8" s="1"/>
  <c r="L8" i="8" s="1"/>
  <c r="H9" i="8"/>
  <c r="K9" i="8" s="1"/>
  <c r="H10" i="8"/>
  <c r="K10" i="8" s="1"/>
  <c r="L10" i="8" s="1"/>
  <c r="H11" i="8"/>
  <c r="K11" i="8" s="1"/>
  <c r="L11" i="8" s="1"/>
  <c r="M11" i="8" s="1"/>
  <c r="N11" i="8" s="1"/>
  <c r="O11" i="8" s="1"/>
  <c r="S11" i="8" s="1"/>
  <c r="H12" i="8"/>
  <c r="K12" i="8" s="1"/>
  <c r="H13" i="8"/>
  <c r="K13" i="8" s="1"/>
  <c r="H14" i="8"/>
  <c r="K14" i="8" s="1"/>
  <c r="H15" i="8"/>
  <c r="K15" i="8" s="1"/>
  <c r="L15" i="8" s="1"/>
  <c r="H16" i="8"/>
  <c r="K16" i="8" s="1"/>
  <c r="M16" i="8" s="1"/>
  <c r="H17" i="8"/>
  <c r="K17" i="8" s="1"/>
  <c r="L17" i="8" s="1"/>
  <c r="H18" i="8"/>
  <c r="K18" i="8" s="1"/>
  <c r="H19" i="8"/>
  <c r="K19" i="8" s="1"/>
  <c r="M19" i="8" s="1"/>
  <c r="N19" i="8" s="1"/>
  <c r="O19" i="8" s="1"/>
  <c r="S19" i="8" s="1"/>
  <c r="H20" i="8"/>
  <c r="K20" i="8" s="1"/>
  <c r="L20" i="8" s="1"/>
  <c r="H21" i="8"/>
  <c r="K21" i="8" s="1"/>
  <c r="H22" i="8"/>
  <c r="K22" i="8" s="1"/>
  <c r="H23" i="8"/>
  <c r="K23" i="8" s="1"/>
  <c r="H24" i="8"/>
  <c r="K24" i="8" s="1"/>
  <c r="H25" i="8"/>
  <c r="K25" i="8" s="1"/>
  <c r="H26" i="8"/>
  <c r="K26" i="8" s="1"/>
  <c r="L26" i="8" s="1"/>
  <c r="H27" i="8"/>
  <c r="K27" i="8" s="1"/>
  <c r="L27" i="8" s="1"/>
  <c r="H28" i="8"/>
  <c r="K28" i="8" s="1"/>
  <c r="H29" i="8"/>
  <c r="K29" i="8" s="1"/>
  <c r="H30" i="8"/>
  <c r="K30" i="8" s="1"/>
  <c r="M30" i="8" s="1"/>
  <c r="H31" i="8"/>
  <c r="K31" i="8" s="1"/>
  <c r="H32" i="8"/>
  <c r="K32" i="8" s="1"/>
  <c r="L32" i="8" s="1"/>
  <c r="M32" i="8" s="1"/>
  <c r="H33" i="8"/>
  <c r="K33" i="8" s="1"/>
  <c r="L33" i="8" s="1"/>
  <c r="H34" i="8"/>
  <c r="K34" i="8" s="1"/>
  <c r="H35" i="8"/>
  <c r="K35" i="8" s="1"/>
  <c r="H36" i="8"/>
  <c r="K36" i="8" s="1"/>
  <c r="K37" i="8"/>
  <c r="H38" i="8"/>
  <c r="K38" i="8" s="1"/>
  <c r="H39" i="8"/>
  <c r="K39" i="8" s="1"/>
  <c r="M39" i="8" s="1"/>
  <c r="H40" i="8"/>
  <c r="K40" i="8" s="1"/>
  <c r="L40" i="8" s="1"/>
  <c r="H41" i="8"/>
  <c r="K41" i="8" s="1"/>
  <c r="H42" i="8"/>
  <c r="K42" i="8" s="1"/>
  <c r="H43" i="8"/>
  <c r="K43" i="8" s="1"/>
  <c r="H44" i="8"/>
  <c r="K44" i="8" s="1"/>
  <c r="H45" i="8"/>
  <c r="K45" i="8" s="1"/>
  <c r="H46" i="8"/>
  <c r="K46" i="8" s="1"/>
  <c r="L46" i="8" s="1"/>
  <c r="H47" i="8"/>
  <c r="K47" i="8" s="1"/>
  <c r="H48" i="8"/>
  <c r="K48" i="8" s="1"/>
  <c r="H49" i="8"/>
  <c r="K49" i="8" s="1"/>
  <c r="H50" i="8"/>
  <c r="K50" i="8" s="1"/>
  <c r="H51" i="8"/>
  <c r="K51" i="8" s="1"/>
  <c r="L51" i="8" s="1"/>
  <c r="M51" i="8" s="1"/>
  <c r="N51" i="8" s="1"/>
  <c r="O51" i="8" s="1"/>
  <c r="S51" i="8" s="1"/>
  <c r="H52" i="8"/>
  <c r="K52" i="8" s="1"/>
  <c r="H53" i="8"/>
  <c r="K53" i="8" s="1"/>
  <c r="H54" i="8"/>
  <c r="K54" i="8" s="1"/>
  <c r="H55" i="8"/>
  <c r="K55" i="8" s="1"/>
  <c r="H56" i="8"/>
  <c r="K56" i="8" s="1"/>
  <c r="H57" i="8"/>
  <c r="K57" i="8" s="1"/>
  <c r="H58" i="8"/>
  <c r="K58" i="8" s="1"/>
  <c r="H59" i="8"/>
  <c r="K59" i="8" s="1"/>
  <c r="L59" i="8" s="1"/>
  <c r="H60" i="8"/>
  <c r="K60" i="8" s="1"/>
  <c r="H61" i="8"/>
  <c r="K61" i="8" s="1"/>
  <c r="H62" i="8"/>
  <c r="K62" i="8" s="1"/>
  <c r="H63" i="8"/>
  <c r="K63" i="8" s="1"/>
  <c r="H64" i="8"/>
  <c r="K64" i="8" s="1"/>
  <c r="H65" i="8"/>
  <c r="K65" i="8" s="1"/>
  <c r="L65" i="8" s="1"/>
  <c r="H66" i="8"/>
  <c r="K66" i="8" s="1"/>
  <c r="H67" i="8"/>
  <c r="K67" i="8" s="1"/>
  <c r="H68" i="8"/>
  <c r="K68" i="8" s="1"/>
  <c r="L68" i="8" s="1"/>
  <c r="M68" i="8" s="1"/>
  <c r="H69" i="8"/>
  <c r="K69" i="8" s="1"/>
  <c r="H70" i="8"/>
  <c r="K70" i="8" s="1"/>
  <c r="H71" i="8"/>
  <c r="K71" i="8" s="1"/>
  <c r="L71" i="8" s="1"/>
  <c r="H72" i="8"/>
  <c r="K72" i="8" s="1"/>
  <c r="L72" i="8" s="1"/>
  <c r="H73" i="8"/>
  <c r="K73" i="8" s="1"/>
  <c r="H74" i="8"/>
  <c r="K74" i="8" s="1"/>
  <c r="H75" i="8"/>
  <c r="K75" i="8" s="1"/>
  <c r="L75" i="8" s="1"/>
  <c r="H76" i="8"/>
  <c r="K76" i="8" s="1"/>
  <c r="H77" i="8"/>
  <c r="K77" i="8" s="1"/>
  <c r="H78" i="8"/>
  <c r="K78" i="8" s="1"/>
  <c r="H79" i="8"/>
  <c r="K79" i="8" s="1"/>
  <c r="L79" i="8" s="1"/>
  <c r="H80" i="8"/>
  <c r="K80" i="8" s="1"/>
  <c r="L80" i="8" s="1"/>
  <c r="H81" i="8"/>
  <c r="K81" i="8" s="1"/>
  <c r="H82" i="8"/>
  <c r="K82" i="8" s="1"/>
  <c r="H83" i="8"/>
  <c r="K83" i="8" s="1"/>
  <c r="L83" i="8" s="1"/>
  <c r="M83" i="8" s="1"/>
  <c r="H84" i="8"/>
  <c r="K84" i="8" s="1"/>
  <c r="H85" i="8"/>
  <c r="K85" i="8" s="1"/>
  <c r="L85" i="8" s="1"/>
  <c r="H86" i="8"/>
  <c r="K86" i="8" s="1"/>
  <c r="H87" i="8"/>
  <c r="K87" i="8" s="1"/>
  <c r="M87" i="8" s="1"/>
  <c r="H88" i="8"/>
  <c r="K88" i="8" s="1"/>
  <c r="H89" i="8"/>
  <c r="K89" i="8" s="1"/>
  <c r="H90" i="8"/>
  <c r="K90" i="8" s="1"/>
  <c r="H91" i="8"/>
  <c r="K91" i="8" s="1"/>
  <c r="L91" i="8" s="1"/>
  <c r="H92" i="8"/>
  <c r="K92" i="8" s="1"/>
  <c r="L92" i="8" s="1"/>
  <c r="H93" i="8"/>
  <c r="K93" i="8" s="1"/>
  <c r="H95" i="8"/>
  <c r="K95" i="8" s="1"/>
  <c r="L95" i="8" s="1"/>
  <c r="M95" i="8" s="1"/>
  <c r="N95" i="8" s="1"/>
  <c r="O95" i="8" s="1"/>
  <c r="S95" i="8" s="1"/>
  <c r="H96" i="8"/>
  <c r="K96" i="8" s="1"/>
  <c r="H97" i="8"/>
  <c r="K97" i="8" s="1"/>
  <c r="H98" i="8"/>
  <c r="K98" i="8" s="1"/>
  <c r="H99" i="8"/>
  <c r="K99" i="8" s="1"/>
  <c r="H100" i="8"/>
  <c r="K100" i="8" s="1"/>
  <c r="H101" i="8"/>
  <c r="K101" i="8" s="1"/>
  <c r="H102" i="8"/>
  <c r="K102" i="8" s="1"/>
  <c r="H103" i="8"/>
  <c r="K103" i="8" s="1"/>
  <c r="H104" i="8"/>
  <c r="K104" i="8" s="1"/>
  <c r="H105" i="8"/>
  <c r="K105" i="8" s="1"/>
  <c r="L105" i="8" s="1"/>
  <c r="M105" i="8" s="1"/>
  <c r="H106" i="8"/>
  <c r="K106" i="8" s="1"/>
  <c r="L106" i="8" s="1"/>
  <c r="H107" i="8"/>
  <c r="K107" i="8" s="1"/>
  <c r="L107" i="8" s="1"/>
  <c r="M107" i="8" s="1"/>
  <c r="N107" i="8" s="1"/>
  <c r="H108" i="8"/>
  <c r="K108" i="8" s="1"/>
  <c r="H39" i="6"/>
  <c r="J299" i="6"/>
  <c r="J296" i="6"/>
  <c r="J295" i="6"/>
  <c r="W14" i="8" l="1"/>
  <c r="W99" i="8"/>
  <c r="W62" i="8"/>
  <c r="W38" i="8"/>
  <c r="L38" i="8"/>
  <c r="W108" i="8"/>
  <c r="W96" i="8"/>
  <c r="W71" i="8"/>
  <c r="W47" i="8"/>
  <c r="W35" i="8"/>
  <c r="W11" i="8"/>
  <c r="M80" i="8"/>
  <c r="N80" i="8" s="1"/>
  <c r="W102" i="8"/>
  <c r="W65" i="8"/>
  <c r="M92" i="8"/>
  <c r="L44" i="8"/>
  <c r="M44" i="8" s="1"/>
  <c r="N44" i="8" s="1"/>
  <c r="O44" i="8" s="1"/>
  <c r="S44" i="8" s="1"/>
  <c r="M8" i="8"/>
  <c r="N8" i="8" s="1"/>
  <c r="L35" i="8"/>
  <c r="M35" i="8" s="1"/>
  <c r="N35" i="8" s="1"/>
  <c r="O35" i="8" s="1"/>
  <c r="S35" i="8" s="1"/>
  <c r="O30" i="8"/>
  <c r="S30" i="8" s="1"/>
  <c r="L45" i="8"/>
  <c r="M45" i="8" s="1"/>
  <c r="N45" i="8" s="1"/>
  <c r="O45" i="8" s="1"/>
  <c r="S45" i="8" s="1"/>
  <c r="L104" i="8"/>
  <c r="M104" i="8" s="1"/>
  <c r="L67" i="8"/>
  <c r="M67" i="8" s="1"/>
  <c r="L55" i="8"/>
  <c r="M55" i="8" s="1"/>
  <c r="N55" i="8" s="1"/>
  <c r="O55" i="8" s="1"/>
  <c r="S55" i="8" s="1"/>
  <c r="L31" i="8"/>
  <c r="M31" i="8" s="1"/>
  <c r="N31" i="8" s="1"/>
  <c r="O31" i="8" s="1"/>
  <c r="S31" i="8" s="1"/>
  <c r="L7" i="8"/>
  <c r="M7" i="8" s="1"/>
  <c r="N7" i="8" s="1"/>
  <c r="O7" i="8" s="1"/>
  <c r="S7" i="8" s="1"/>
  <c r="L69" i="8"/>
  <c r="M69" i="8" s="1"/>
  <c r="L103" i="8"/>
  <c r="M103" i="8" s="1"/>
  <c r="L54" i="8"/>
  <c r="M54" i="8" s="1"/>
  <c r="L6" i="8"/>
  <c r="M6" i="8" s="1"/>
  <c r="L89" i="8"/>
  <c r="M89" i="8" s="1"/>
  <c r="L77" i="8"/>
  <c r="M77" i="8" s="1"/>
  <c r="L41" i="8"/>
  <c r="M41" i="8" s="1"/>
  <c r="N41" i="8" s="1"/>
  <c r="O41" i="8" s="1"/>
  <c r="S41" i="8" s="1"/>
  <c r="L29" i="8"/>
  <c r="M29" i="8" s="1"/>
  <c r="N29" i="8" s="1"/>
  <c r="O29" i="8" s="1"/>
  <c r="S29" i="8" s="1"/>
  <c r="L5" i="8"/>
  <c r="M5" i="8" s="1"/>
  <c r="N5" i="8" s="1"/>
  <c r="O5" i="8" s="1"/>
  <c r="S5" i="8" s="1"/>
  <c r="N87" i="8"/>
  <c r="O87" i="8" s="1"/>
  <c r="S87" i="8" s="1"/>
  <c r="L21" i="8"/>
  <c r="M21" i="8" s="1"/>
  <c r="N21" i="8" s="1"/>
  <c r="O21" i="8" s="1"/>
  <c r="S21" i="8" s="1"/>
  <c r="N68" i="8"/>
  <c r="O68" i="8" s="1"/>
  <c r="S68" i="8" s="1"/>
  <c r="L90" i="8"/>
  <c r="M90" i="8" s="1"/>
  <c r="L42" i="8"/>
  <c r="M42" i="8" s="1"/>
  <c r="N83" i="8"/>
  <c r="O83" i="8" s="1"/>
  <c r="S83" i="8" s="1"/>
  <c r="L81" i="8"/>
  <c r="M81" i="8" s="1"/>
  <c r="N92" i="8"/>
  <c r="O92" i="8" s="1"/>
  <c r="S92" i="8" s="1"/>
  <c r="W86" i="8"/>
  <c r="L86" i="8"/>
  <c r="M86" i="8" s="1"/>
  <c r="W74" i="8"/>
  <c r="L74" i="8"/>
  <c r="M74" i="8" s="1"/>
  <c r="W50" i="8"/>
  <c r="L50" i="8"/>
  <c r="M50" i="8" s="1"/>
  <c r="N32" i="8"/>
  <c r="O32" i="8" s="1"/>
  <c r="S32" i="8" s="1"/>
  <c r="L78" i="8"/>
  <c r="M78" i="8" s="1"/>
  <c r="L88" i="8"/>
  <c r="M88" i="8" s="1"/>
  <c r="L28" i="8"/>
  <c r="M28" i="8" s="1"/>
  <c r="N105" i="8"/>
  <c r="O105" i="8" s="1"/>
  <c r="S105" i="8" s="1"/>
  <c r="L66" i="8"/>
  <c r="M66" i="8" s="1"/>
  <c r="N16" i="8"/>
  <c r="O16" i="8" s="1"/>
  <c r="S16" i="8" s="1"/>
  <c r="L98" i="8"/>
  <c r="M98" i="8" s="1"/>
  <c r="L61" i="8"/>
  <c r="M61" i="8" s="1"/>
  <c r="L37" i="8"/>
  <c r="M37" i="8" s="1"/>
  <c r="N37" i="8" s="1"/>
  <c r="O37" i="8" s="1"/>
  <c r="S37" i="8" s="1"/>
  <c r="L13" i="8"/>
  <c r="M13" i="8" s="1"/>
  <c r="N13" i="8" s="1"/>
  <c r="O13" i="8" s="1"/>
  <c r="S13" i="8" s="1"/>
  <c r="L84" i="8"/>
  <c r="M84" i="8" s="1"/>
  <c r="L48" i="8"/>
  <c r="M48" i="8" s="1"/>
  <c r="L24" i="8"/>
  <c r="M24" i="8" s="1"/>
  <c r="L9" i="8"/>
  <c r="M9" i="8" s="1"/>
  <c r="N9" i="8" s="1"/>
  <c r="O9" i="8" s="1"/>
  <c r="S9" i="8" s="1"/>
  <c r="L18" i="8"/>
  <c r="M18" i="8" s="1"/>
  <c r="L101" i="8"/>
  <c r="M101" i="8" s="1"/>
  <c r="L76" i="8"/>
  <c r="M76" i="8" s="1"/>
  <c r="L52" i="8"/>
  <c r="M52" i="8" s="1"/>
  <c r="L3" i="8"/>
  <c r="M3" i="8" s="1"/>
  <c r="N3" i="8" s="1"/>
  <c r="O3" i="8" s="1"/>
  <c r="S3" i="8" s="1"/>
  <c r="L73" i="8"/>
  <c r="M73" i="8" s="1"/>
  <c r="L49" i="8"/>
  <c r="M49" i="8" s="1"/>
  <c r="N49" i="8" s="1"/>
  <c r="O49" i="8" s="1"/>
  <c r="S49" i="8" s="1"/>
  <c r="L25" i="8"/>
  <c r="M25" i="8" s="1"/>
  <c r="N25" i="8" s="1"/>
  <c r="O25" i="8" s="1"/>
  <c r="S25" i="8" s="1"/>
  <c r="L97" i="8"/>
  <c r="M97" i="8" s="1"/>
  <c r="L60" i="8"/>
  <c r="M60" i="8" s="1"/>
  <c r="L36" i="8"/>
  <c r="M36" i="8" s="1"/>
  <c r="L12" i="8"/>
  <c r="M12" i="8" s="1"/>
  <c r="L64" i="8"/>
  <c r="M64" i="8" s="1"/>
  <c r="L4" i="8"/>
  <c r="M4" i="8" s="1"/>
  <c r="N4" i="8" s="1"/>
  <c r="L82" i="8"/>
  <c r="M82" i="8" s="1"/>
  <c r="L58" i="8"/>
  <c r="M58" i="8" s="1"/>
  <c r="L34" i="8"/>
  <c r="M34" i="8" s="1"/>
  <c r="L22" i="8"/>
  <c r="M22" i="8" s="1"/>
  <c r="L96" i="8"/>
  <c r="M96" i="8" s="1"/>
  <c r="L56" i="8"/>
  <c r="M56" i="8" s="1"/>
  <c r="L43" i="8"/>
  <c r="M43" i="8" s="1"/>
  <c r="N43" i="8" s="1"/>
  <c r="O43" i="8" s="1"/>
  <c r="S43" i="8" s="1"/>
  <c r="L14" i="8"/>
  <c r="M14" i="8" s="1"/>
  <c r="M91" i="8"/>
  <c r="M59" i="8"/>
  <c r="M46" i="8"/>
  <c r="O39" i="8"/>
  <c r="S39" i="8" s="1"/>
  <c r="M27" i="8"/>
  <c r="N27" i="8" s="1"/>
  <c r="O27" i="8" s="1"/>
  <c r="S27" i="8" s="1"/>
  <c r="M20" i="8"/>
  <c r="L70" i="8"/>
  <c r="M70" i="8" s="1"/>
  <c r="L57" i="8"/>
  <c r="M57" i="8" s="1"/>
  <c r="M72" i="8"/>
  <c r="M40" i="8"/>
  <c r="M106" i="8"/>
  <c r="N106" i="8" s="1"/>
  <c r="O106" i="8" s="1"/>
  <c r="S106" i="8" s="1"/>
  <c r="M15" i="8"/>
  <c r="N15" i="8" s="1"/>
  <c r="O15" i="8" s="1"/>
  <c r="S15" i="8" s="1"/>
  <c r="L108" i="8"/>
  <c r="M108" i="8" s="1"/>
  <c r="N108" i="8" s="1"/>
  <c r="O108" i="8" s="1"/>
  <c r="S108" i="8" s="1"/>
  <c r="M71" i="8"/>
  <c r="M65" i="8"/>
  <c r="M33" i="8"/>
  <c r="N33" i="8" s="1"/>
  <c r="O33" i="8" s="1"/>
  <c r="S33" i="8" s="1"/>
  <c r="W98" i="8"/>
  <c r="W85" i="8"/>
  <c r="W73" i="8"/>
  <c r="W61" i="8"/>
  <c r="W49" i="8"/>
  <c r="W37" i="8"/>
  <c r="W25" i="8"/>
  <c r="W13" i="8"/>
  <c r="L53" i="8"/>
  <c r="M53" i="8" s="1"/>
  <c r="N53" i="8" s="1"/>
  <c r="O53" i="8" s="1"/>
  <c r="S53" i="8" s="1"/>
  <c r="W84" i="8"/>
  <c r="W36" i="8"/>
  <c r="M26" i="8"/>
  <c r="W26" i="8"/>
  <c r="W83" i="8"/>
  <c r="W59" i="8"/>
  <c r="W23" i="8"/>
  <c r="M38" i="8"/>
  <c r="W107" i="8"/>
  <c r="W95" i="8"/>
  <c r="W82" i="8"/>
  <c r="W70" i="8"/>
  <c r="W58" i="8"/>
  <c r="W46" i="8"/>
  <c r="W34" i="8"/>
  <c r="W22" i="8"/>
  <c r="W10" i="8"/>
  <c r="L99" i="8"/>
  <c r="M99" i="8" s="1"/>
  <c r="M79" i="8"/>
  <c r="L93" i="8"/>
  <c r="M93" i="8" s="1"/>
  <c r="W97" i="8"/>
  <c r="W24" i="8"/>
  <c r="L63" i="8"/>
  <c r="M63" i="8" s="1"/>
  <c r="L23" i="8"/>
  <c r="M23" i="8" s="1"/>
  <c r="N23" i="8" s="1"/>
  <c r="O23" i="8" s="1"/>
  <c r="S23" i="8" s="1"/>
  <c r="W106" i="8"/>
  <c r="W81" i="8"/>
  <c r="W69" i="8"/>
  <c r="W57" i="8"/>
  <c r="W45" i="8"/>
  <c r="W33" i="8"/>
  <c r="W21" i="8"/>
  <c r="W9" i="8"/>
  <c r="W48" i="8"/>
  <c r="W105" i="8"/>
  <c r="W92" i="8"/>
  <c r="W80" i="8"/>
  <c r="W68" i="8"/>
  <c r="W56" i="8"/>
  <c r="W44" i="8"/>
  <c r="W32" i="8"/>
  <c r="W20" i="8"/>
  <c r="W8" i="8"/>
  <c r="W72" i="8"/>
  <c r="W12" i="8"/>
  <c r="M10" i="8"/>
  <c r="M75" i="8"/>
  <c r="M17" i="8"/>
  <c r="N17" i="8" s="1"/>
  <c r="O17" i="8" s="1"/>
  <c r="S17" i="8" s="1"/>
  <c r="W104" i="8"/>
  <c r="W91" i="8"/>
  <c r="W79" i="8"/>
  <c r="W67" i="8"/>
  <c r="W55" i="8"/>
  <c r="W43" i="8"/>
  <c r="W31" i="8"/>
  <c r="W19" i="8"/>
  <c r="W7" i="8"/>
  <c r="W60" i="8"/>
  <c r="L102" i="8"/>
  <c r="M102" i="8" s="1"/>
  <c r="L62" i="8"/>
  <c r="M62" i="8" s="1"/>
  <c r="L100" i="8"/>
  <c r="M100" i="8" s="1"/>
  <c r="L47" i="8"/>
  <c r="M47" i="8" s="1"/>
  <c r="N47" i="8" s="1"/>
  <c r="O47" i="8" s="1"/>
  <c r="S47" i="8" s="1"/>
  <c r="W103" i="8"/>
  <c r="W90" i="8"/>
  <c r="W78" i="8"/>
  <c r="W66" i="8"/>
  <c r="W54" i="8"/>
  <c r="W42" i="8"/>
  <c r="W30" i="8"/>
  <c r="W18" i="8"/>
  <c r="W6" i="8"/>
  <c r="W77" i="8"/>
  <c r="W53" i="8"/>
  <c r="W41" i="8"/>
  <c r="W29" i="8"/>
  <c r="W17" i="8"/>
  <c r="W5" i="8"/>
  <c r="W101" i="8"/>
  <c r="W88" i="8"/>
  <c r="W76" i="8"/>
  <c r="W64" i="8"/>
  <c r="W52" i="8"/>
  <c r="W40" i="8"/>
  <c r="W28" i="8"/>
  <c r="W16" i="8"/>
  <c r="W4" i="8"/>
  <c r="M85" i="8"/>
  <c r="W89" i="8"/>
  <c r="W100" i="8"/>
  <c r="W75" i="8"/>
  <c r="W63" i="8"/>
  <c r="W51" i="8"/>
  <c r="W39" i="8"/>
  <c r="W27" i="8"/>
  <c r="W15" i="8"/>
  <c r="W3" i="8"/>
  <c r="O107" i="8"/>
  <c r="S107" i="8" s="1"/>
  <c r="O8" i="8"/>
  <c r="S8" i="8" s="1"/>
  <c r="G292" i="6"/>
  <c r="I292" i="6" s="1"/>
  <c r="H292" i="6"/>
  <c r="H300" i="6" s="1"/>
  <c r="G293" i="6"/>
  <c r="I293" i="6" s="1"/>
  <c r="H293" i="6"/>
  <c r="G294" i="6"/>
  <c r="I294" i="6" s="1"/>
  <c r="H294" i="6"/>
  <c r="G295" i="6"/>
  <c r="H295" i="6"/>
  <c r="I295" i="6" s="1"/>
  <c r="G296" i="6"/>
  <c r="I296" i="6" s="1"/>
  <c r="H296" i="6"/>
  <c r="G297" i="6"/>
  <c r="I297" i="6" s="1"/>
  <c r="H297" i="6"/>
  <c r="G298" i="6"/>
  <c r="I298" i="6" s="1"/>
  <c r="H298" i="6"/>
  <c r="G299" i="6"/>
  <c r="H299" i="6"/>
  <c r="I299" i="6" s="1"/>
  <c r="F300" i="6"/>
  <c r="G300" i="6"/>
  <c r="E300" i="6"/>
  <c r="O80" i="8" l="1"/>
  <c r="S80" i="8" s="1"/>
  <c r="N93" i="8"/>
  <c r="O93" i="8" s="1"/>
  <c r="S93" i="8" s="1"/>
  <c r="N56" i="8"/>
  <c r="O56" i="8" s="1"/>
  <c r="S56" i="8" s="1"/>
  <c r="N64" i="8"/>
  <c r="O64" i="8" s="1"/>
  <c r="S64" i="8" s="1"/>
  <c r="N90" i="8"/>
  <c r="O90" i="8" s="1"/>
  <c r="S90" i="8" s="1"/>
  <c r="N96" i="8"/>
  <c r="O96" i="8" s="1"/>
  <c r="S96" i="8" s="1"/>
  <c r="N6" i="8"/>
  <c r="O6" i="8" s="1"/>
  <c r="S6" i="8" s="1"/>
  <c r="N99" i="8"/>
  <c r="O99" i="8" s="1"/>
  <c r="S99" i="8" s="1"/>
  <c r="N57" i="8"/>
  <c r="O57" i="8" s="1"/>
  <c r="S57" i="8" s="1"/>
  <c r="N52" i="8"/>
  <c r="O52" i="8" s="1"/>
  <c r="S52" i="8" s="1"/>
  <c r="N54" i="8"/>
  <c r="O54" i="8" s="1"/>
  <c r="S54" i="8" s="1"/>
  <c r="N69" i="8"/>
  <c r="O69" i="8" s="1"/>
  <c r="S69" i="8" s="1"/>
  <c r="N22" i="8"/>
  <c r="O22" i="8" s="1"/>
  <c r="S22" i="8" s="1"/>
  <c r="N58" i="8"/>
  <c r="O58" i="8" s="1"/>
  <c r="S58" i="8" s="1"/>
  <c r="N70" i="8"/>
  <c r="O70" i="8" s="1"/>
  <c r="S70" i="8" s="1"/>
  <c r="N103" i="8"/>
  <c r="O103" i="8" s="1"/>
  <c r="S103" i="8" s="1"/>
  <c r="N36" i="8"/>
  <c r="O36" i="8" s="1"/>
  <c r="S36" i="8" s="1"/>
  <c r="N62" i="8"/>
  <c r="O62" i="8" s="1"/>
  <c r="S62" i="8" s="1"/>
  <c r="N78" i="8"/>
  <c r="O78" i="8" s="1"/>
  <c r="S78" i="8" s="1"/>
  <c r="N81" i="8"/>
  <c r="O81" i="8" s="1"/>
  <c r="S81" i="8" s="1"/>
  <c r="N63" i="8"/>
  <c r="O63" i="8" s="1"/>
  <c r="S63" i="8" s="1"/>
  <c r="N67" i="8"/>
  <c r="O67" i="8" s="1"/>
  <c r="S67" i="8" s="1"/>
  <c r="N14" i="8"/>
  <c r="O14" i="8" s="1"/>
  <c r="S14" i="8" s="1"/>
  <c r="N77" i="8"/>
  <c r="O77" i="8" s="1"/>
  <c r="S77" i="8" s="1"/>
  <c r="N104" i="8"/>
  <c r="O104" i="8" s="1"/>
  <c r="S104" i="8" s="1"/>
  <c r="N73" i="8"/>
  <c r="O73" i="8" s="1"/>
  <c r="S73" i="8" s="1"/>
  <c r="N24" i="8"/>
  <c r="O24" i="8" s="1"/>
  <c r="S24" i="8" s="1"/>
  <c r="N50" i="8"/>
  <c r="O50" i="8" s="1"/>
  <c r="S50" i="8" s="1"/>
  <c r="N89" i="8"/>
  <c r="O89" i="8" s="1"/>
  <c r="S89" i="8" s="1"/>
  <c r="N102" i="8"/>
  <c r="O102" i="8" s="1"/>
  <c r="S102" i="8" s="1"/>
  <c r="N71" i="8"/>
  <c r="O71" i="8" s="1"/>
  <c r="S71" i="8" s="1"/>
  <c r="N75" i="8"/>
  <c r="O75" i="8" s="1"/>
  <c r="S75" i="8" s="1"/>
  <c r="N46" i="8"/>
  <c r="O46" i="8" s="1"/>
  <c r="S46" i="8" s="1"/>
  <c r="N34" i="8"/>
  <c r="O34" i="8" s="1"/>
  <c r="S34" i="8" s="1"/>
  <c r="N12" i="8"/>
  <c r="O12" i="8" s="1"/>
  <c r="S12" i="8" s="1"/>
  <c r="N10" i="8"/>
  <c r="O10" i="8" s="1"/>
  <c r="S10" i="8" s="1"/>
  <c r="N59" i="8"/>
  <c r="O59" i="8" s="1"/>
  <c r="S59" i="8" s="1"/>
  <c r="N91" i="8"/>
  <c r="O91" i="8" s="1"/>
  <c r="S91" i="8" s="1"/>
  <c r="N61" i="8"/>
  <c r="O61" i="8" s="1"/>
  <c r="S61" i="8" s="1"/>
  <c r="N28" i="8"/>
  <c r="O28" i="8" s="1"/>
  <c r="S28" i="8" s="1"/>
  <c r="N42" i="8"/>
  <c r="O42" i="8" s="1"/>
  <c r="S42" i="8" s="1"/>
  <c r="N101" i="8"/>
  <c r="O101" i="8" s="1"/>
  <c r="S101" i="8" s="1"/>
  <c r="N38" i="8"/>
  <c r="O38" i="8" s="1"/>
  <c r="S38" i="8" s="1"/>
  <c r="N40" i="8"/>
  <c r="O40" i="8" s="1"/>
  <c r="S40" i="8" s="1"/>
  <c r="N98" i="8"/>
  <c r="O98" i="8" s="1"/>
  <c r="S98" i="8" s="1"/>
  <c r="N88" i="8"/>
  <c r="O88" i="8" s="1"/>
  <c r="S88" i="8" s="1"/>
  <c r="N74" i="8"/>
  <c r="O74" i="8" s="1"/>
  <c r="S74" i="8" s="1"/>
  <c r="N20" i="8"/>
  <c r="O20" i="8" s="1"/>
  <c r="S20" i="8" s="1"/>
  <c r="N65" i="8"/>
  <c r="O65" i="8" s="1"/>
  <c r="S65" i="8" s="1"/>
  <c r="O4" i="8"/>
  <c r="S4" i="8" s="1"/>
  <c r="N85" i="8"/>
  <c r="O85" i="8" s="1"/>
  <c r="S85" i="8" s="1"/>
  <c r="N79" i="8"/>
  <c r="O79" i="8" s="1"/>
  <c r="S79" i="8" s="1"/>
  <c r="N72" i="8"/>
  <c r="O72" i="8" s="1"/>
  <c r="S72" i="8" s="1"/>
  <c r="N82" i="8"/>
  <c r="O82" i="8" s="1"/>
  <c r="S82" i="8" s="1"/>
  <c r="N60" i="8"/>
  <c r="O60" i="8" s="1"/>
  <c r="S60" i="8" s="1"/>
  <c r="N86" i="8"/>
  <c r="O86" i="8" s="1"/>
  <c r="S86" i="8" s="1"/>
  <c r="N18" i="8"/>
  <c r="O18" i="8" s="1"/>
  <c r="S18" i="8" s="1"/>
  <c r="N97" i="8"/>
  <c r="O97" i="8" s="1"/>
  <c r="S97" i="8" s="1"/>
  <c r="N76" i="8"/>
  <c r="O76" i="8" s="1"/>
  <c r="S76" i="8" s="1"/>
  <c r="N48" i="8"/>
  <c r="O48" i="8" s="1"/>
  <c r="S48" i="8" s="1"/>
  <c r="N84" i="8"/>
  <c r="O84" i="8" s="1"/>
  <c r="S84" i="8" s="1"/>
  <c r="N66" i="8"/>
  <c r="O66" i="8" s="1"/>
  <c r="S66" i="8" s="1"/>
  <c r="N100" i="8"/>
  <c r="O100" i="8" s="1"/>
  <c r="S100" i="8" s="1"/>
  <c r="N26" i="8"/>
  <c r="O26" i="8" s="1"/>
  <c r="S26" i="8" s="1"/>
  <c r="L4" i="5"/>
  <c r="L5" i="5"/>
  <c r="M5" i="5" s="1"/>
  <c r="L6" i="5"/>
  <c r="L7" i="5"/>
  <c r="L8" i="5"/>
  <c r="L9" i="5"/>
  <c r="L10" i="5"/>
  <c r="L11" i="5"/>
  <c r="M11" i="5" s="1"/>
  <c r="L12" i="5"/>
  <c r="L13" i="5"/>
  <c r="M13" i="5" s="1"/>
  <c r="L14" i="5"/>
  <c r="L15" i="5"/>
  <c r="L16" i="5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L25" i="5"/>
  <c r="M25" i="5" s="1"/>
  <c r="L26" i="5"/>
  <c r="L27" i="5"/>
  <c r="M27" i="5" s="1"/>
  <c r="L28" i="5"/>
  <c r="L29" i="5"/>
  <c r="M29" i="5" s="1"/>
  <c r="L30" i="5"/>
  <c r="L31" i="5"/>
  <c r="M31" i="5" s="1"/>
  <c r="L32" i="5"/>
  <c r="L33" i="5"/>
  <c r="M33" i="5" s="1"/>
  <c r="L34" i="5"/>
  <c r="M34" i="5" s="1"/>
  <c r="L35" i="5"/>
  <c r="M35" i="5" s="1"/>
  <c r="L36" i="5"/>
  <c r="L37" i="5"/>
  <c r="M37" i="5" s="1"/>
  <c r="L38" i="5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L47" i="5"/>
  <c r="M47" i="5" s="1"/>
  <c r="L48" i="5"/>
  <c r="L49" i="5"/>
  <c r="M49" i="5" s="1"/>
  <c r="L50" i="5"/>
  <c r="M50" i="5" s="1"/>
  <c r="L51" i="5"/>
  <c r="M51" i="5" s="1"/>
  <c r="L52" i="5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L61" i="5"/>
  <c r="M61" i="5" s="1"/>
  <c r="L62" i="5"/>
  <c r="L63" i="5"/>
  <c r="M63" i="5" s="1"/>
  <c r="L64" i="5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L85" i="5"/>
  <c r="M85" i="5" s="1"/>
  <c r="L86" i="5"/>
  <c r="M86" i="5" s="1"/>
  <c r="L87" i="5"/>
  <c r="M87" i="5" s="1"/>
  <c r="L88" i="5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M4" i="5"/>
  <c r="M6" i="5"/>
  <c r="M7" i="5"/>
  <c r="M8" i="5"/>
  <c r="M9" i="5"/>
  <c r="M10" i="5"/>
  <c r="M12" i="5"/>
  <c r="M14" i="5"/>
  <c r="M16" i="5"/>
  <c r="M24" i="5"/>
  <c r="M26" i="5"/>
  <c r="M28" i="5"/>
  <c r="M30" i="5"/>
  <c r="M32" i="5"/>
  <c r="M36" i="5"/>
  <c r="M38" i="5"/>
  <c r="M46" i="5"/>
  <c r="M48" i="5"/>
  <c r="M52" i="5"/>
  <c r="M60" i="5"/>
  <c r="M62" i="5"/>
  <c r="M64" i="5"/>
  <c r="M76" i="5"/>
  <c r="M84" i="5"/>
  <c r="M88" i="5"/>
  <c r="M89" i="5"/>
  <c r="M101" i="5"/>
  <c r="M113" i="5"/>
  <c r="M121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2" i="5"/>
  <c r="P25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N138" i="5" s="1"/>
  <c r="F139" i="5"/>
  <c r="N139" i="5" s="1"/>
  <c r="F140" i="5"/>
  <c r="N140" i="5" s="1"/>
  <c r="F141" i="5"/>
  <c r="F142" i="5"/>
  <c r="N142" i="5" s="1"/>
  <c r="F143" i="5"/>
  <c r="N143" i="5" s="1"/>
  <c r="F144" i="5"/>
  <c r="N144" i="5" s="1"/>
  <c r="F145" i="5"/>
  <c r="N145" i="5" s="1"/>
  <c r="F146" i="5"/>
  <c r="N146" i="5" s="1"/>
  <c r="F147" i="5"/>
  <c r="F148" i="5"/>
  <c r="F149" i="5"/>
  <c r="N149" i="5" s="1"/>
  <c r="F150" i="5"/>
  <c r="N150" i="5" s="1"/>
  <c r="F151" i="5"/>
  <c r="N151" i="5" s="1"/>
  <c r="F152" i="5"/>
  <c r="N152" i="5" s="1"/>
  <c r="F153" i="5"/>
  <c r="F154" i="5"/>
  <c r="N154" i="5" s="1"/>
  <c r="F155" i="5"/>
  <c r="N155" i="5" s="1"/>
  <c r="F156" i="5"/>
  <c r="N156" i="5" s="1"/>
  <c r="F157" i="5"/>
  <c r="N157" i="5" s="1"/>
  <c r="F158" i="5"/>
  <c r="N158" i="5" s="1"/>
  <c r="F159" i="5"/>
  <c r="F160" i="5"/>
  <c r="F161" i="5"/>
  <c r="N161" i="5" s="1"/>
  <c r="F162" i="5"/>
  <c r="N162" i="5" s="1"/>
  <c r="F163" i="5"/>
  <c r="N163" i="5" s="1"/>
  <c r="F164" i="5"/>
  <c r="N164" i="5" s="1"/>
  <c r="F165" i="5"/>
  <c r="N165" i="5" s="1"/>
  <c r="F166" i="5"/>
  <c r="N166" i="5" s="1"/>
  <c r="F167" i="5"/>
  <c r="N167" i="5" s="1"/>
  <c r="F168" i="5"/>
  <c r="N168" i="5" s="1"/>
  <c r="F169" i="5"/>
  <c r="N169" i="5" s="1"/>
  <c r="F170" i="5"/>
  <c r="N170" i="5" s="1"/>
  <c r="F171" i="5"/>
  <c r="F172" i="5"/>
  <c r="F173" i="5"/>
  <c r="N173" i="5" s="1"/>
  <c r="F174" i="5"/>
  <c r="N174" i="5" s="1"/>
  <c r="F175" i="5"/>
  <c r="N175" i="5" s="1"/>
  <c r="F176" i="5"/>
  <c r="N176" i="5" s="1"/>
  <c r="F177" i="5"/>
  <c r="N177" i="5" s="1"/>
  <c r="F178" i="5"/>
  <c r="N178" i="5" s="1"/>
  <c r="F179" i="5"/>
  <c r="N179" i="5" s="1"/>
  <c r="F180" i="5"/>
  <c r="N180" i="5" s="1"/>
  <c r="F181" i="5"/>
  <c r="N181" i="5" s="1"/>
  <c r="F182" i="5"/>
  <c r="N182" i="5" s="1"/>
  <c r="F183" i="5"/>
  <c r="F184" i="5"/>
  <c r="F185" i="5"/>
  <c r="N185" i="5" s="1"/>
  <c r="F186" i="5"/>
  <c r="N186" i="5" s="1"/>
  <c r="F187" i="5"/>
  <c r="N187" i="5" s="1"/>
  <c r="F188" i="5"/>
  <c r="N188" i="5" s="1"/>
  <c r="F189" i="5"/>
  <c r="N189" i="5" s="1"/>
  <c r="F190" i="5"/>
  <c r="N190" i="5" s="1"/>
  <c r="F191" i="5"/>
  <c r="N191" i="5" s="1"/>
  <c r="F192" i="5"/>
  <c r="N192" i="5" s="1"/>
  <c r="F193" i="5"/>
  <c r="N193" i="5" s="1"/>
  <c r="F194" i="5"/>
  <c r="N194" i="5" s="1"/>
  <c r="F195" i="5"/>
  <c r="F196" i="5"/>
  <c r="F197" i="5"/>
  <c r="N197" i="5" s="1"/>
  <c r="F198" i="5"/>
  <c r="N198" i="5" s="1"/>
  <c r="F199" i="5"/>
  <c r="N199" i="5" s="1"/>
  <c r="F200" i="5"/>
  <c r="N200" i="5" s="1"/>
  <c r="F201" i="5"/>
  <c r="F202" i="5"/>
  <c r="N202" i="5" s="1"/>
  <c r="F203" i="5"/>
  <c r="N203" i="5" s="1"/>
  <c r="F204" i="5"/>
  <c r="N204" i="5" s="1"/>
  <c r="F205" i="5"/>
  <c r="N205" i="5" s="1"/>
  <c r="F206" i="5"/>
  <c r="N206" i="5" s="1"/>
  <c r="F207" i="5"/>
  <c r="F208" i="5"/>
  <c r="N208" i="5" s="1"/>
  <c r="F209" i="5"/>
  <c r="N209" i="5" s="1"/>
  <c r="F210" i="5"/>
  <c r="N210" i="5" s="1"/>
  <c r="F211" i="5"/>
  <c r="N211" i="5" s="1"/>
  <c r="F212" i="5"/>
  <c r="N212" i="5" s="1"/>
  <c r="F213" i="5"/>
  <c r="F214" i="5"/>
  <c r="N214" i="5" s="1"/>
  <c r="F215" i="5"/>
  <c r="N215" i="5" s="1"/>
  <c r="F216" i="5"/>
  <c r="N216" i="5" s="1"/>
  <c r="F217" i="5"/>
  <c r="N217" i="5" s="1"/>
  <c r="F218" i="5"/>
  <c r="N218" i="5" s="1"/>
  <c r="F219" i="5"/>
  <c r="F220" i="5"/>
  <c r="F221" i="5"/>
  <c r="N221" i="5" s="1"/>
  <c r="F222" i="5"/>
  <c r="N222" i="5" s="1"/>
  <c r="F223" i="5"/>
  <c r="N223" i="5" s="1"/>
  <c r="F224" i="5"/>
  <c r="N224" i="5" s="1"/>
  <c r="F225" i="5"/>
  <c r="F226" i="5"/>
  <c r="N226" i="5" s="1"/>
  <c r="F227" i="5"/>
  <c r="N227" i="5" s="1"/>
  <c r="F228" i="5"/>
  <c r="N228" i="5" s="1"/>
  <c r="F229" i="5"/>
  <c r="N229" i="5" s="1"/>
  <c r="F230" i="5"/>
  <c r="N230" i="5" s="1"/>
  <c r="F231" i="5"/>
  <c r="F232" i="5"/>
  <c r="F233" i="5"/>
  <c r="N233" i="5" s="1"/>
  <c r="F234" i="5"/>
  <c r="N234" i="5" s="1"/>
  <c r="F235" i="5"/>
  <c r="N235" i="5" s="1"/>
  <c r="F236" i="5"/>
  <c r="N236" i="5" s="1"/>
  <c r="F237" i="5"/>
  <c r="F238" i="5"/>
  <c r="N238" i="5" s="1"/>
  <c r="F239" i="5"/>
  <c r="N239" i="5" s="1"/>
  <c r="F240" i="5"/>
  <c r="N240" i="5" s="1"/>
  <c r="F241" i="5"/>
  <c r="N241" i="5" s="1"/>
  <c r="F242" i="5"/>
  <c r="N242" i="5" s="1"/>
  <c r="F243" i="5"/>
  <c r="N243" i="5" s="1"/>
  <c r="F244" i="5"/>
  <c r="F245" i="5"/>
  <c r="N245" i="5" s="1"/>
  <c r="F246" i="5"/>
  <c r="N246" i="5" s="1"/>
  <c r="F247" i="5"/>
  <c r="N247" i="5" s="1"/>
  <c r="F248" i="5"/>
  <c r="N248" i="5" s="1"/>
  <c r="F249" i="5"/>
  <c r="N249" i="5" s="1"/>
  <c r="F250" i="5"/>
  <c r="F251" i="5"/>
  <c r="F252" i="5"/>
  <c r="F253" i="5"/>
  <c r="N253" i="5" s="1"/>
  <c r="F254" i="5"/>
  <c r="E25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3" i="5"/>
  <c r="I231" i="5" l="1"/>
  <c r="R231" i="5" s="1"/>
  <c r="I219" i="5"/>
  <c r="R219" i="5" s="1"/>
  <c r="I207" i="5"/>
  <c r="Q207" i="5" s="1"/>
  <c r="I195" i="5"/>
  <c r="R195" i="5" s="1"/>
  <c r="I183" i="5"/>
  <c r="I171" i="5"/>
  <c r="I159" i="5"/>
  <c r="R159" i="5" s="1"/>
  <c r="I147" i="5"/>
  <c r="R147" i="5" s="1"/>
  <c r="I135" i="5"/>
  <c r="R135" i="5" s="1"/>
  <c r="I123" i="5"/>
  <c r="I111" i="5"/>
  <c r="I99" i="5"/>
  <c r="I87" i="5"/>
  <c r="I75" i="5"/>
  <c r="I63" i="5"/>
  <c r="I51" i="5"/>
  <c r="I39" i="5"/>
  <c r="I27" i="5"/>
  <c r="I15" i="5"/>
  <c r="I237" i="5"/>
  <c r="Q237" i="5" s="1"/>
  <c r="I225" i="5"/>
  <c r="R225" i="5" s="1"/>
  <c r="I213" i="5"/>
  <c r="Q213" i="5" s="1"/>
  <c r="I201" i="5"/>
  <c r="Q201" i="5" s="1"/>
  <c r="I153" i="5"/>
  <c r="Q153" i="5" s="1"/>
  <c r="I141" i="5"/>
  <c r="R141" i="5" s="1"/>
  <c r="I129" i="5"/>
  <c r="I117" i="5"/>
  <c r="I105" i="5"/>
  <c r="I93" i="5"/>
  <c r="I81" i="5"/>
  <c r="I69" i="5"/>
  <c r="I57" i="5"/>
  <c r="I45" i="5"/>
  <c r="I82" i="5"/>
  <c r="I33" i="5"/>
  <c r="I21" i="5"/>
  <c r="I9" i="5"/>
  <c r="I247" i="5"/>
  <c r="R247" i="5" s="1"/>
  <c r="I175" i="5"/>
  <c r="I103" i="5"/>
  <c r="I185" i="5"/>
  <c r="R185" i="5" s="1"/>
  <c r="I31" i="5"/>
  <c r="I113" i="5"/>
  <c r="I206" i="5"/>
  <c r="Q206" i="5" s="1"/>
  <c r="I41" i="5"/>
  <c r="I134" i="5"/>
  <c r="I216" i="5"/>
  <c r="Q216" i="5" s="1"/>
  <c r="I62" i="5"/>
  <c r="I144" i="5"/>
  <c r="Q144" i="5" s="1"/>
  <c r="I226" i="5"/>
  <c r="Q226" i="5" s="1"/>
  <c r="I72" i="5"/>
  <c r="I154" i="5"/>
  <c r="Q154" i="5" s="1"/>
  <c r="I253" i="5"/>
  <c r="Q253" i="5" s="1"/>
  <c r="I242" i="5"/>
  <c r="Q242" i="5" s="1"/>
  <c r="I221" i="5"/>
  <c r="Q221" i="5" s="1"/>
  <c r="I211" i="5"/>
  <c r="Q211" i="5" s="1"/>
  <c r="I190" i="5"/>
  <c r="Q190" i="5" s="1"/>
  <c r="I180" i="5"/>
  <c r="Q180" i="5" s="1"/>
  <c r="I170" i="5"/>
  <c r="R170" i="5" s="1"/>
  <c r="I149" i="5"/>
  <c r="R149" i="5" s="1"/>
  <c r="I139" i="5"/>
  <c r="R139" i="5" s="1"/>
  <c r="I118" i="5"/>
  <c r="I108" i="5"/>
  <c r="I98" i="5"/>
  <c r="I77" i="5"/>
  <c r="I67" i="5"/>
  <c r="I46" i="5"/>
  <c r="I36" i="5"/>
  <c r="I26" i="5"/>
  <c r="I5" i="5"/>
  <c r="N225" i="5"/>
  <c r="N153" i="5"/>
  <c r="I252" i="5"/>
  <c r="R252" i="5" s="1"/>
  <c r="I241" i="5"/>
  <c r="R241" i="5" s="1"/>
  <c r="I220" i="5"/>
  <c r="Q220" i="5" s="1"/>
  <c r="I210" i="5"/>
  <c r="Q210" i="5" s="1"/>
  <c r="I200" i="5"/>
  <c r="Q200" i="5" s="1"/>
  <c r="I189" i="5"/>
  <c r="Q189" i="5" s="1"/>
  <c r="I179" i="5"/>
  <c r="R179" i="5" s="1"/>
  <c r="I169" i="5"/>
  <c r="Q169" i="5" s="1"/>
  <c r="I148" i="5"/>
  <c r="R148" i="5" s="1"/>
  <c r="I138" i="5"/>
  <c r="Q138" i="5" s="1"/>
  <c r="I128" i="5"/>
  <c r="I107" i="5"/>
  <c r="I97" i="5"/>
  <c r="I76" i="5"/>
  <c r="I66" i="5"/>
  <c r="I56" i="5"/>
  <c r="I35" i="5"/>
  <c r="I25" i="5"/>
  <c r="I4" i="5"/>
  <c r="Q219" i="5"/>
  <c r="Q195" i="5"/>
  <c r="R183" i="5"/>
  <c r="Q183" i="5"/>
  <c r="R171" i="5"/>
  <c r="Q171" i="5"/>
  <c r="I251" i="5"/>
  <c r="Q251" i="5" s="1"/>
  <c r="I240" i="5"/>
  <c r="R240" i="5" s="1"/>
  <c r="I230" i="5"/>
  <c r="R230" i="5" s="1"/>
  <c r="I209" i="5"/>
  <c r="Q209" i="5" s="1"/>
  <c r="I199" i="5"/>
  <c r="R199" i="5" s="1"/>
  <c r="I178" i="5"/>
  <c r="Q178" i="5" s="1"/>
  <c r="I168" i="5"/>
  <c r="Q168" i="5" s="1"/>
  <c r="I158" i="5"/>
  <c r="R158" i="5" s="1"/>
  <c r="I137" i="5"/>
  <c r="I127" i="5"/>
  <c r="I106" i="5"/>
  <c r="I96" i="5"/>
  <c r="I86" i="5"/>
  <c r="I65" i="5"/>
  <c r="I55" i="5"/>
  <c r="I34" i="5"/>
  <c r="I24" i="5"/>
  <c r="I14" i="5"/>
  <c r="N237" i="5"/>
  <c r="I250" i="5"/>
  <c r="Q250" i="5" s="1"/>
  <c r="I239" i="5"/>
  <c r="Q239" i="5" s="1"/>
  <c r="I229" i="5"/>
  <c r="R229" i="5" s="1"/>
  <c r="I208" i="5"/>
  <c r="Q208" i="5" s="1"/>
  <c r="I198" i="5"/>
  <c r="R198" i="5" s="1"/>
  <c r="I188" i="5"/>
  <c r="R188" i="5" s="1"/>
  <c r="I177" i="5"/>
  <c r="Q177" i="5" s="1"/>
  <c r="I167" i="5"/>
  <c r="Q167" i="5" s="1"/>
  <c r="I157" i="5"/>
  <c r="R157" i="5" s="1"/>
  <c r="I136" i="5"/>
  <c r="I126" i="5"/>
  <c r="Q126" i="5" s="1"/>
  <c r="I116" i="5"/>
  <c r="I95" i="5"/>
  <c r="I85" i="5"/>
  <c r="I64" i="5"/>
  <c r="I54" i="5"/>
  <c r="I44" i="5"/>
  <c r="I23" i="5"/>
  <c r="I13" i="5"/>
  <c r="N213" i="5"/>
  <c r="I249" i="5"/>
  <c r="Q249" i="5" s="1"/>
  <c r="I238" i="5"/>
  <c r="Q238" i="5" s="1"/>
  <c r="I228" i="5"/>
  <c r="Q228" i="5" s="1"/>
  <c r="I218" i="5"/>
  <c r="Q218" i="5" s="1"/>
  <c r="I197" i="5"/>
  <c r="R197" i="5" s="1"/>
  <c r="I187" i="5"/>
  <c r="Q187" i="5" s="1"/>
  <c r="I166" i="5"/>
  <c r="R166" i="5" s="1"/>
  <c r="I156" i="5"/>
  <c r="Q156" i="5" s="1"/>
  <c r="I146" i="5"/>
  <c r="Q146" i="5" s="1"/>
  <c r="I125" i="5"/>
  <c r="I115" i="5"/>
  <c r="I94" i="5"/>
  <c r="I84" i="5"/>
  <c r="I74" i="5"/>
  <c r="I53" i="5"/>
  <c r="I43" i="5"/>
  <c r="I22" i="5"/>
  <c r="I12" i="5"/>
  <c r="N201" i="5"/>
  <c r="N254" i="5"/>
  <c r="I248" i="5"/>
  <c r="Q248" i="5" s="1"/>
  <c r="I227" i="5"/>
  <c r="Q227" i="5" s="1"/>
  <c r="I217" i="5"/>
  <c r="Q217" i="5" s="1"/>
  <c r="I196" i="5"/>
  <c r="R196" i="5" s="1"/>
  <c r="I186" i="5"/>
  <c r="Q186" i="5" s="1"/>
  <c r="I176" i="5"/>
  <c r="R176" i="5" s="1"/>
  <c r="I165" i="5"/>
  <c r="Q165" i="5" s="1"/>
  <c r="I155" i="5"/>
  <c r="Q155" i="5" s="1"/>
  <c r="I145" i="5"/>
  <c r="Q145" i="5" s="1"/>
  <c r="I124" i="5"/>
  <c r="Q124" i="5" s="1"/>
  <c r="I114" i="5"/>
  <c r="I104" i="5"/>
  <c r="I83" i="5"/>
  <c r="I73" i="5"/>
  <c r="I52" i="5"/>
  <c r="I42" i="5"/>
  <c r="I32" i="5"/>
  <c r="I11" i="5"/>
  <c r="I10" i="5"/>
  <c r="I246" i="5"/>
  <c r="Q246" i="5" s="1"/>
  <c r="I236" i="5"/>
  <c r="Q236" i="5" s="1"/>
  <c r="I215" i="5"/>
  <c r="Q215" i="5" s="1"/>
  <c r="I205" i="5"/>
  <c r="Q205" i="5" s="1"/>
  <c r="I184" i="5"/>
  <c r="R184" i="5" s="1"/>
  <c r="I174" i="5"/>
  <c r="Q174" i="5" s="1"/>
  <c r="I164" i="5"/>
  <c r="R164" i="5" s="1"/>
  <c r="I143" i="5"/>
  <c r="Q143" i="5" s="1"/>
  <c r="I133" i="5"/>
  <c r="Q133" i="5" s="1"/>
  <c r="I112" i="5"/>
  <c r="I102" i="5"/>
  <c r="I92" i="5"/>
  <c r="I71" i="5"/>
  <c r="I61" i="5"/>
  <c r="I40" i="5"/>
  <c r="I30" i="5"/>
  <c r="I20" i="5"/>
  <c r="N141" i="5"/>
  <c r="I245" i="5"/>
  <c r="R245" i="5" s="1"/>
  <c r="I235" i="5"/>
  <c r="Q235" i="5" s="1"/>
  <c r="I214" i="5"/>
  <c r="Q214" i="5" s="1"/>
  <c r="I204" i="5"/>
  <c r="Q204" i="5" s="1"/>
  <c r="I194" i="5"/>
  <c r="Q194" i="5" s="1"/>
  <c r="I173" i="5"/>
  <c r="Q173" i="5" s="1"/>
  <c r="I163" i="5"/>
  <c r="Q163" i="5" s="1"/>
  <c r="I142" i="5"/>
  <c r="Q142" i="5" s="1"/>
  <c r="I132" i="5"/>
  <c r="I122" i="5"/>
  <c r="I101" i="5"/>
  <c r="I91" i="5"/>
  <c r="I70" i="5"/>
  <c r="I60" i="5"/>
  <c r="I50" i="5"/>
  <c r="I29" i="5"/>
  <c r="I19" i="5"/>
  <c r="N250" i="5"/>
  <c r="I244" i="5"/>
  <c r="R244" i="5" s="1"/>
  <c r="I234" i="5"/>
  <c r="R234" i="5" s="1"/>
  <c r="I224" i="5"/>
  <c r="R224" i="5" s="1"/>
  <c r="I203" i="5"/>
  <c r="Q203" i="5" s="1"/>
  <c r="I193" i="5"/>
  <c r="Q193" i="5" s="1"/>
  <c r="I172" i="5"/>
  <c r="R172" i="5" s="1"/>
  <c r="I162" i="5"/>
  <c r="Q162" i="5" s="1"/>
  <c r="I152" i="5"/>
  <c r="Q152" i="5" s="1"/>
  <c r="I131" i="5"/>
  <c r="I121" i="5"/>
  <c r="I100" i="5"/>
  <c r="I90" i="5"/>
  <c r="I80" i="5"/>
  <c r="I59" i="5"/>
  <c r="I49" i="5"/>
  <c r="I28" i="5"/>
  <c r="I18" i="5"/>
  <c r="I8" i="5"/>
  <c r="Q139" i="5"/>
  <c r="I243" i="5"/>
  <c r="R243" i="5" s="1"/>
  <c r="I233" i="5"/>
  <c r="Q233" i="5" s="1"/>
  <c r="I223" i="5"/>
  <c r="Q223" i="5" s="1"/>
  <c r="I202" i="5"/>
  <c r="Q202" i="5" s="1"/>
  <c r="I192" i="5"/>
  <c r="Q192" i="5" s="1"/>
  <c r="I182" i="5"/>
  <c r="Q182" i="5" s="1"/>
  <c r="I161" i="5"/>
  <c r="Q161" i="5" s="1"/>
  <c r="I151" i="5"/>
  <c r="Q151" i="5" s="1"/>
  <c r="I130" i="5"/>
  <c r="Q130" i="5" s="1"/>
  <c r="I120" i="5"/>
  <c r="I110" i="5"/>
  <c r="I89" i="5"/>
  <c r="I79" i="5"/>
  <c r="I58" i="5"/>
  <c r="I48" i="5"/>
  <c r="I38" i="5"/>
  <c r="I17" i="5"/>
  <c r="I7" i="5"/>
  <c r="Q247" i="5"/>
  <c r="Q175" i="5"/>
  <c r="R175" i="5"/>
  <c r="I254" i="5"/>
  <c r="Q254" i="5" s="1"/>
  <c r="I232" i="5"/>
  <c r="R232" i="5" s="1"/>
  <c r="I222" i="5"/>
  <c r="Q222" i="5" s="1"/>
  <c r="I212" i="5"/>
  <c r="Q212" i="5" s="1"/>
  <c r="I191" i="5"/>
  <c r="R191" i="5" s="1"/>
  <c r="I181" i="5"/>
  <c r="Q181" i="5" s="1"/>
  <c r="I160" i="5"/>
  <c r="R160" i="5" s="1"/>
  <c r="I150" i="5"/>
  <c r="Q150" i="5" s="1"/>
  <c r="I140" i="5"/>
  <c r="Q140" i="5" s="1"/>
  <c r="I119" i="5"/>
  <c r="I109" i="5"/>
  <c r="I88" i="5"/>
  <c r="I78" i="5"/>
  <c r="I68" i="5"/>
  <c r="I47" i="5"/>
  <c r="I37" i="5"/>
  <c r="I16" i="5"/>
  <c r="I6" i="5"/>
  <c r="N251" i="5"/>
  <c r="N148" i="5"/>
  <c r="N160" i="5"/>
  <c r="N172" i="5"/>
  <c r="N184" i="5"/>
  <c r="N196" i="5"/>
  <c r="N220" i="5"/>
  <c r="N232" i="5"/>
  <c r="N244" i="5"/>
  <c r="M15" i="5"/>
  <c r="N231" i="5"/>
  <c r="N219" i="5"/>
  <c r="N207" i="5"/>
  <c r="N195" i="5"/>
  <c r="N183" i="5"/>
  <c r="N171" i="5"/>
  <c r="N159" i="5"/>
  <c r="N147" i="5"/>
  <c r="R213" i="5" l="1"/>
  <c r="R189" i="5"/>
  <c r="Q141" i="5"/>
  <c r="R207" i="5"/>
  <c r="R237" i="5"/>
  <c r="Q241" i="5"/>
  <c r="R249" i="5"/>
  <c r="R206" i="5"/>
  <c r="Q225" i="5"/>
  <c r="R211" i="5"/>
  <c r="Q147" i="5"/>
  <c r="Q252" i="5"/>
  <c r="R226" i="5"/>
  <c r="Q135" i="5"/>
  <c r="R153" i="5"/>
  <c r="Q188" i="5"/>
  <c r="Q176" i="5"/>
  <c r="R201" i="5"/>
  <c r="Q159" i="5"/>
  <c r="Q231" i="5"/>
  <c r="R216" i="5"/>
  <c r="R154" i="5"/>
  <c r="R186" i="5"/>
  <c r="Q170" i="5"/>
  <c r="Q166" i="5"/>
  <c r="R200" i="5"/>
  <c r="R177" i="5"/>
  <c r="Q198" i="5"/>
  <c r="R253" i="5"/>
  <c r="Q199" i="5"/>
  <c r="Q185" i="5"/>
  <c r="R140" i="5"/>
  <c r="Q234" i="5"/>
  <c r="Q157" i="5"/>
  <c r="Q179" i="5"/>
  <c r="R220" i="5"/>
  <c r="R248" i="5"/>
  <c r="R250" i="5"/>
  <c r="R126" i="5"/>
  <c r="R162" i="5"/>
  <c r="R165" i="5"/>
  <c r="Q158" i="5"/>
  <c r="R239" i="5"/>
  <c r="R236" i="5"/>
  <c r="Q230" i="5"/>
  <c r="R174" i="5"/>
  <c r="R156" i="5"/>
  <c r="R152" i="5"/>
  <c r="R168" i="5"/>
  <c r="Q224" i="5"/>
  <c r="Q240" i="5"/>
  <c r="R155" i="5"/>
  <c r="R215" i="5"/>
  <c r="R167" i="5"/>
  <c r="R178" i="5"/>
  <c r="R138" i="5"/>
  <c r="R246" i="5"/>
  <c r="R190" i="5"/>
  <c r="R222" i="5"/>
  <c r="Q149" i="5"/>
  <c r="R238" i="5"/>
  <c r="R218" i="5"/>
  <c r="R212" i="5"/>
  <c r="R214" i="5"/>
  <c r="R194" i="5"/>
  <c r="R130" i="5"/>
  <c r="R235" i="5"/>
  <c r="Q164" i="5"/>
  <c r="R227" i="5"/>
  <c r="R144" i="5"/>
  <c r="Q197" i="5"/>
  <c r="R169" i="5"/>
  <c r="R242" i="5"/>
  <c r="Q196" i="5"/>
  <c r="Q245" i="5"/>
  <c r="R208" i="5"/>
  <c r="R193" i="5"/>
  <c r="Q229" i="5"/>
  <c r="R151" i="5"/>
  <c r="R163" i="5"/>
  <c r="Q191" i="5"/>
  <c r="R124" i="5"/>
  <c r="R203" i="5"/>
  <c r="R180" i="5"/>
  <c r="R133" i="5"/>
  <c r="R205" i="5"/>
  <c r="R210" i="5"/>
  <c r="R187" i="5"/>
  <c r="R202" i="5"/>
  <c r="Q243" i="5"/>
  <c r="R161" i="5"/>
  <c r="R192" i="5"/>
  <c r="R143" i="5"/>
  <c r="R145" i="5"/>
  <c r="R217" i="5"/>
  <c r="R182" i="5"/>
  <c r="R209" i="5"/>
  <c r="Q148" i="5"/>
  <c r="R142" i="5"/>
  <c r="R150" i="5"/>
  <c r="R204" i="5"/>
  <c r="R146" i="5"/>
  <c r="Q160" i="5"/>
  <c r="Q232" i="5"/>
  <c r="R223" i="5"/>
  <c r="R233" i="5"/>
  <c r="R251" i="5"/>
  <c r="Q172" i="5"/>
  <c r="Q244" i="5"/>
  <c r="R173" i="5"/>
  <c r="R228" i="5"/>
  <c r="R181" i="5"/>
  <c r="R254" i="5"/>
  <c r="Q184" i="5"/>
  <c r="R221" i="5"/>
  <c r="N252" i="5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3" i="22"/>
  <c r="A35" i="22"/>
  <c r="A36" i="22"/>
  <c r="A37" i="22"/>
  <c r="A38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E2" i="7" l="1"/>
  <c r="H42" i="6" l="1"/>
  <c r="H43" i="6"/>
  <c r="H44" i="6"/>
  <c r="H45" i="6"/>
  <c r="P3" i="5"/>
  <c r="P255" i="5" s="1"/>
  <c r="K43" i="5" l="1"/>
  <c r="F52" i="7" s="1"/>
  <c r="K45" i="5"/>
  <c r="K47" i="5"/>
  <c r="K51" i="5"/>
  <c r="F64" i="7" s="1"/>
  <c r="K54" i="5"/>
  <c r="F68" i="7" s="1"/>
  <c r="K55" i="5"/>
  <c r="F69" i="7" s="1"/>
  <c r="K57" i="5"/>
  <c r="F71" i="7" s="1"/>
  <c r="K59" i="5"/>
  <c r="F74" i="7" s="1"/>
  <c r="K62" i="5"/>
  <c r="F77" i="7" s="1"/>
  <c r="K63" i="5"/>
  <c r="F78" i="7" s="1"/>
  <c r="K65" i="5"/>
  <c r="K67" i="5"/>
  <c r="F83" i="7" s="1"/>
  <c r="K69" i="5"/>
  <c r="F85" i="7" s="1"/>
  <c r="K71" i="5"/>
  <c r="F88" i="7" s="1"/>
  <c r="K72" i="5"/>
  <c r="K75" i="5"/>
  <c r="F94" i="7" s="1"/>
  <c r="K77" i="5"/>
  <c r="K79" i="5"/>
  <c r="K81" i="5"/>
  <c r="K83" i="5"/>
  <c r="F107" i="7" s="1"/>
  <c r="K87" i="5"/>
  <c r="K89" i="5"/>
  <c r="K91" i="5"/>
  <c r="F120" i="7" s="1"/>
  <c r="K92" i="5"/>
  <c r="K93" i="5"/>
  <c r="K95" i="5"/>
  <c r="F126" i="7" s="1"/>
  <c r="K97" i="5"/>
  <c r="F128" i="7" s="1"/>
  <c r="K99" i="5"/>
  <c r="F131" i="7" s="1"/>
  <c r="K101" i="5"/>
  <c r="K102" i="5"/>
  <c r="K103" i="5"/>
  <c r="F137" i="7" s="1"/>
  <c r="K105" i="5"/>
  <c r="F140" i="7" s="1"/>
  <c r="K107" i="5"/>
  <c r="F142" i="7" s="1"/>
  <c r="K111" i="5"/>
  <c r="F146" i="7" s="1"/>
  <c r="K113" i="5"/>
  <c r="F148" i="7" s="1"/>
  <c r="K115" i="5"/>
  <c r="F150" i="7" s="1"/>
  <c r="F153" i="7"/>
  <c r="K119" i="5"/>
  <c r="F155" i="7" s="1"/>
  <c r="K120" i="5"/>
  <c r="F156" i="7" s="1"/>
  <c r="K121" i="5"/>
  <c r="F157" i="7" s="1"/>
  <c r="F159" i="7"/>
  <c r="K125" i="5"/>
  <c r="F161" i="7" s="1"/>
  <c r="K127" i="5"/>
  <c r="K129" i="5"/>
  <c r="K131" i="5"/>
  <c r="F169" i="7" s="1"/>
  <c r="K132" i="5"/>
  <c r="K134" i="5"/>
  <c r="F173" i="7" s="1"/>
  <c r="K136" i="5"/>
  <c r="F175" i="7" s="1"/>
  <c r="K137" i="5"/>
  <c r="F176" i="7" s="1"/>
  <c r="K5" i="5"/>
  <c r="F4" i="7" s="1"/>
  <c r="K6" i="5"/>
  <c r="F5" i="7" s="1"/>
  <c r="K7" i="5"/>
  <c r="F6" i="7" s="1"/>
  <c r="K8" i="5"/>
  <c r="F7" i="7" s="1"/>
  <c r="K9" i="5"/>
  <c r="K10" i="5"/>
  <c r="K11" i="5"/>
  <c r="F12" i="7" s="1"/>
  <c r="K12" i="5"/>
  <c r="F13" i="7" s="1"/>
  <c r="K13" i="5"/>
  <c r="F14" i="7" s="1"/>
  <c r="K15" i="5"/>
  <c r="K16" i="5"/>
  <c r="F19" i="7" s="1"/>
  <c r="K17" i="5"/>
  <c r="F20" i="7" s="1"/>
  <c r="K18" i="5"/>
  <c r="F21" i="7" s="1"/>
  <c r="K19" i="5"/>
  <c r="F22" i="7" s="1"/>
  <c r="K20" i="5"/>
  <c r="K21" i="5"/>
  <c r="F25" i="7" s="1"/>
  <c r="K23" i="5"/>
  <c r="F27" i="7" s="1"/>
  <c r="K24" i="5"/>
  <c r="K25" i="5"/>
  <c r="F30" i="7" s="1"/>
  <c r="K26" i="5"/>
  <c r="F31" i="7" s="1"/>
  <c r="K27" i="5"/>
  <c r="F32" i="7" s="1"/>
  <c r="K28" i="5"/>
  <c r="K29" i="5"/>
  <c r="K30" i="5"/>
  <c r="F37" i="7" s="1"/>
  <c r="K31" i="5"/>
  <c r="F38" i="7" s="1"/>
  <c r="K32" i="5"/>
  <c r="K33" i="5"/>
  <c r="K35" i="5"/>
  <c r="F44" i="7" s="1"/>
  <c r="L3" i="5"/>
  <c r="K4" i="5"/>
  <c r="F3" i="7" s="1"/>
  <c r="K14" i="5"/>
  <c r="K22" i="5"/>
  <c r="F26" i="7" s="1"/>
  <c r="K34" i="5"/>
  <c r="F43" i="7" s="1"/>
  <c r="K36" i="5"/>
  <c r="F45" i="7" s="1"/>
  <c r="K37" i="5"/>
  <c r="F46" i="7" s="1"/>
  <c r="K38" i="5"/>
  <c r="F47" i="7" s="1"/>
  <c r="K39" i="5"/>
  <c r="F48" i="7" s="1"/>
  <c r="K40" i="5"/>
  <c r="F49" i="7" s="1"/>
  <c r="K41" i="5"/>
  <c r="F50" i="7" s="1"/>
  <c r="K42" i="5"/>
  <c r="F51" i="7" s="1"/>
  <c r="K44" i="5"/>
  <c r="F53" i="7" s="1"/>
  <c r="K46" i="5"/>
  <c r="K48" i="5"/>
  <c r="F60" i="7" s="1"/>
  <c r="K49" i="5"/>
  <c r="K50" i="5"/>
  <c r="F63" i="7" s="1"/>
  <c r="K52" i="5"/>
  <c r="F65" i="7" s="1"/>
  <c r="K53" i="5"/>
  <c r="K56" i="5"/>
  <c r="F70" i="7" s="1"/>
  <c r="K58" i="5"/>
  <c r="K60" i="5"/>
  <c r="F75" i="7" s="1"/>
  <c r="K61" i="5"/>
  <c r="F76" i="7" s="1"/>
  <c r="K64" i="5"/>
  <c r="F79" i="7" s="1"/>
  <c r="K66" i="5"/>
  <c r="F82" i="7" s="1"/>
  <c r="K68" i="5"/>
  <c r="F84" i="7" s="1"/>
  <c r="K70" i="5"/>
  <c r="K73" i="5"/>
  <c r="K74" i="5"/>
  <c r="F93" i="7" s="1"/>
  <c r="K76" i="5"/>
  <c r="F95" i="7" s="1"/>
  <c r="K78" i="5"/>
  <c r="K80" i="5"/>
  <c r="F102" i="7" s="1"/>
  <c r="K82" i="5"/>
  <c r="K84" i="5"/>
  <c r="K85" i="5"/>
  <c r="F110" i="7" s="1"/>
  <c r="K86" i="5"/>
  <c r="F111" i="7" s="1"/>
  <c r="K88" i="5"/>
  <c r="K90" i="5"/>
  <c r="K94" i="5"/>
  <c r="F125" i="7" s="1"/>
  <c r="K96" i="5"/>
  <c r="F127" i="7" s="1"/>
  <c r="K98" i="5"/>
  <c r="K100" i="5"/>
  <c r="F132" i="7" s="1"/>
  <c r="K104" i="5"/>
  <c r="K106" i="5"/>
  <c r="F141" i="7" s="1"/>
  <c r="K108" i="5"/>
  <c r="F143" i="7" s="1"/>
  <c r="K109" i="5"/>
  <c r="F144" i="7" s="1"/>
  <c r="K110" i="5"/>
  <c r="F145" i="7" s="1"/>
  <c r="K112" i="5"/>
  <c r="F147" i="7" s="1"/>
  <c r="K114" i="5"/>
  <c r="F149" i="7" s="1"/>
  <c r="K116" i="5"/>
  <c r="F154" i="7"/>
  <c r="K122" i="5"/>
  <c r="F158" i="7" s="1"/>
  <c r="K128" i="5"/>
  <c r="F165" i="7" s="1"/>
  <c r="F98" i="7" l="1"/>
  <c r="O99" i="7" s="1"/>
  <c r="P99" i="7" s="1"/>
  <c r="F99" i="7"/>
  <c r="F66" i="7"/>
  <c r="O67" i="7" s="1"/>
  <c r="P67" i="7" s="1"/>
  <c r="F67" i="7"/>
  <c r="F121" i="7"/>
  <c r="O122" i="7" s="1"/>
  <c r="P122" i="7" s="1"/>
  <c r="F122" i="7"/>
  <c r="F33" i="7"/>
  <c r="O34" i="7" s="1"/>
  <c r="P34" i="7" s="1"/>
  <c r="F34" i="7"/>
  <c r="F17" i="7"/>
  <c r="O18" i="7" s="1"/>
  <c r="P18" i="7" s="1"/>
  <c r="F18" i="7"/>
  <c r="F80" i="7"/>
  <c r="O81" i="7" s="1"/>
  <c r="P81" i="7" s="1"/>
  <c r="F81" i="7"/>
  <c r="F36" i="7"/>
  <c r="F35" i="7"/>
  <c r="O36" i="7" s="1"/>
  <c r="P36" i="7" s="1"/>
  <c r="F129" i="7"/>
  <c r="O130" i="7" s="1"/>
  <c r="P130" i="7" s="1"/>
  <c r="F130" i="7"/>
  <c r="F170" i="7"/>
  <c r="O171" i="7" s="1"/>
  <c r="P171" i="7" s="1"/>
  <c r="F171" i="7"/>
  <c r="F116" i="7"/>
  <c r="O117" i="7" s="1"/>
  <c r="P117" i="7" s="1"/>
  <c r="F117" i="7"/>
  <c r="F91" i="7"/>
  <c r="O92" i="7" s="1"/>
  <c r="P92" i="7" s="1"/>
  <c r="F92" i="7"/>
  <c r="F61" i="7"/>
  <c r="O62" i="7" s="1"/>
  <c r="P62" i="7" s="1"/>
  <c r="F62" i="7"/>
  <c r="F112" i="7"/>
  <c r="O113" i="7" s="1"/>
  <c r="P113" i="7" s="1"/>
  <c r="F113" i="7"/>
  <c r="F86" i="7"/>
  <c r="O87" i="7" s="1"/>
  <c r="P87" i="7" s="1"/>
  <c r="F87" i="7"/>
  <c r="F15" i="7"/>
  <c r="O16" i="7" s="1"/>
  <c r="P16" i="7" s="1"/>
  <c r="F16" i="7"/>
  <c r="F167" i="7"/>
  <c r="F166" i="7"/>
  <c r="O167" i="7" s="1"/>
  <c r="P167" i="7" s="1"/>
  <c r="F151" i="7"/>
  <c r="O152" i="7" s="1"/>
  <c r="P152" i="7" s="1"/>
  <c r="F152" i="7"/>
  <c r="F118" i="7"/>
  <c r="O119" i="7" s="1"/>
  <c r="P119" i="7" s="1"/>
  <c r="F119" i="7"/>
  <c r="F56" i="7"/>
  <c r="O57" i="7" s="1"/>
  <c r="P57" i="7" s="1"/>
  <c r="F57" i="7"/>
  <c r="F28" i="7"/>
  <c r="O29" i="7" s="1"/>
  <c r="P29" i="7" s="1"/>
  <c r="F29" i="7"/>
  <c r="F10" i="7"/>
  <c r="O11" i="7" s="1"/>
  <c r="P11" i="7" s="1"/>
  <c r="F11" i="7"/>
  <c r="F163" i="7"/>
  <c r="O164" i="7" s="1"/>
  <c r="P164" i="7" s="1"/>
  <c r="F164" i="7"/>
  <c r="F103" i="7"/>
  <c r="O104" i="7" s="1"/>
  <c r="P104" i="7" s="1"/>
  <c r="F104" i="7"/>
  <c r="F114" i="7"/>
  <c r="O115" i="7" s="1"/>
  <c r="P115" i="7" s="1"/>
  <c r="F115" i="7"/>
  <c r="F8" i="7"/>
  <c r="O9" i="7" s="1"/>
  <c r="P9" i="7" s="1"/>
  <c r="F9" i="7"/>
  <c r="F135" i="7"/>
  <c r="O136" i="7" s="1"/>
  <c r="P136" i="7" s="1"/>
  <c r="F136" i="7"/>
  <c r="F100" i="7"/>
  <c r="O101" i="7" s="1"/>
  <c r="P101" i="7" s="1"/>
  <c r="F101" i="7"/>
  <c r="F138" i="7"/>
  <c r="O139" i="7" s="1"/>
  <c r="P139" i="7" s="1"/>
  <c r="F139" i="7"/>
  <c r="F133" i="7"/>
  <c r="O134" i="7" s="1"/>
  <c r="P134" i="7" s="1"/>
  <c r="F134" i="7"/>
  <c r="F97" i="7"/>
  <c r="F96" i="7"/>
  <c r="O97" i="7" s="1"/>
  <c r="P97" i="7" s="1"/>
  <c r="F41" i="7"/>
  <c r="O42" i="7" s="1"/>
  <c r="P42" i="7" s="1"/>
  <c r="F42" i="7"/>
  <c r="F24" i="7"/>
  <c r="F23" i="7"/>
  <c r="O24" i="7" s="1"/>
  <c r="P24" i="7" s="1"/>
  <c r="F109" i="7"/>
  <c r="F108" i="7"/>
  <c r="O109" i="7" s="1"/>
  <c r="P109" i="7" s="1"/>
  <c r="F39" i="7"/>
  <c r="F40" i="7"/>
  <c r="F89" i="7"/>
  <c r="O90" i="7" s="1"/>
  <c r="P90" i="7" s="1"/>
  <c r="F90" i="7"/>
  <c r="F58" i="7"/>
  <c r="O59" i="7" s="1"/>
  <c r="P59" i="7" s="1"/>
  <c r="F59" i="7"/>
  <c r="F105" i="7"/>
  <c r="O106" i="7" s="1"/>
  <c r="P106" i="7" s="1"/>
  <c r="F106" i="7"/>
  <c r="F73" i="7"/>
  <c r="F72" i="7"/>
  <c r="O73" i="7" s="1"/>
  <c r="P73" i="7" s="1"/>
  <c r="F54" i="7"/>
  <c r="O55" i="7" s="1"/>
  <c r="P55" i="7" s="1"/>
  <c r="F55" i="7"/>
  <c r="F123" i="7"/>
  <c r="O124" i="7" s="1"/>
  <c r="P124" i="7" s="1"/>
  <c r="F124" i="7"/>
  <c r="Q128" i="5"/>
  <c r="R128" i="5"/>
  <c r="R34" i="5"/>
  <c r="Q34" i="5"/>
  <c r="Q132" i="5"/>
  <c r="R132" i="5"/>
  <c r="Q89" i="5"/>
  <c r="R89" i="5"/>
  <c r="Q118" i="5"/>
  <c r="R118" i="5"/>
  <c r="Q94" i="5"/>
  <c r="R94" i="5"/>
  <c r="R70" i="5"/>
  <c r="Q70" i="5"/>
  <c r="Q48" i="5"/>
  <c r="R48" i="5"/>
  <c r="R14" i="5"/>
  <c r="Q14" i="5"/>
  <c r="Q25" i="5"/>
  <c r="R25" i="5"/>
  <c r="Q11" i="5"/>
  <c r="R11" i="5"/>
  <c r="Q129" i="5"/>
  <c r="R129" i="5"/>
  <c r="R105" i="5"/>
  <c r="Q105" i="5"/>
  <c r="Q83" i="5"/>
  <c r="R83" i="5"/>
  <c r="R59" i="5"/>
  <c r="Q59" i="5"/>
  <c r="R50" i="5"/>
  <c r="Q50" i="5"/>
  <c r="K255" i="5"/>
  <c r="R90" i="5"/>
  <c r="Q90" i="5"/>
  <c r="R68" i="5"/>
  <c r="Q68" i="5"/>
  <c r="Q46" i="5"/>
  <c r="R46" i="5"/>
  <c r="R4" i="5"/>
  <c r="Q4" i="5"/>
  <c r="R24" i="5"/>
  <c r="Q24" i="5"/>
  <c r="R10" i="5"/>
  <c r="Q10" i="5"/>
  <c r="R127" i="5"/>
  <c r="Q127" i="5"/>
  <c r="Q103" i="5"/>
  <c r="R103" i="5"/>
  <c r="Q81" i="5"/>
  <c r="R81" i="5"/>
  <c r="Q57" i="5"/>
  <c r="R57" i="5"/>
  <c r="Q74" i="5"/>
  <c r="R74" i="5"/>
  <c r="Q116" i="5"/>
  <c r="R116" i="5"/>
  <c r="R114" i="5"/>
  <c r="Q114" i="5"/>
  <c r="R88" i="5"/>
  <c r="Q88" i="5"/>
  <c r="R66" i="5"/>
  <c r="Q66" i="5"/>
  <c r="Q44" i="5"/>
  <c r="R44" i="5"/>
  <c r="Q23" i="5"/>
  <c r="R23" i="5"/>
  <c r="Q9" i="5"/>
  <c r="R9" i="5"/>
  <c r="Q125" i="5"/>
  <c r="R125" i="5"/>
  <c r="Q102" i="5"/>
  <c r="R102" i="5"/>
  <c r="Q79" i="5"/>
  <c r="R79" i="5"/>
  <c r="Q55" i="5"/>
  <c r="R55" i="5"/>
  <c r="Q112" i="5"/>
  <c r="R112" i="5"/>
  <c r="R86" i="5"/>
  <c r="Q86" i="5"/>
  <c r="R64" i="5"/>
  <c r="Q64" i="5"/>
  <c r="R42" i="5"/>
  <c r="Q42" i="5"/>
  <c r="Q35" i="5"/>
  <c r="K20" i="21" s="1"/>
  <c r="R35" i="5"/>
  <c r="Q21" i="5"/>
  <c r="R21" i="5"/>
  <c r="Q8" i="5"/>
  <c r="R8" i="5"/>
  <c r="R123" i="5"/>
  <c r="Q123" i="5"/>
  <c r="Q101" i="5"/>
  <c r="R101" i="5"/>
  <c r="Q77" i="5"/>
  <c r="R77" i="5"/>
  <c r="Q54" i="5"/>
  <c r="R54" i="5"/>
  <c r="Q41" i="5"/>
  <c r="R41" i="5"/>
  <c r="R121" i="5"/>
  <c r="Q121" i="5"/>
  <c r="Q75" i="5"/>
  <c r="R75" i="5"/>
  <c r="Q51" i="5"/>
  <c r="R51" i="5"/>
  <c r="R109" i="5"/>
  <c r="Q109" i="5"/>
  <c r="Q84" i="5"/>
  <c r="R84" i="5"/>
  <c r="Q60" i="5"/>
  <c r="R60" i="5"/>
  <c r="R40" i="5"/>
  <c r="Q40" i="5"/>
  <c r="R32" i="5"/>
  <c r="Q32" i="5"/>
  <c r="Q19" i="5"/>
  <c r="R19" i="5"/>
  <c r="R6" i="5"/>
  <c r="Q6" i="5"/>
  <c r="R120" i="5"/>
  <c r="Q120" i="5"/>
  <c r="Q97" i="5"/>
  <c r="R97" i="5"/>
  <c r="Q72" i="5"/>
  <c r="R72" i="5"/>
  <c r="Q47" i="5"/>
  <c r="R47" i="5"/>
  <c r="Q85" i="5"/>
  <c r="R85" i="5"/>
  <c r="R33" i="5"/>
  <c r="Q33" i="5"/>
  <c r="R99" i="5"/>
  <c r="Q99" i="5"/>
  <c r="Q108" i="5"/>
  <c r="R108" i="5"/>
  <c r="Q82" i="5"/>
  <c r="R82" i="5"/>
  <c r="R58" i="5"/>
  <c r="Q58" i="5"/>
  <c r="R39" i="5"/>
  <c r="Q39" i="5"/>
  <c r="R31" i="5"/>
  <c r="Q31" i="5"/>
  <c r="R18" i="5"/>
  <c r="Q18" i="5"/>
  <c r="Q5" i="5"/>
  <c r="R5" i="5"/>
  <c r="R119" i="5"/>
  <c r="Q119" i="5"/>
  <c r="R95" i="5"/>
  <c r="Q95" i="5"/>
  <c r="R71" i="5"/>
  <c r="Q71" i="5"/>
  <c r="Q45" i="5"/>
  <c r="R45" i="5"/>
  <c r="Q61" i="5"/>
  <c r="R61" i="5"/>
  <c r="R106" i="5"/>
  <c r="Q106" i="5"/>
  <c r="Q38" i="5"/>
  <c r="K81" i="21" s="1"/>
  <c r="R38" i="5"/>
  <c r="Q17" i="5"/>
  <c r="R17" i="5"/>
  <c r="Q137" i="5"/>
  <c r="R137" i="5"/>
  <c r="Q117" i="5"/>
  <c r="R117" i="5"/>
  <c r="Q93" i="5"/>
  <c r="R93" i="5"/>
  <c r="Q69" i="5"/>
  <c r="R69" i="5"/>
  <c r="Q43" i="5"/>
  <c r="R43" i="5"/>
  <c r="R20" i="5"/>
  <c r="Q20" i="5"/>
  <c r="Q80" i="5"/>
  <c r="R80" i="5"/>
  <c r="Q30" i="5"/>
  <c r="R30" i="5"/>
  <c r="R78" i="5"/>
  <c r="Q78" i="5"/>
  <c r="R37" i="5"/>
  <c r="Q37" i="5"/>
  <c r="R29" i="5"/>
  <c r="Q29" i="5"/>
  <c r="R16" i="5"/>
  <c r="Q16" i="5"/>
  <c r="Q115" i="5"/>
  <c r="R115" i="5"/>
  <c r="R92" i="5"/>
  <c r="Q92" i="5"/>
  <c r="Q67" i="5"/>
  <c r="R67" i="5"/>
  <c r="R110" i="5"/>
  <c r="Q110" i="5"/>
  <c r="Q7" i="5"/>
  <c r="R7" i="5"/>
  <c r="R56" i="5"/>
  <c r="Q56" i="5"/>
  <c r="R104" i="5"/>
  <c r="Q104" i="5"/>
  <c r="R53" i="5"/>
  <c r="Q53" i="5"/>
  <c r="Q136" i="5"/>
  <c r="R136" i="5"/>
  <c r="Q100" i="5"/>
  <c r="R100" i="5"/>
  <c r="R76" i="5"/>
  <c r="Q76" i="5"/>
  <c r="Q52" i="5"/>
  <c r="R52" i="5"/>
  <c r="Q36" i="5"/>
  <c r="R36" i="5"/>
  <c r="Q28" i="5"/>
  <c r="R28" i="5"/>
  <c r="R15" i="5"/>
  <c r="Q15" i="5"/>
  <c r="R134" i="5"/>
  <c r="Q134" i="5"/>
  <c r="Q113" i="5"/>
  <c r="R113" i="5"/>
  <c r="R91" i="5"/>
  <c r="Q91" i="5"/>
  <c r="R65" i="5"/>
  <c r="Q65" i="5"/>
  <c r="Q98" i="5"/>
  <c r="R98" i="5"/>
  <c r="Q27" i="5"/>
  <c r="R27" i="5"/>
  <c r="Q13" i="5"/>
  <c r="R13" i="5"/>
  <c r="Q111" i="5"/>
  <c r="R111" i="5"/>
  <c r="Q63" i="5"/>
  <c r="R63" i="5"/>
  <c r="Q122" i="5"/>
  <c r="R122" i="5"/>
  <c r="R96" i="5"/>
  <c r="Q96" i="5"/>
  <c r="Q73" i="5"/>
  <c r="R73" i="5"/>
  <c r="Q49" i="5"/>
  <c r="R49" i="5"/>
  <c r="Q22" i="5"/>
  <c r="K4" i="21" s="1"/>
  <c r="R22" i="5"/>
  <c r="R26" i="5"/>
  <c r="Q26" i="5"/>
  <c r="Q12" i="5"/>
  <c r="R12" i="5"/>
  <c r="Q131" i="5"/>
  <c r="R131" i="5"/>
  <c r="Q107" i="5"/>
  <c r="R107" i="5"/>
  <c r="Q87" i="5"/>
  <c r="R87" i="5"/>
  <c r="Q62" i="5"/>
  <c r="R62" i="5"/>
  <c r="N12" i="5"/>
  <c r="N118" i="5"/>
  <c r="N11" i="5"/>
  <c r="N90" i="5"/>
  <c r="N4" i="5"/>
  <c r="N88" i="5"/>
  <c r="N105" i="5"/>
  <c r="N83" i="5"/>
  <c r="N59" i="5"/>
  <c r="N112" i="5"/>
  <c r="N86" i="5"/>
  <c r="N64" i="5"/>
  <c r="N42" i="5"/>
  <c r="N35" i="5"/>
  <c r="N21" i="5"/>
  <c r="N8" i="5"/>
  <c r="N127" i="5"/>
  <c r="N103" i="5"/>
  <c r="N81" i="5"/>
  <c r="N57" i="5"/>
  <c r="N110" i="5"/>
  <c r="N85" i="5"/>
  <c r="N61" i="5"/>
  <c r="N41" i="5"/>
  <c r="N33" i="5"/>
  <c r="N20" i="5"/>
  <c r="N7" i="5"/>
  <c r="N125" i="5"/>
  <c r="N102" i="5"/>
  <c r="N79" i="5"/>
  <c r="N55" i="5"/>
  <c r="N73" i="5"/>
  <c r="N113" i="5"/>
  <c r="N122" i="5"/>
  <c r="N26" i="5"/>
  <c r="N94" i="5"/>
  <c r="N111" i="5"/>
  <c r="N10" i="5"/>
  <c r="N109" i="5"/>
  <c r="N84" i="5"/>
  <c r="N22" i="5"/>
  <c r="N70" i="5"/>
  <c r="N132" i="5"/>
  <c r="N68" i="5"/>
  <c r="N24" i="5"/>
  <c r="N66" i="5"/>
  <c r="N129" i="5"/>
  <c r="N32" i="5"/>
  <c r="N123" i="5"/>
  <c r="N54" i="5"/>
  <c r="N82" i="5"/>
  <c r="N39" i="5"/>
  <c r="N18" i="5"/>
  <c r="N99" i="5"/>
  <c r="N80" i="5"/>
  <c r="N30" i="5"/>
  <c r="N120" i="5"/>
  <c r="N128" i="5"/>
  <c r="N104" i="5"/>
  <c r="N78" i="5"/>
  <c r="N53" i="5"/>
  <c r="N37" i="5"/>
  <c r="N29" i="5"/>
  <c r="N16" i="5"/>
  <c r="N136" i="5"/>
  <c r="N119" i="5"/>
  <c r="N95" i="5"/>
  <c r="N71" i="5"/>
  <c r="N45" i="5"/>
  <c r="N133" i="5"/>
  <c r="N89" i="5"/>
  <c r="N46" i="5"/>
  <c r="N114" i="5"/>
  <c r="N23" i="5"/>
  <c r="N9" i="5"/>
  <c r="N19" i="5"/>
  <c r="N101" i="5"/>
  <c r="N108" i="5"/>
  <c r="N31" i="5"/>
  <c r="N5" i="5"/>
  <c r="N75" i="5"/>
  <c r="N56" i="5"/>
  <c r="N17" i="5"/>
  <c r="N72" i="5"/>
  <c r="N100" i="5"/>
  <c r="N76" i="5"/>
  <c r="N52" i="5"/>
  <c r="N36" i="5"/>
  <c r="N28" i="5"/>
  <c r="N15" i="5"/>
  <c r="N117" i="5"/>
  <c r="N93" i="5"/>
  <c r="N69" i="5"/>
  <c r="N43" i="5"/>
  <c r="N96" i="5"/>
  <c r="N91" i="5"/>
  <c r="N25" i="5"/>
  <c r="N63" i="5"/>
  <c r="N107" i="5"/>
  <c r="N44" i="5"/>
  <c r="N60" i="5"/>
  <c r="N40" i="5"/>
  <c r="N6" i="5"/>
  <c r="N77" i="5"/>
  <c r="N58" i="5"/>
  <c r="N121" i="5"/>
  <c r="N51" i="5"/>
  <c r="N106" i="5"/>
  <c r="N38" i="5"/>
  <c r="N137" i="5"/>
  <c r="N97" i="5"/>
  <c r="N47" i="5"/>
  <c r="N98" i="5"/>
  <c r="N74" i="5"/>
  <c r="N50" i="5"/>
  <c r="N34" i="5"/>
  <c r="N27" i="5"/>
  <c r="N13" i="5"/>
  <c r="N134" i="5"/>
  <c r="N115" i="5"/>
  <c r="N92" i="5"/>
  <c r="N67" i="5"/>
  <c r="N65" i="5"/>
  <c r="N14" i="5"/>
  <c r="N49" i="5"/>
  <c r="N48" i="5"/>
  <c r="N116" i="5"/>
  <c r="N131" i="5"/>
  <c r="N87" i="5"/>
  <c r="N62" i="5"/>
  <c r="N130" i="5"/>
  <c r="N135" i="5"/>
  <c r="N126" i="5"/>
  <c r="N124" i="5"/>
  <c r="F3" i="5"/>
  <c r="F255" i="5" s="1"/>
  <c r="E3" i="5"/>
  <c r="E255" i="5" s="1"/>
  <c r="S106" i="7" l="1"/>
  <c r="Y106" i="7" s="1"/>
  <c r="S9" i="7"/>
  <c r="Y9" i="7" s="1"/>
  <c r="S97" i="7"/>
  <c r="Y97" i="7" s="1"/>
  <c r="S59" i="7"/>
  <c r="Y59" i="7" s="1"/>
  <c r="S119" i="7"/>
  <c r="Y119" i="7" s="1"/>
  <c r="S62" i="7"/>
  <c r="Y62" i="7" s="1"/>
  <c r="S81" i="7"/>
  <c r="Y81" i="7" s="1"/>
  <c r="S115" i="7"/>
  <c r="Y115" i="7" s="1"/>
  <c r="S134" i="7"/>
  <c r="Y134" i="7" s="1"/>
  <c r="S152" i="7"/>
  <c r="Y152" i="7" s="1"/>
  <c r="S92" i="7"/>
  <c r="Y92" i="7" s="1"/>
  <c r="S18" i="7"/>
  <c r="Y18" i="7" s="1"/>
  <c r="S90" i="7"/>
  <c r="Y90" i="7" s="1"/>
  <c r="S104" i="7"/>
  <c r="Y104" i="7" s="1"/>
  <c r="S167" i="7"/>
  <c r="Y167" i="7" s="1"/>
  <c r="S164" i="7"/>
  <c r="Y164" i="7" s="1"/>
  <c r="S117" i="7"/>
  <c r="Y117" i="7" s="1"/>
  <c r="S34" i="7"/>
  <c r="Y34" i="7" s="1"/>
  <c r="S124" i="7"/>
  <c r="Y124" i="7" s="1"/>
  <c r="S139" i="7"/>
  <c r="Y139" i="7" s="1"/>
  <c r="S109" i="7"/>
  <c r="Y109" i="7" s="1"/>
  <c r="S55" i="7"/>
  <c r="Y55" i="7" s="1"/>
  <c r="S11" i="7"/>
  <c r="Y11" i="7" s="1"/>
  <c r="S16" i="7"/>
  <c r="Y16" i="7" s="1"/>
  <c r="S171" i="7"/>
  <c r="Y171" i="7" s="1"/>
  <c r="S122" i="7"/>
  <c r="Y122" i="7" s="1"/>
  <c r="S101" i="7"/>
  <c r="Y101" i="7" s="1"/>
  <c r="S73" i="7"/>
  <c r="Y73" i="7" s="1"/>
  <c r="S24" i="7"/>
  <c r="Y24" i="7" s="1"/>
  <c r="S136" i="7"/>
  <c r="Y136" i="7" s="1"/>
  <c r="S87" i="7"/>
  <c r="Y87" i="7" s="1"/>
  <c r="S130" i="7"/>
  <c r="Y130" i="7" s="1"/>
  <c r="S67" i="7"/>
  <c r="Y67" i="7" s="1"/>
  <c r="S29" i="7"/>
  <c r="Y29" i="7" s="1"/>
  <c r="S36" i="7"/>
  <c r="Y36" i="7" s="1"/>
  <c r="S42" i="7"/>
  <c r="Y42" i="7" s="1"/>
  <c r="S57" i="7"/>
  <c r="Y57" i="7" s="1"/>
  <c r="S113" i="7"/>
  <c r="Y113" i="7" s="1"/>
  <c r="S99" i="7"/>
  <c r="Y99" i="7" s="1"/>
  <c r="K21" i="21"/>
  <c r="K17" i="21"/>
  <c r="K5" i="21"/>
  <c r="K33" i="21"/>
  <c r="K109" i="21"/>
  <c r="K75" i="21"/>
  <c r="K50" i="21"/>
  <c r="K105" i="21"/>
  <c r="K106" i="21"/>
  <c r="K102" i="21"/>
  <c r="K95" i="21"/>
  <c r="K16" i="21"/>
  <c r="K9" i="21"/>
  <c r="K89" i="21"/>
  <c r="K49" i="21"/>
  <c r="K87" i="21"/>
  <c r="K34" i="21"/>
  <c r="K55" i="21"/>
  <c r="K108" i="21"/>
  <c r="K84" i="21"/>
  <c r="K80" i="21"/>
  <c r="K85" i="21"/>
  <c r="K83" i="21"/>
  <c r="K93" i="21"/>
  <c r="K3" i="21"/>
  <c r="K92" i="21"/>
  <c r="K103" i="21"/>
  <c r="K94" i="21"/>
  <c r="K2" i="21"/>
  <c r="K86" i="21"/>
  <c r="K15" i="21"/>
  <c r="K8" i="21"/>
  <c r="K12" i="21"/>
  <c r="K60" i="21"/>
  <c r="K91" i="21"/>
  <c r="K70" i="21"/>
  <c r="K23" i="21"/>
  <c r="K61" i="21"/>
  <c r="K76" i="21"/>
  <c r="K31" i="21"/>
  <c r="K11" i="21"/>
  <c r="K97" i="21"/>
  <c r="K104" i="21"/>
  <c r="K56" i="21"/>
  <c r="K46" i="21"/>
  <c r="K47" i="21"/>
  <c r="K6" i="21"/>
  <c r="K82" i="21"/>
  <c r="K96" i="21"/>
  <c r="K74" i="21"/>
  <c r="K28" i="21"/>
  <c r="K29" i="21"/>
  <c r="K68" i="21"/>
  <c r="K107" i="21"/>
  <c r="K90" i="21"/>
  <c r="K77" i="21"/>
  <c r="K101" i="21"/>
  <c r="K100" i="21"/>
  <c r="K51" i="21"/>
  <c r="K19" i="21"/>
  <c r="K7" i="21"/>
  <c r="K44" i="21"/>
  <c r="K57" i="21"/>
  <c r="K58" i="21"/>
  <c r="K67" i="21"/>
  <c r="K88" i="21"/>
  <c r="K22" i="21"/>
  <c r="K99" i="21"/>
  <c r="K98" i="21"/>
  <c r="K24" i="21"/>
  <c r="K79" i="21"/>
  <c r="K65" i="21"/>
  <c r="K72" i="21"/>
  <c r="K39" i="21"/>
  <c r="K69" i="21"/>
  <c r="K40" i="21"/>
  <c r="K71" i="21"/>
  <c r="K30" i="21"/>
  <c r="K41" i="21"/>
  <c r="K10" i="21"/>
  <c r="K66" i="21"/>
  <c r="K26" i="21"/>
  <c r="K64" i="21"/>
  <c r="K73" i="21"/>
  <c r="K45" i="21"/>
  <c r="K14" i="21"/>
  <c r="K54" i="21"/>
  <c r="K43" i="21"/>
  <c r="K13" i="21"/>
  <c r="K59" i="21"/>
  <c r="K42" i="21"/>
  <c r="K37" i="21"/>
  <c r="K36" i="21"/>
  <c r="K38" i="21"/>
  <c r="K25" i="21"/>
  <c r="K62" i="21"/>
  <c r="K78" i="21"/>
  <c r="K27" i="21"/>
  <c r="K35" i="21"/>
  <c r="K48" i="21"/>
  <c r="K32" i="21"/>
  <c r="K63" i="21"/>
  <c r="K53" i="21"/>
  <c r="K18" i="21"/>
  <c r="K52" i="21"/>
  <c r="A2" i="22"/>
  <c r="Q177" i="7" l="1"/>
  <c r="G2" i="21"/>
  <c r="G110" i="21" s="1"/>
  <c r="E59" i="16"/>
  <c r="F59" i="16"/>
  <c r="H59" i="16"/>
  <c r="J123" i="8" l="1"/>
  <c r="I53" i="16"/>
  <c r="F123" i="8"/>
  <c r="G123" i="8"/>
  <c r="P123" i="8"/>
  <c r="Q123" i="8"/>
  <c r="V123" i="8"/>
  <c r="K59" i="16"/>
  <c r="J59" i="16"/>
  <c r="I38" i="16"/>
  <c r="I39" i="16"/>
  <c r="I40" i="16"/>
  <c r="I41" i="16"/>
  <c r="I42" i="16"/>
  <c r="I44" i="16"/>
  <c r="I45" i="16"/>
  <c r="I46" i="16"/>
  <c r="I47" i="16"/>
  <c r="I50" i="16"/>
  <c r="I51" i="16"/>
  <c r="I52" i="16"/>
  <c r="I54" i="16"/>
  <c r="I55" i="16"/>
  <c r="I56" i="16"/>
  <c r="I57" i="16"/>
  <c r="I58" i="16"/>
  <c r="D59" i="16"/>
  <c r="I123" i="8" l="1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40" i="6"/>
  <c r="H41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I287" i="6" l="1"/>
  <c r="I275" i="6"/>
  <c r="I263" i="6"/>
  <c r="I251" i="6"/>
  <c r="I239" i="6"/>
  <c r="I227" i="6"/>
  <c r="I215" i="6"/>
  <c r="I203" i="6"/>
  <c r="I191" i="6"/>
  <c r="I286" i="6"/>
  <c r="I274" i="6"/>
  <c r="I262" i="6"/>
  <c r="I250" i="6"/>
  <c r="I238" i="6"/>
  <c r="I226" i="6"/>
  <c r="I214" i="6"/>
  <c r="I202" i="6"/>
  <c r="I190" i="6"/>
  <c r="I285" i="6"/>
  <c r="I273" i="6"/>
  <c r="I261" i="6"/>
  <c r="I249" i="6"/>
  <c r="I237" i="6"/>
  <c r="I225" i="6"/>
  <c r="I213" i="6"/>
  <c r="I201" i="6"/>
  <c r="I189" i="6"/>
  <c r="I284" i="6"/>
  <c r="I272" i="6"/>
  <c r="I260" i="6"/>
  <c r="I248" i="6"/>
  <c r="I236" i="6"/>
  <c r="I224" i="6"/>
  <c r="I212" i="6"/>
  <c r="I200" i="6"/>
  <c r="I188" i="6"/>
  <c r="I283" i="6"/>
  <c r="I271" i="6"/>
  <c r="I259" i="6"/>
  <c r="I247" i="6"/>
  <c r="I235" i="6"/>
  <c r="I223" i="6"/>
  <c r="I211" i="6"/>
  <c r="I199" i="6"/>
  <c r="I187" i="6"/>
  <c r="I282" i="6"/>
  <c r="I270" i="6"/>
  <c r="I258" i="6"/>
  <c r="I246" i="6"/>
  <c r="I234" i="6"/>
  <c r="I222" i="6"/>
  <c r="I210" i="6"/>
  <c r="I198" i="6"/>
  <c r="I186" i="6"/>
  <c r="I281" i="6"/>
  <c r="I269" i="6"/>
  <c r="I257" i="6"/>
  <c r="I245" i="6"/>
  <c r="I233" i="6"/>
  <c r="I221" i="6"/>
  <c r="I209" i="6"/>
  <c r="I197" i="6"/>
  <c r="I185" i="6"/>
  <c r="I161" i="6"/>
  <c r="I280" i="6"/>
  <c r="I268" i="6"/>
  <c r="I256" i="6"/>
  <c r="I244" i="6"/>
  <c r="I232" i="6"/>
  <c r="I220" i="6"/>
  <c r="I208" i="6"/>
  <c r="I196" i="6"/>
  <c r="I184" i="6"/>
  <c r="I148" i="6"/>
  <c r="I291" i="6"/>
  <c r="I279" i="6"/>
  <c r="I267" i="6"/>
  <c r="I255" i="6"/>
  <c r="I243" i="6"/>
  <c r="I231" i="6"/>
  <c r="I219" i="6"/>
  <c r="I207" i="6"/>
  <c r="I195" i="6"/>
  <c r="I183" i="6"/>
  <c r="I290" i="6"/>
  <c r="I278" i="6"/>
  <c r="I266" i="6"/>
  <c r="I254" i="6"/>
  <c r="I242" i="6"/>
  <c r="I230" i="6"/>
  <c r="I218" i="6"/>
  <c r="I206" i="6"/>
  <c r="I194" i="6"/>
  <c r="I182" i="6"/>
  <c r="I25" i="6"/>
  <c r="I289" i="6"/>
  <c r="I277" i="6"/>
  <c r="I265" i="6"/>
  <c r="I253" i="6"/>
  <c r="I241" i="6"/>
  <c r="I229" i="6"/>
  <c r="I217" i="6"/>
  <c r="I205" i="6"/>
  <c r="I193" i="6"/>
  <c r="I181" i="6"/>
  <c r="I288" i="6"/>
  <c r="I276" i="6"/>
  <c r="I264" i="6"/>
  <c r="I252" i="6"/>
  <c r="I240" i="6"/>
  <c r="I228" i="6"/>
  <c r="I216" i="6"/>
  <c r="I204" i="6"/>
  <c r="I192" i="6"/>
  <c r="I67" i="6"/>
  <c r="I55" i="6"/>
  <c r="I43" i="6"/>
  <c r="I30" i="6"/>
  <c r="I18" i="6"/>
  <c r="I6" i="6"/>
  <c r="I175" i="6"/>
  <c r="I163" i="6"/>
  <c r="I151" i="6"/>
  <c r="I139" i="6"/>
  <c r="I127" i="6"/>
  <c r="I115" i="6"/>
  <c r="I103" i="6"/>
  <c r="I91" i="6"/>
  <c r="I79" i="6"/>
  <c r="I174" i="6"/>
  <c r="I162" i="6"/>
  <c r="I150" i="6"/>
  <c r="I138" i="6"/>
  <c r="I126" i="6"/>
  <c r="I114" i="6"/>
  <c r="I102" i="6"/>
  <c r="I90" i="6"/>
  <c r="I78" i="6"/>
  <c r="I66" i="6"/>
  <c r="I54" i="6"/>
  <c r="I41" i="6"/>
  <c r="I29" i="6"/>
  <c r="I17" i="6"/>
  <c r="I5" i="6"/>
  <c r="I173" i="6"/>
  <c r="I149" i="6"/>
  <c r="I137" i="6"/>
  <c r="I125" i="6"/>
  <c r="I113" i="6"/>
  <c r="I101" i="6"/>
  <c r="I89" i="6"/>
  <c r="I77" i="6"/>
  <c r="I65" i="6"/>
  <c r="I53" i="6"/>
  <c r="I40" i="6"/>
  <c r="I28" i="6"/>
  <c r="I16" i="6"/>
  <c r="I4" i="6"/>
  <c r="I172" i="6"/>
  <c r="I160" i="6"/>
  <c r="I136" i="6"/>
  <c r="I124" i="6"/>
  <c r="I112" i="6"/>
  <c r="I100" i="6"/>
  <c r="I88" i="6"/>
  <c r="I76" i="6"/>
  <c r="I64" i="6"/>
  <c r="I52" i="6"/>
  <c r="I39" i="6"/>
  <c r="I300" i="6" s="1"/>
  <c r="I27" i="6"/>
  <c r="I15" i="6"/>
  <c r="I3" i="6"/>
  <c r="I171" i="6"/>
  <c r="I159" i="6"/>
  <c r="I147" i="6"/>
  <c r="I135" i="6"/>
  <c r="I123" i="6"/>
  <c r="I111" i="6"/>
  <c r="I99" i="6"/>
  <c r="I87" i="6"/>
  <c r="I75" i="6"/>
  <c r="I63" i="6"/>
  <c r="I51" i="6"/>
  <c r="I38" i="6"/>
  <c r="I26" i="6"/>
  <c r="I14" i="6"/>
  <c r="I170" i="6"/>
  <c r="I158" i="6"/>
  <c r="I146" i="6"/>
  <c r="I134" i="6"/>
  <c r="I122" i="6"/>
  <c r="I110" i="6"/>
  <c r="I98" i="6"/>
  <c r="I86" i="6"/>
  <c r="I74" i="6"/>
  <c r="I62" i="6"/>
  <c r="I50" i="6"/>
  <c r="I37" i="6"/>
  <c r="I13" i="6"/>
  <c r="I169" i="6"/>
  <c r="I157" i="6"/>
  <c r="I145" i="6"/>
  <c r="I133" i="6"/>
  <c r="I121" i="6"/>
  <c r="I109" i="6"/>
  <c r="I97" i="6"/>
  <c r="I85" i="6"/>
  <c r="I73" i="6"/>
  <c r="I61" i="6"/>
  <c r="I49" i="6"/>
  <c r="I36" i="6"/>
  <c r="I24" i="6"/>
  <c r="I12" i="6"/>
  <c r="I180" i="6"/>
  <c r="I168" i="6"/>
  <c r="I156" i="6"/>
  <c r="I144" i="6"/>
  <c r="I132" i="6"/>
  <c r="I120" i="6"/>
  <c r="I108" i="6"/>
  <c r="I96" i="6"/>
  <c r="I84" i="6"/>
  <c r="I72" i="6"/>
  <c r="I60" i="6"/>
  <c r="I48" i="6"/>
  <c r="I35" i="6"/>
  <c r="I23" i="6"/>
  <c r="I11" i="6"/>
  <c r="I179" i="6"/>
  <c r="I167" i="6"/>
  <c r="I155" i="6"/>
  <c r="I143" i="6"/>
  <c r="I131" i="6"/>
  <c r="I119" i="6"/>
  <c r="I107" i="6"/>
  <c r="I95" i="6"/>
  <c r="I83" i="6"/>
  <c r="I71" i="6"/>
  <c r="I59" i="6"/>
  <c r="I47" i="6"/>
  <c r="I34" i="6"/>
  <c r="I22" i="6"/>
  <c r="I10" i="6"/>
  <c r="I178" i="6"/>
  <c r="I166" i="6"/>
  <c r="I154" i="6"/>
  <c r="I142" i="6"/>
  <c r="I130" i="6"/>
  <c r="I118" i="6"/>
  <c r="I106" i="6"/>
  <c r="I94" i="6"/>
  <c r="I82" i="6"/>
  <c r="I70" i="6"/>
  <c r="I58" i="6"/>
  <c r="I46" i="6"/>
  <c r="I33" i="6"/>
  <c r="I21" i="6"/>
  <c r="I9" i="6"/>
  <c r="I177" i="6"/>
  <c r="I165" i="6"/>
  <c r="I153" i="6"/>
  <c r="I141" i="6"/>
  <c r="I129" i="6"/>
  <c r="I117" i="6"/>
  <c r="I105" i="6"/>
  <c r="I93" i="6"/>
  <c r="I81" i="6"/>
  <c r="I69" i="6"/>
  <c r="I57" i="6"/>
  <c r="I45" i="6"/>
  <c r="I32" i="6"/>
  <c r="I20" i="6"/>
  <c r="I8" i="6"/>
  <c r="I176" i="6"/>
  <c r="I164" i="6"/>
  <c r="I152" i="6"/>
  <c r="I140" i="6"/>
  <c r="I128" i="6"/>
  <c r="I116" i="6"/>
  <c r="I104" i="6"/>
  <c r="I92" i="6"/>
  <c r="I80" i="6"/>
  <c r="I68" i="6"/>
  <c r="I56" i="6"/>
  <c r="I44" i="6"/>
  <c r="I31" i="6"/>
  <c r="I19" i="6"/>
  <c r="I7" i="6"/>
  <c r="O3" i="5"/>
  <c r="O255" i="5" s="1"/>
  <c r="M3" i="5"/>
  <c r="H3" i="5"/>
  <c r="H255" i="5" s="1"/>
  <c r="I42" i="6" l="1"/>
  <c r="K3" i="5"/>
  <c r="F2" i="7" s="1"/>
  <c r="E123" i="8" l="1"/>
  <c r="H2" i="21" l="1"/>
  <c r="I32" i="16"/>
  <c r="I36" i="16"/>
  <c r="I37" i="16"/>
  <c r="I31" i="16"/>
  <c r="I30" i="16"/>
  <c r="G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7" i="16"/>
  <c r="I18" i="16"/>
  <c r="I19" i="16"/>
  <c r="I21" i="16"/>
  <c r="I22" i="16"/>
  <c r="I23" i="16"/>
  <c r="I24" i="16"/>
  <c r="I25" i="16"/>
  <c r="I26" i="16"/>
  <c r="I27" i="16"/>
  <c r="I28" i="16"/>
  <c r="I29" i="16"/>
  <c r="I33" i="16"/>
  <c r="I34" i="16"/>
  <c r="I35" i="16"/>
  <c r="S116" i="8"/>
  <c r="S115" i="8"/>
  <c r="S114" i="8"/>
  <c r="S113" i="8"/>
  <c r="S112" i="8"/>
  <c r="S111" i="8"/>
  <c r="S110" i="8"/>
  <c r="S109" i="8"/>
  <c r="H2" i="8"/>
  <c r="H123" i="8" s="1"/>
  <c r="H110" i="21" l="1"/>
  <c r="I2" i="16"/>
  <c r="I59" i="16" s="1"/>
  <c r="G59" i="16"/>
  <c r="K2" i="8"/>
  <c r="K123" i="8" s="1"/>
  <c r="L2" i="8" l="1"/>
  <c r="L123" i="8" s="1"/>
  <c r="I2" i="7" l="1"/>
  <c r="I177" i="7" s="1"/>
  <c r="D12" i="26" l="1"/>
  <c r="C12" i="26"/>
  <c r="X2" i="8" l="1"/>
  <c r="U2" i="8"/>
  <c r="U123" i="8" s="1"/>
  <c r="T2" i="8"/>
  <c r="T15" i="7" l="1"/>
  <c r="Y15" i="7" s="1"/>
  <c r="T69" i="7"/>
  <c r="Y69" i="7" s="1"/>
  <c r="T105" i="7"/>
  <c r="Y105" i="7" s="1"/>
  <c r="T129" i="7"/>
  <c r="Y129" i="7" s="1"/>
  <c r="T141" i="7"/>
  <c r="Y141" i="7" s="1"/>
  <c r="T153" i="7"/>
  <c r="Y153" i="7" s="1"/>
  <c r="T165" i="7"/>
  <c r="Y165" i="7" s="1"/>
  <c r="T3" i="7"/>
  <c r="Y3" i="7" s="1"/>
  <c r="T21" i="7"/>
  <c r="Y21" i="7" s="1"/>
  <c r="T27" i="7"/>
  <c r="Y27" i="7" s="1"/>
  <c r="T33" i="7"/>
  <c r="Y33" i="7" s="1"/>
  <c r="T45" i="7"/>
  <c r="Y45" i="7" s="1"/>
  <c r="T51" i="7"/>
  <c r="Y51" i="7" s="1"/>
  <c r="T63" i="7"/>
  <c r="Y63" i="7" s="1"/>
  <c r="T75" i="7"/>
  <c r="Y75" i="7" s="1"/>
  <c r="T93" i="7"/>
  <c r="Y93" i="7" s="1"/>
  <c r="T111" i="7"/>
  <c r="Y111" i="7" s="1"/>
  <c r="T123" i="7"/>
  <c r="Y123" i="7" s="1"/>
  <c r="T135" i="7"/>
  <c r="Y135" i="7" s="1"/>
  <c r="T147" i="7"/>
  <c r="Y147" i="7" s="1"/>
  <c r="T159" i="7"/>
  <c r="Y159" i="7" s="1"/>
  <c r="T175" i="7"/>
  <c r="Y175" i="7" s="1"/>
  <c r="T52" i="7"/>
  <c r="Y52" i="7" s="1"/>
  <c r="T70" i="7"/>
  <c r="Y70" i="7" s="1"/>
  <c r="T82" i="7"/>
  <c r="Y82" i="7" s="1"/>
  <c r="T100" i="7"/>
  <c r="Y100" i="7" s="1"/>
  <c r="T112" i="7"/>
  <c r="Y112" i="7" s="1"/>
  <c r="T142" i="7"/>
  <c r="Y142" i="7" s="1"/>
  <c r="T154" i="7"/>
  <c r="Y154" i="7" s="1"/>
  <c r="T166" i="7"/>
  <c r="Y166" i="7" s="1"/>
  <c r="T4" i="7"/>
  <c r="Y4" i="7" s="1"/>
  <c r="T10" i="7"/>
  <c r="Y10" i="7" s="1"/>
  <c r="T22" i="7"/>
  <c r="Y22" i="7" s="1"/>
  <c r="T28" i="7"/>
  <c r="Y28" i="7" s="1"/>
  <c r="T46" i="7"/>
  <c r="Y46" i="7" s="1"/>
  <c r="T58" i="7"/>
  <c r="Y58" i="7" s="1"/>
  <c r="T64" i="7"/>
  <c r="Y64" i="7" s="1"/>
  <c r="T76" i="7"/>
  <c r="Y76" i="7" s="1"/>
  <c r="T88" i="7"/>
  <c r="Y88" i="7" s="1"/>
  <c r="T94" i="7"/>
  <c r="Y94" i="7" s="1"/>
  <c r="T118" i="7"/>
  <c r="Y118" i="7" s="1"/>
  <c r="T148" i="7"/>
  <c r="Y148" i="7" s="1"/>
  <c r="T160" i="7"/>
  <c r="Y160" i="7" s="1"/>
  <c r="T172" i="7"/>
  <c r="Y172" i="7" s="1"/>
  <c r="T145" i="7"/>
  <c r="Y145" i="7" s="1"/>
  <c r="T17" i="7"/>
  <c r="Y17" i="7" s="1"/>
  <c r="T71" i="7"/>
  <c r="Y71" i="7" s="1"/>
  <c r="T83" i="7"/>
  <c r="Y83" i="7" s="1"/>
  <c r="T95" i="7"/>
  <c r="Y95" i="7" s="1"/>
  <c r="T131" i="7"/>
  <c r="Y131" i="7" s="1"/>
  <c r="T143" i="7"/>
  <c r="Y143" i="7" s="1"/>
  <c r="T155" i="7"/>
  <c r="Y155" i="7" s="1"/>
  <c r="T173" i="7"/>
  <c r="Y173" i="7" s="1"/>
  <c r="T127" i="7"/>
  <c r="Y127" i="7" s="1"/>
  <c r="T5" i="7"/>
  <c r="Y5" i="7" s="1"/>
  <c r="T23" i="7"/>
  <c r="Y23" i="7" s="1"/>
  <c r="T35" i="7"/>
  <c r="Y35" i="7" s="1"/>
  <c r="T41" i="7"/>
  <c r="Y41" i="7" s="1"/>
  <c r="T47" i="7"/>
  <c r="Y47" i="7" s="1"/>
  <c r="T53" i="7"/>
  <c r="Y53" i="7" s="1"/>
  <c r="T65" i="7"/>
  <c r="Y65" i="7" s="1"/>
  <c r="T77" i="7"/>
  <c r="Y77" i="7" s="1"/>
  <c r="T89" i="7"/>
  <c r="Y89" i="7" s="1"/>
  <c r="T107" i="7"/>
  <c r="Y107" i="7" s="1"/>
  <c r="T125" i="7"/>
  <c r="Y125" i="7" s="1"/>
  <c r="T137" i="7"/>
  <c r="Y137" i="7" s="1"/>
  <c r="T149" i="7"/>
  <c r="Y149" i="7" s="1"/>
  <c r="T161" i="7"/>
  <c r="Y161" i="7" s="1"/>
  <c r="T103" i="7"/>
  <c r="Y103" i="7" s="1"/>
  <c r="T60" i="7"/>
  <c r="Y60" i="7" s="1"/>
  <c r="T78" i="7"/>
  <c r="Y78" i="7" s="1"/>
  <c r="T96" i="7"/>
  <c r="Y96" i="7" s="1"/>
  <c r="T108" i="7"/>
  <c r="Y108" i="7" s="1"/>
  <c r="T120" i="7"/>
  <c r="Y120" i="7" s="1"/>
  <c r="T132" i="7"/>
  <c r="Y132" i="7" s="1"/>
  <c r="T144" i="7"/>
  <c r="Y144" i="7" s="1"/>
  <c r="T156" i="7"/>
  <c r="Y156" i="7" s="1"/>
  <c r="T168" i="7"/>
  <c r="Y168" i="7" s="1"/>
  <c r="T121" i="7"/>
  <c r="Y121" i="7" s="1"/>
  <c r="T6" i="7"/>
  <c r="Y6" i="7" s="1"/>
  <c r="T12" i="7"/>
  <c r="Y12" i="7" s="1"/>
  <c r="T30" i="7"/>
  <c r="Y30" i="7" s="1"/>
  <c r="T48" i="7"/>
  <c r="Y48" i="7" s="1"/>
  <c r="T54" i="7"/>
  <c r="Y54" i="7" s="1"/>
  <c r="T66" i="7"/>
  <c r="Y66" i="7" s="1"/>
  <c r="T72" i="7"/>
  <c r="Y72" i="7" s="1"/>
  <c r="T84" i="7"/>
  <c r="Y84" i="7" s="1"/>
  <c r="T102" i="7"/>
  <c r="Y102" i="7" s="1"/>
  <c r="T114" i="7"/>
  <c r="Y114" i="7" s="1"/>
  <c r="T126" i="7"/>
  <c r="Y126" i="7" s="1"/>
  <c r="T138" i="7"/>
  <c r="Y138" i="7" s="1"/>
  <c r="T150" i="7"/>
  <c r="Y150" i="7" s="1"/>
  <c r="T162" i="7"/>
  <c r="Y162" i="7" s="1"/>
  <c r="T174" i="7"/>
  <c r="Y174" i="7" s="1"/>
  <c r="T133" i="7"/>
  <c r="Y133" i="7" s="1"/>
  <c r="T7" i="7"/>
  <c r="Y7" i="7" s="1"/>
  <c r="T13" i="7"/>
  <c r="Y13" i="7" s="1"/>
  <c r="T19" i="7"/>
  <c r="Y19" i="7" s="1"/>
  <c r="T31" i="7"/>
  <c r="Y31" i="7" s="1"/>
  <c r="T37" i="7"/>
  <c r="Y37" i="7" s="1"/>
  <c r="T43" i="7"/>
  <c r="Y43" i="7" s="1"/>
  <c r="T49" i="7"/>
  <c r="Y49" i="7" s="1"/>
  <c r="T61" i="7"/>
  <c r="Y61" i="7" s="1"/>
  <c r="T79" i="7"/>
  <c r="Y79" i="7" s="1"/>
  <c r="T85" i="7"/>
  <c r="Y85" i="7" s="1"/>
  <c r="T91" i="7"/>
  <c r="Y91" i="7" s="1"/>
  <c r="T151" i="7"/>
  <c r="Y151" i="7" s="1"/>
  <c r="T169" i="7"/>
  <c r="Y169" i="7" s="1"/>
  <c r="T20" i="7"/>
  <c r="Y20" i="7" s="1"/>
  <c r="T80" i="7"/>
  <c r="Y80" i="7" s="1"/>
  <c r="T116" i="7"/>
  <c r="Y116" i="7" s="1"/>
  <c r="T128" i="7"/>
  <c r="Y128" i="7" s="1"/>
  <c r="T146" i="7"/>
  <c r="Y146" i="7" s="1"/>
  <c r="T170" i="7"/>
  <c r="Y170" i="7" s="1"/>
  <c r="T163" i="7"/>
  <c r="Y163" i="7" s="1"/>
  <c r="T8" i="7"/>
  <c r="Y8" i="7" s="1"/>
  <c r="T14" i="7"/>
  <c r="Y14" i="7" s="1"/>
  <c r="T26" i="7"/>
  <c r="Y26" i="7" s="1"/>
  <c r="T32" i="7"/>
  <c r="Y32" i="7" s="1"/>
  <c r="T38" i="7"/>
  <c r="Y38" i="7" s="1"/>
  <c r="T44" i="7"/>
  <c r="Y44" i="7" s="1"/>
  <c r="T50" i="7"/>
  <c r="Y50" i="7" s="1"/>
  <c r="T56" i="7"/>
  <c r="Y56" i="7" s="1"/>
  <c r="T68" i="7"/>
  <c r="Y68" i="7" s="1"/>
  <c r="T74" i="7"/>
  <c r="Y74" i="7" s="1"/>
  <c r="T86" i="7"/>
  <c r="Y86" i="7" s="1"/>
  <c r="T98" i="7"/>
  <c r="Y98" i="7" s="1"/>
  <c r="T110" i="7"/>
  <c r="Y110" i="7" s="1"/>
  <c r="T140" i="7"/>
  <c r="Y140" i="7" s="1"/>
  <c r="T158" i="7"/>
  <c r="Y158" i="7" s="1"/>
  <c r="T176" i="7"/>
  <c r="Y176" i="7" s="1"/>
  <c r="T157" i="7"/>
  <c r="Y157" i="7" s="1"/>
  <c r="W2" i="8"/>
  <c r="T25" i="7" s="1"/>
  <c r="Y25" i="7" s="1"/>
  <c r="U2" i="7"/>
  <c r="U177" i="7" s="1"/>
  <c r="W123" i="8" l="1"/>
  <c r="B15" i="26"/>
  <c r="N3" i="5" l="1"/>
  <c r="N255" i="5" s="1"/>
  <c r="T2" i="7" l="1"/>
  <c r="T177" i="7" s="1"/>
  <c r="G3" i="5" l="1"/>
  <c r="G255" i="5" s="1"/>
  <c r="I3" i="5" l="1"/>
  <c r="I255" i="5" s="1"/>
  <c r="R3" i="5" l="1"/>
  <c r="R255" i="5" s="1"/>
  <c r="Q3" i="5"/>
  <c r="Q255" i="5" s="1"/>
  <c r="H2" i="6"/>
  <c r="L177" i="7" l="1"/>
  <c r="M2" i="7" l="1"/>
  <c r="G2" i="6"/>
  <c r="M177" i="7" l="1"/>
  <c r="O2" i="7"/>
  <c r="D14" i="3" l="1"/>
  <c r="M2" i="8" l="1"/>
  <c r="M123" i="8" s="1"/>
  <c r="J6" i="1"/>
  <c r="J7" i="1"/>
  <c r="J8" i="1"/>
  <c r="J9" i="1"/>
  <c r="J10" i="1"/>
  <c r="J11" i="1"/>
  <c r="J5" i="1"/>
  <c r="N2" i="7" l="1"/>
  <c r="N2" i="8"/>
  <c r="N123" i="8" s="1"/>
  <c r="N177" i="7" l="1"/>
  <c r="O2" i="8"/>
  <c r="O123" i="8" l="1"/>
  <c r="S2" i="8"/>
  <c r="S123" i="8"/>
  <c r="A1" i="22"/>
  <c r="C14" i="3"/>
  <c r="I2" i="6" l="1"/>
  <c r="P2" i="7" l="1"/>
  <c r="P177" i="7" l="1"/>
  <c r="S177" i="7" l="1"/>
  <c r="Y2" i="7"/>
  <c r="Y177" i="7" l="1"/>
</calcChain>
</file>

<file path=xl/comments1.xml><?xml version="1.0" encoding="utf-8"?>
<comments xmlns="http://schemas.openxmlformats.org/spreadsheetml/2006/main">
  <authors>
    <author>Thao Tran Thi Nguyen</author>
    <author>Linh Cao Thao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Thao Tran Thi Nguyen:</t>
        </r>
        <r>
          <rPr>
            <sz val="9"/>
            <color indexed="81"/>
            <rFont val="Tahoma"/>
            <family val="2"/>
          </rPr>
          <t xml:space="preserve">
Ko tính vào báo cáo tuyển dụng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Linh Cao Thao:</t>
        </r>
        <r>
          <rPr>
            <sz val="9"/>
            <color indexed="81"/>
            <rFont val="Tahoma"/>
            <family val="2"/>
          </rPr>
          <t xml:space="preserve">
Không tính vào báo cáo tuyển dụng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Truc Nguyen Vu Thanh</author>
    <author>IB</author>
    <author>Linh Cao Thao</author>
  </authors>
  <commentList>
    <comment ref="O18" authorId="0" shapeId="0">
      <text>
        <r>
          <rPr>
            <b/>
            <sz val="8"/>
            <color indexed="81"/>
            <rFont val="Tahoma"/>
            <family val="2"/>
          </rPr>
          <t>Phụ lục Số 2 ký ngày 26/07/2015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30/06/2016
</t>
        </r>
      </text>
    </comment>
    <comment ref="A46" authorId="2" shapeId="0">
      <text>
        <r>
          <rPr>
            <b/>
            <sz val="9"/>
            <color indexed="81"/>
            <rFont val="Tahoma"/>
            <family val="2"/>
          </rPr>
          <t>IB:</t>
        </r>
        <r>
          <rPr>
            <sz val="9"/>
            <color indexed="81"/>
            <rFont val="Tahoma"/>
            <family val="2"/>
          </rPr>
          <t xml:space="preserve">
CS
</t>
        </r>
      </text>
    </comment>
    <comment ref="Q141" authorId="1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Phí GD 1 tháng : 40 triệu
</t>
        </r>
      </text>
    </comment>
    <comment ref="B447" authorId="3" shapeId="0">
      <text>
        <r>
          <rPr>
            <b/>
            <sz val="9"/>
            <color indexed="81"/>
            <rFont val="Tahoma"/>
            <family val="2"/>
          </rPr>
          <t>Linh Cao Thao:</t>
        </r>
        <r>
          <rPr>
            <sz val="9"/>
            <color indexed="81"/>
            <rFont val="Tahoma"/>
            <family val="2"/>
          </rPr>
          <t xml:space="preserve">
CTV không kí HĐ nên đóng ID</t>
        </r>
      </text>
    </comment>
  </commentList>
</comments>
</file>

<file path=xl/comments3.xml><?xml version="1.0" encoding="utf-8"?>
<comments xmlns="http://schemas.openxmlformats.org/spreadsheetml/2006/main">
  <authors>
    <author>Truc Nguyen Vu Thanh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sort name
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Phí chưa điều chỉnh - chỉ tiêu</t>
        </r>
      </text>
    </comment>
  </commentList>
</comments>
</file>

<file path=xl/comments4.xml><?xml version="1.0" encoding="utf-8"?>
<comments xmlns="http://schemas.openxmlformats.org/spreadsheetml/2006/main">
  <authors>
    <author>Truc Nguyen Vu Thanh</author>
  </authors>
  <commentList>
    <comment ref="Q100" authorId="0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thù lao T1/2021
</t>
        </r>
      </text>
    </comment>
  </commentList>
</comments>
</file>

<file path=xl/comments5.xml><?xml version="1.0" encoding="utf-8"?>
<comments xmlns="http://schemas.openxmlformats.org/spreadsheetml/2006/main">
  <authors>
    <author>Truc Nguyen Vu Thanh</author>
  </authors>
  <commentList>
    <comment ref="K16" authorId="0" shapeId="0">
      <text>
        <r>
          <rPr>
            <b/>
            <sz val="9"/>
            <color indexed="81"/>
            <rFont val="Tahoma"/>
            <charset val="1"/>
          </rPr>
          <t>Truc Nguyen Vu Thanh:</t>
        </r>
        <r>
          <rPr>
            <sz val="9"/>
            <color indexed="81"/>
            <rFont val="Tahoma"/>
            <charset val="1"/>
          </rPr>
          <t xml:space="preserve">
NV nghỉ việc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Truc Nguyen Vu Thanh:</t>
        </r>
        <r>
          <rPr>
            <sz val="9"/>
            <color indexed="81"/>
            <rFont val="Tahoma"/>
            <charset val="1"/>
          </rPr>
          <t xml:space="preserve">
NV nghỉ việc
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 xml:space="preserve">Truc Nguyen Vu Thanh
Chi trả cho tháng 1/2021
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Trừ phần trả dư tháng 1/2021 cho MG Nguyễn Hoàng Khánh Vy</t>
        </r>
      </text>
    </comment>
  </commentList>
</comments>
</file>

<file path=xl/comments6.xml><?xml version="1.0" encoding="utf-8"?>
<comments xmlns="http://schemas.openxmlformats.org/spreadsheetml/2006/main">
  <authors>
    <author>Truc Nguyen Vu Thanh</author>
  </authors>
  <commentList>
    <comment ref="P32" authorId="0" shapeId="0">
      <text>
        <r>
          <rPr>
            <b/>
            <sz val="9"/>
            <color indexed="81"/>
            <rFont val="Tahoma"/>
            <family val="2"/>
          </rPr>
          <t>Truc Nguyen Vu Thanh:</t>
        </r>
        <r>
          <rPr>
            <sz val="9"/>
            <color indexed="81"/>
            <rFont val="Tahoma"/>
            <family val="2"/>
          </rPr>
          <t xml:space="preserve">
Không đạt chỉ tiêu 02 lần lương</t>
        </r>
      </text>
    </comment>
  </commentList>
</comments>
</file>

<file path=xl/sharedStrings.xml><?xml version="1.0" encoding="utf-8"?>
<sst xmlns="http://schemas.openxmlformats.org/spreadsheetml/2006/main" count="13249" uniqueCount="3070">
  <si>
    <t>Biểu hoa hồng KH tự phát triển</t>
  </si>
  <si>
    <t>0014</t>
  </si>
  <si>
    <t>Biểu hoa hồng KH phân bổ</t>
  </si>
  <si>
    <t>0011</t>
  </si>
  <si>
    <t>Biểu hoa hồng CTV - 1 (tiêu chuẩn)</t>
  </si>
  <si>
    <t>0015</t>
  </si>
  <si>
    <t>Biểu hoa hồng CTV - 2 ( fix 50%)</t>
  </si>
  <si>
    <t>0018</t>
  </si>
  <si>
    <t>Biểu hoa hồng CTV - 6 (fix 55%)</t>
  </si>
  <si>
    <t>0021</t>
  </si>
  <si>
    <t>Biếu hoa hồng CTV - 5</t>
  </si>
  <si>
    <t>0022</t>
  </si>
  <si>
    <t>Biểu hoa hồng CTV - 8</t>
  </si>
  <si>
    <t>0024</t>
  </si>
  <si>
    <t>Biểu HHTT tỷ lệ 0%</t>
  </si>
  <si>
    <t>0013</t>
  </si>
  <si>
    <t>Biểu hoa hồng CTV - 4 - Well</t>
  </si>
  <si>
    <t>0020</t>
  </si>
  <si>
    <t>Tên biểu HH</t>
  </si>
  <si>
    <t>Mã LH</t>
  </si>
  <si>
    <t>NFI</t>
  </si>
  <si>
    <t>Chăm sóc tạm thời</t>
  </si>
  <si>
    <t>0</t>
  </si>
  <si>
    <t>STT</t>
  </si>
  <si>
    <t>Biểu hoa hồng cho NVKD</t>
  </si>
  <si>
    <t>Biểu phí CTV tiêu chuẩn</t>
  </si>
  <si>
    <t>Các loại biểu hoa hồng</t>
  </si>
  <si>
    <t>Quận 3</t>
  </si>
  <si>
    <t>Phú Mỹ Hưng</t>
  </si>
  <si>
    <t>Cross Selling</t>
  </si>
  <si>
    <t>Internet Broker</t>
  </si>
  <si>
    <t>Hà Nội</t>
  </si>
  <si>
    <t>Thanh Xuân</t>
  </si>
  <si>
    <t>0101</t>
  </si>
  <si>
    <t>0102</t>
  </si>
  <si>
    <t>0105</t>
  </si>
  <si>
    <t>0106</t>
  </si>
  <si>
    <t>0104</t>
  </si>
  <si>
    <t>0113</t>
  </si>
  <si>
    <t>0201</t>
  </si>
  <si>
    <t>0202</t>
  </si>
  <si>
    <t>0301</t>
  </si>
  <si>
    <t>Quận 7</t>
  </si>
  <si>
    <t>Tân Bình</t>
  </si>
  <si>
    <t>Hải Phòng</t>
  </si>
  <si>
    <t>Tên CN</t>
  </si>
  <si>
    <t>Mã CN</t>
  </si>
  <si>
    <t>Các chi nhánh PHS</t>
  </si>
  <si>
    <t>ID</t>
  </si>
  <si>
    <t>Tên MG</t>
  </si>
  <si>
    <t>Tên Biểu HH</t>
  </si>
  <si>
    <t>GTGD</t>
  </si>
  <si>
    <t>Phí GD</t>
  </si>
  <si>
    <t>Điều chỉnh DT</t>
  </si>
  <si>
    <t xml:space="preserve">Giảm trừ </t>
  </si>
  <si>
    <t>Phí Tính HH</t>
  </si>
  <si>
    <t>HH dự kiến</t>
  </si>
  <si>
    <t>BrokerID</t>
  </si>
  <si>
    <t>BrokerName</t>
  </si>
  <si>
    <t>TradingCode</t>
  </si>
  <si>
    <t>MatchedValue</t>
  </si>
  <si>
    <t>FeeIncome</t>
  </si>
  <si>
    <t>Broker ID</t>
  </si>
  <si>
    <t>Position</t>
  </si>
  <si>
    <t>Call center</t>
  </si>
  <si>
    <t>Custname</t>
  </si>
  <si>
    <t>Branch</t>
  </si>
  <si>
    <t>Trading value</t>
  </si>
  <si>
    <t>Fee income</t>
  </si>
  <si>
    <t>Fee income adjust</t>
  </si>
  <si>
    <t>Fee income final</t>
  </si>
  <si>
    <t>Referrer</t>
  </si>
  <si>
    <t>Customer type</t>
  </si>
  <si>
    <t>User ID</t>
  </si>
  <si>
    <t>Fullname</t>
  </si>
  <si>
    <t>Fee Income</t>
  </si>
  <si>
    <t>Call 
B</t>
  </si>
  <si>
    <t>Deducted
 fee</t>
  </si>
  <si>
    <t>Deducted
refund fee</t>
  </si>
  <si>
    <t>Additional 
fee</t>
  </si>
  <si>
    <t>Final 
trading fee</t>
  </si>
  <si>
    <t>Comm. 
Rate</t>
  </si>
  <si>
    <t>Comm.</t>
  </si>
  <si>
    <t>Final
 Comm.</t>
  </si>
  <si>
    <t>Intermediary management bonus 2%</t>
  </si>
  <si>
    <t>Adjust com. of last month</t>
  </si>
  <si>
    <t>Total commission</t>
  </si>
  <si>
    <t>10% PIT</t>
  </si>
  <si>
    <t>Person incharge</t>
  </si>
  <si>
    <t>Tổ chức không tính thuế thu nhập cá nhân</t>
  </si>
  <si>
    <t xml:space="preserve">Group Wellvision không tính hoa hồng trong tháng --&gt; cuối năm thanh toán </t>
  </si>
  <si>
    <t>Fee income calculate bonus</t>
  </si>
  <si>
    <t xml:space="preserve">Referrer bonus </t>
  </si>
  <si>
    <t>Name</t>
  </si>
  <si>
    <t>0001</t>
  </si>
  <si>
    <t>B0112</t>
  </si>
  <si>
    <t>HEAD QUARTER</t>
  </si>
  <si>
    <t>0133</t>
  </si>
  <si>
    <t>NGUYỄN MẠNH AN</t>
  </si>
  <si>
    <t>0246</t>
  </si>
  <si>
    <t>ĐOÀN THỊ MINH PHƯƠNG</t>
  </si>
  <si>
    <t>0305</t>
  </si>
  <si>
    <t>NGUYỄN MINH NGUYỆT</t>
  </si>
  <si>
    <t>0559</t>
  </si>
  <si>
    <t>TRẦN LÊ CƯỜNG</t>
  </si>
  <si>
    <t>0665</t>
  </si>
  <si>
    <t>TRẦN THỊ NGA</t>
  </si>
  <si>
    <t>0924</t>
  </si>
  <si>
    <t>0925</t>
  </si>
  <si>
    <t>HUỲNH THỊ BÉ CẦN</t>
  </si>
  <si>
    <t>1163</t>
  </si>
  <si>
    <t>VÕ THỊ DIỄM AN</t>
  </si>
  <si>
    <t>1246</t>
  </si>
  <si>
    <t>1270</t>
  </si>
  <si>
    <t>B0101</t>
  </si>
  <si>
    <t>CHI NHÁNH QUẬN 3</t>
  </si>
  <si>
    <t>0019</t>
  </si>
  <si>
    <t>TRẦN NGUYỄN TRƯỜNG SƠN</t>
  </si>
  <si>
    <t>1210</t>
  </si>
  <si>
    <t>VÕ NGỌC AN</t>
  </si>
  <si>
    <t>A0019</t>
  </si>
  <si>
    <t>A0086</t>
  </si>
  <si>
    <t>1117</t>
  </si>
  <si>
    <t>PHẠM THỊ PHƯƠNG THẢO</t>
  </si>
  <si>
    <t>1187</t>
  </si>
  <si>
    <t>PHẠM CHÍ TÂM</t>
  </si>
  <si>
    <t>1260</t>
  </si>
  <si>
    <t>DIỆP VIỄN CHÍ</t>
  </si>
  <si>
    <t>1176</t>
  </si>
  <si>
    <t>DƯƠNG THỊ THANH LÝ</t>
  </si>
  <si>
    <t>A0054</t>
  </si>
  <si>
    <t>A0066</t>
  </si>
  <si>
    <t>ĐINH THẾ ĐƯỜNG</t>
  </si>
  <si>
    <t>A0083</t>
  </si>
  <si>
    <t>A0056</t>
  </si>
  <si>
    <t>A0079</t>
  </si>
  <si>
    <t>A0085</t>
  </si>
  <si>
    <t>A0107</t>
  </si>
  <si>
    <t>A0112</t>
  </si>
  <si>
    <t>A0114</t>
  </si>
  <si>
    <t>TRẦN THẾ MINH QUÂN</t>
  </si>
  <si>
    <t>1249</t>
  </si>
  <si>
    <t>1269</t>
  </si>
  <si>
    <t>LÊ THỊ HỒNG LOAN</t>
  </si>
  <si>
    <t>0158</t>
  </si>
  <si>
    <t>VÕ THỊ THẢO</t>
  </si>
  <si>
    <t>0234</t>
  </si>
  <si>
    <t>B0102</t>
  </si>
  <si>
    <t>SGD PHÚ MỸ HƯNG</t>
  </si>
  <si>
    <t>G0002</t>
  </si>
  <si>
    <t>GROUP WELLVISION</t>
  </si>
  <si>
    <t>0675</t>
  </si>
  <si>
    <t>HÀ PHÚ THÀNH</t>
  </si>
  <si>
    <t>A0046</t>
  </si>
  <si>
    <t>A0070</t>
  </si>
  <si>
    <t>LÊ QUỐC ẤN</t>
  </si>
  <si>
    <t>A0080</t>
  </si>
  <si>
    <t>LÊ THỊ HỒNG HẠNH</t>
  </si>
  <si>
    <t>A0115</t>
  </si>
  <si>
    <t>A0133</t>
  </si>
  <si>
    <t>A0137</t>
  </si>
  <si>
    <t>A0138</t>
  </si>
  <si>
    <t>0742</t>
  </si>
  <si>
    <t>NGUYỄN THỤY NGỌC HÀ</t>
  </si>
  <si>
    <t>1259</t>
  </si>
  <si>
    <t>ĐOÀN QUANG MINH THẮNG</t>
  </si>
  <si>
    <t>A0123</t>
  </si>
  <si>
    <t>A0130</t>
  </si>
  <si>
    <t>0484</t>
  </si>
  <si>
    <t>0875</t>
  </si>
  <si>
    <t>A0001</t>
  </si>
  <si>
    <t>NGUYỄN THẠC THẾ</t>
  </si>
  <si>
    <t>A0036</t>
  </si>
  <si>
    <t>A0037</t>
  </si>
  <si>
    <t>A0038</t>
  </si>
  <si>
    <t>A0040</t>
  </si>
  <si>
    <t>A0069</t>
  </si>
  <si>
    <t>A0071</t>
  </si>
  <si>
    <t>A0122</t>
  </si>
  <si>
    <t>A0110</t>
  </si>
  <si>
    <t>A0127</t>
  </si>
  <si>
    <t>0173</t>
  </si>
  <si>
    <t>A0143</t>
  </si>
  <si>
    <t>A0031</t>
  </si>
  <si>
    <t>A0043</t>
  </si>
  <si>
    <t>0266</t>
  </si>
  <si>
    <t>HOÀNG CÔNG BÌNH</t>
  </si>
  <si>
    <t>0496</t>
  </si>
  <si>
    <t>ĐẶNG THỊ LƯỢC</t>
  </si>
  <si>
    <t>0655</t>
  </si>
  <si>
    <t>0762</t>
  </si>
  <si>
    <t>LÊ VĂN CẬP</t>
  </si>
  <si>
    <t>0842</t>
  </si>
  <si>
    <t>A0136</t>
  </si>
  <si>
    <t>A0072</t>
  </si>
  <si>
    <t>A0073</t>
  </si>
  <si>
    <t>B0113</t>
  </si>
  <si>
    <t>INTERNET BROKER</t>
  </si>
  <si>
    <t>0037</t>
  </si>
  <si>
    <t>NGUYỄN VĂN TUÂN</t>
  </si>
  <si>
    <t>0074</t>
  </si>
  <si>
    <t>0244</t>
  </si>
  <si>
    <t>0247</t>
  </si>
  <si>
    <t>LƯỜNG NGỌC NGHĨA</t>
  </si>
  <si>
    <t>0034</t>
  </si>
  <si>
    <t>LƯU ANH TUẤN</t>
  </si>
  <si>
    <t>A0016</t>
  </si>
  <si>
    <t>A0105</t>
  </si>
  <si>
    <t>0232</t>
  </si>
  <si>
    <t>NGUYỄN THỊ NGỌC PHI</t>
  </si>
  <si>
    <t>1191</t>
  </si>
  <si>
    <t>NGUYỄN TRUNG HIẾU</t>
  </si>
  <si>
    <t>1197</t>
  </si>
  <si>
    <t>ĐỖ THỊ HẠNH</t>
  </si>
  <si>
    <t>1198</t>
  </si>
  <si>
    <t>1204</t>
  </si>
  <si>
    <t>1212</t>
  </si>
  <si>
    <t>1213</t>
  </si>
  <si>
    <t>NGUYỄN THÀNH ĐẠT</t>
  </si>
  <si>
    <t>1228</t>
  </si>
  <si>
    <t>A0081</t>
  </si>
  <si>
    <t>A0134</t>
  </si>
  <si>
    <t>A0144</t>
  </si>
  <si>
    <t>B0202</t>
  </si>
  <si>
    <t>CHI NHÁNH THANH XUÂN</t>
  </si>
  <si>
    <t>A0101</t>
  </si>
  <si>
    <t>0285</t>
  </si>
  <si>
    <t>NGUYỄN QUANG HUY</t>
  </si>
  <si>
    <t>1128</t>
  </si>
  <si>
    <t>HOÀNG ĐÌNH ĐỨC</t>
  </si>
  <si>
    <t>1172</t>
  </si>
  <si>
    <t>ĐÀO NGỌC ANH</t>
  </si>
  <si>
    <t>A0049</t>
  </si>
  <si>
    <t>MAI VĂN SƠN</t>
  </si>
  <si>
    <t>A0048</t>
  </si>
  <si>
    <t>A0106</t>
  </si>
  <si>
    <t>Võ Thị Diễm An</t>
  </si>
  <si>
    <t>Lê Thị Hoài Phương</t>
  </si>
  <si>
    <t>LÊ ANH TUẤN</t>
  </si>
  <si>
    <t>NGUYỄN THẾ NGHĨA</t>
  </si>
  <si>
    <t>Đỗ Thị Thanh Hiếu</t>
  </si>
  <si>
    <t>Lê Anh Trí</t>
  </si>
  <si>
    <t>Võ Nhật Ngân Giang</t>
  </si>
  <si>
    <t>Nguyễn Quốc Đại</t>
  </si>
  <si>
    <t>Nguyễn Mạnh An</t>
  </si>
  <si>
    <t>Huỳnh Thị Bé Cần</t>
  </si>
  <si>
    <t>Đoàn Thị Hoàng Oanh</t>
  </si>
  <si>
    <t>0031</t>
  </si>
  <si>
    <t>Đỗ Thị Hạnh</t>
  </si>
  <si>
    <t>Nguyễn Ngọc Phụng Hoàng</t>
  </si>
  <si>
    <t>Nguyễn Minh Nguyệt</t>
  </si>
  <si>
    <t>Hà Phú Thành</t>
  </si>
  <si>
    <t>Lê Đình Trọng</t>
  </si>
  <si>
    <t>1192</t>
  </si>
  <si>
    <t>Lê Văn Cập</t>
  </si>
  <si>
    <t>1141</t>
  </si>
  <si>
    <t>0088</t>
  </si>
  <si>
    <t>0810</t>
  </si>
  <si>
    <t>1264</t>
  </si>
  <si>
    <t>ĐỖ TRẦN THỊ MỸ LINH</t>
  </si>
  <si>
    <t>Biểu HHKH phân bổ_IB</t>
  </si>
  <si>
    <t>Biểu HHKH tự phát triển_IB</t>
  </si>
  <si>
    <t>1308</t>
  </si>
  <si>
    <t>TRẦN HẬU QUÝ</t>
  </si>
  <si>
    <t>1329</t>
  </si>
  <si>
    <t>1331</t>
  </si>
  <si>
    <t>PHẠM THỊ THU HẰNG</t>
  </si>
  <si>
    <t>1336</t>
  </si>
  <si>
    <t>NGUYỄN QUỐC THÁI</t>
  </si>
  <si>
    <t>1337</t>
  </si>
  <si>
    <t>0111</t>
  </si>
  <si>
    <t>1344</t>
  </si>
  <si>
    <t>HOÀNG THẾ THIỆU</t>
  </si>
  <si>
    <t>1347</t>
  </si>
  <si>
    <t>NGUYỄN MINH TRÍ</t>
  </si>
  <si>
    <t>1355</t>
  </si>
  <si>
    <t>CHÂU MINH SANG</t>
  </si>
  <si>
    <t>1365</t>
  </si>
  <si>
    <t>NGUYỄN NGỌC TOÀN</t>
  </si>
  <si>
    <t>1372</t>
  </si>
  <si>
    <t>PHẠM ĐÌNH TRÁNH</t>
  </si>
  <si>
    <t>TRẦN ĐĂNG HÀO</t>
  </si>
  <si>
    <t>A0030</t>
  </si>
  <si>
    <t>Biểu thù lao cho MG chuyển sang ĐTDV</t>
  </si>
  <si>
    <t>A0097</t>
  </si>
  <si>
    <t>A0145</t>
  </si>
  <si>
    <t>A0147</t>
  </si>
  <si>
    <t>A0150</t>
  </si>
  <si>
    <t>A0152</t>
  </si>
  <si>
    <t>A0153</t>
  </si>
  <si>
    <t>A0155</t>
  </si>
  <si>
    <t>Biểu hoa hồng CTV tổ chức - 7 (tiêu chuẩn)</t>
  </si>
  <si>
    <t>A0156</t>
  </si>
  <si>
    <t>A0157</t>
  </si>
  <si>
    <t>A0158</t>
  </si>
  <si>
    <t>A0160</t>
  </si>
  <si>
    <t>A0165</t>
  </si>
  <si>
    <t>A0167</t>
  </si>
  <si>
    <t>A0170</t>
  </si>
  <si>
    <t>A0171</t>
  </si>
  <si>
    <t>ĐINH TIẾN THÀNH</t>
  </si>
  <si>
    <t>A0172</t>
  </si>
  <si>
    <t>PHẠM HỮU THÀNH</t>
  </si>
  <si>
    <t>A0177</t>
  </si>
  <si>
    <t>A0178</t>
  </si>
  <si>
    <t>A0182</t>
  </si>
  <si>
    <t>LƯƠNG QUANG ĐẠO</t>
  </si>
  <si>
    <t>A0185</t>
  </si>
  <si>
    <t>Biểu thù lao ĐTDV 2_Không trừ phí sở</t>
  </si>
  <si>
    <t>A0186</t>
  </si>
  <si>
    <t>A0188</t>
  </si>
  <si>
    <t>A0190</t>
  </si>
  <si>
    <t>A0192</t>
  </si>
  <si>
    <t>A0195</t>
  </si>
  <si>
    <t>LÊ THỊ THU THỦY</t>
  </si>
  <si>
    <t>A0197</t>
  </si>
  <si>
    <t>A0198</t>
  </si>
  <si>
    <t>A0199</t>
  </si>
  <si>
    <t>A0202</t>
  </si>
  <si>
    <t>A0203</t>
  </si>
  <si>
    <t>NGUYỄN HOÀNG OANH VŨ</t>
  </si>
  <si>
    <t>A0206</t>
  </si>
  <si>
    <t>A0208</t>
  </si>
  <si>
    <t>A0209</t>
  </si>
  <si>
    <t>A0214</t>
  </si>
  <si>
    <t>A0219</t>
  </si>
  <si>
    <t>A0221</t>
  </si>
  <si>
    <t>A0222</t>
  </si>
  <si>
    <t>A0223</t>
  </si>
  <si>
    <t>A0226</t>
  </si>
  <si>
    <t>A0227</t>
  </si>
  <si>
    <t>A0229</t>
  </si>
  <si>
    <t>A0230</t>
  </si>
  <si>
    <t>A0232</t>
  </si>
  <si>
    <t>A0235</t>
  </si>
  <si>
    <t>G0004</t>
  </si>
  <si>
    <t>GROUP PLC</t>
  </si>
  <si>
    <t>Vị trí</t>
  </si>
  <si>
    <t>Lương</t>
  </si>
  <si>
    <t>Target</t>
  </si>
  <si>
    <t>Target difference</t>
  </si>
  <si>
    <t>Salary</t>
  </si>
  <si>
    <t>List Trainee</t>
  </si>
  <si>
    <t>Đối tượng ký kết</t>
  </si>
  <si>
    <t>Ngày tham gia</t>
  </si>
  <si>
    <t>CN</t>
  </si>
  <si>
    <t>Vũ Quý Khang</t>
  </si>
  <si>
    <t>Nguyễn Ngọc Tươi</t>
  </si>
  <si>
    <t>Q3</t>
  </si>
  <si>
    <t>Võ Ngọc An</t>
  </si>
  <si>
    <t>Nguyễn Ngọc Trường</t>
  </si>
  <si>
    <t>TX</t>
  </si>
  <si>
    <t>Nguyễn Thành Đạt</t>
  </si>
  <si>
    <t>Phan Chí Vĩ</t>
  </si>
  <si>
    <t>TB</t>
  </si>
  <si>
    <t>Đỗ Thị Mai</t>
  </si>
  <si>
    <t>CG</t>
  </si>
  <si>
    <t>Lương Mạnh Thắng</t>
  </si>
  <si>
    <t>Trần Thế Minh Quân</t>
  </si>
  <si>
    <t>Dương Thị Thanh Lý</t>
  </si>
  <si>
    <t>Nguyễn Thị Hồng Diệu</t>
  </si>
  <si>
    <t>Phạm Thị Kim Nga</t>
  </si>
  <si>
    <t>Trần Việt Tuấn</t>
  </si>
  <si>
    <t>PMH</t>
  </si>
  <si>
    <t>Đoàn Quang Minh Thắng</t>
  </si>
  <si>
    <t>Nguyễn Thị Phượng Khanh</t>
  </si>
  <si>
    <t>Diệp Viễn Chí</t>
  </si>
  <si>
    <t>A0139</t>
  </si>
  <si>
    <t>Lê Năm</t>
  </si>
  <si>
    <t>Lê Hoàng Thúy Vy</t>
  </si>
  <si>
    <t>Nguyễn Thị Khánh Linh</t>
  </si>
  <si>
    <t>Nguyễn Văn Hà</t>
  </si>
  <si>
    <t>Trịnh Thị Thu Trang</t>
  </si>
  <si>
    <t>Phạm Thị Thu Thủy</t>
  </si>
  <si>
    <t>Đặng Tường Duy Khương</t>
  </si>
  <si>
    <t>Hoàng Lê Huy</t>
  </si>
  <si>
    <t>Đỗ Huy Hà</t>
  </si>
  <si>
    <t>Tạ Phương Thảo</t>
  </si>
  <si>
    <t>Đào Xuân Hùng</t>
  </si>
  <si>
    <t>Đỗ Thị Bích Lan</t>
  </si>
  <si>
    <t>Nguyễn Thu Liễu</t>
  </si>
  <si>
    <t>Kiều Thị Hà Trinh</t>
  </si>
  <si>
    <t>CS</t>
  </si>
  <si>
    <t>A0162</t>
  </si>
  <si>
    <t>Lê Thị Hải Duyên</t>
  </si>
  <si>
    <t>Đoàn Duy Hùng</t>
  </si>
  <si>
    <t>HP</t>
  </si>
  <si>
    <t>Lê Quốc Huy</t>
  </si>
  <si>
    <t>Lê Thị Mỹ Vân</t>
  </si>
  <si>
    <t>Nguyễn Tuấn Anh</t>
  </si>
  <si>
    <t>Đinh Tiến Thành</t>
  </si>
  <si>
    <t>Trần Hậu Quý</t>
  </si>
  <si>
    <t>Lý Thanh Hoàn</t>
  </si>
  <si>
    <t>Nguyễn Tiến Mạnh</t>
  </si>
  <si>
    <t>Mai Thanh Huệ</t>
  </si>
  <si>
    <t>Trần Văn Nam</t>
  </si>
  <si>
    <t>A0180</t>
  </si>
  <si>
    <t>Ngô Thị Hồng</t>
  </si>
  <si>
    <t>Q7</t>
  </si>
  <si>
    <t>Lương Quang Đạo</t>
  </si>
  <si>
    <t>INB</t>
  </si>
  <si>
    <t>Huỳnh Ngọc Thành</t>
  </si>
  <si>
    <t>Nguyễn Thị Kiều Oanh</t>
  </si>
  <si>
    <t>Bùi Lê Văn</t>
  </si>
  <si>
    <t>Đinh Trọng Nghĩa</t>
  </si>
  <si>
    <t>Đặng Thị Sao Mơ</t>
  </si>
  <si>
    <t>Bùi Anh Khoa</t>
  </si>
  <si>
    <t>Phạm Thị Thu Hằng</t>
  </si>
  <si>
    <t>A0191</t>
  </si>
  <si>
    <t>Cao Đình Phúc</t>
  </si>
  <si>
    <t>Nguyễn Quốc Thái</t>
  </si>
  <si>
    <t>Vũ Đức Trọng</t>
  </si>
  <si>
    <t>0033</t>
  </si>
  <si>
    <t>HN</t>
  </si>
  <si>
    <t>Đặng Ngọc Tuyên</t>
  </si>
  <si>
    <t>A0194</t>
  </si>
  <si>
    <t>Hoàng Thế Thiệu</t>
  </si>
  <si>
    <t>Nguyễn Duy Anh</t>
  </si>
  <si>
    <t>1321</t>
  </si>
  <si>
    <t>Lê Thị Thu Thủy</t>
  </si>
  <si>
    <t>A0196</t>
  </si>
  <si>
    <t>Nguyễn Phương Mai</t>
  </si>
  <si>
    <t>Nguyễn Minh Trí</t>
  </si>
  <si>
    <t>Nguyễn Thị Phượng</t>
  </si>
  <si>
    <t>Nguyễn Đức Nhân</t>
  </si>
  <si>
    <t>Trần Đình Thưởng</t>
  </si>
  <si>
    <t>A0200</t>
  </si>
  <si>
    <t>Nguyễn Thị Hà</t>
  </si>
  <si>
    <t>Hoàng Đình Đức</t>
  </si>
  <si>
    <t>Châu Minh Sang</t>
  </si>
  <si>
    <t>Phạm Quang Thế Vỹ</t>
  </si>
  <si>
    <t>Nguyễn Hoàng Oanh Vũ</t>
  </si>
  <si>
    <t>A0201</t>
  </si>
  <si>
    <t>Bùi Trọng Hưởng</t>
  </si>
  <si>
    <t>Nguyễn Tiến Cường</t>
  </si>
  <si>
    <t>A0205</t>
  </si>
  <si>
    <t>Nguyễn Xuân Việt</t>
  </si>
  <si>
    <t>Nguyễn Như Lý</t>
  </si>
  <si>
    <t>Mã Tuấn Minh Hiển</t>
  </si>
  <si>
    <t>Đinh Thế Hùng</t>
  </si>
  <si>
    <t>Trần Đình Quân</t>
  </si>
  <si>
    <t>Lò Tuấn Anh</t>
  </si>
  <si>
    <t>Nguyễn Ngọc Toàn</t>
  </si>
  <si>
    <t>A0210</t>
  </si>
  <si>
    <t>Trương Dũng Khanh</t>
  </si>
  <si>
    <t>Nguyễn Bảo Ninh</t>
  </si>
  <si>
    <t>A0213</t>
  </si>
  <si>
    <t>Bùi Thu Hà</t>
  </si>
  <si>
    <t>Hoàng Xuân Hòa</t>
  </si>
  <si>
    <t>Phạm Ngọc Thiện</t>
  </si>
  <si>
    <t>A0215</t>
  </si>
  <si>
    <t>Hoàng Hồ Phú</t>
  </si>
  <si>
    <t>A0217</t>
  </si>
  <si>
    <t>Trần Thanh Điền</t>
  </si>
  <si>
    <t>A0216</t>
  </si>
  <si>
    <t>Võ Phương Dung</t>
  </si>
  <si>
    <t>A0218</t>
  </si>
  <si>
    <t>Nguyễn Huy Lượng</t>
  </si>
  <si>
    <t>Thái Thị Thu Lành</t>
  </si>
  <si>
    <t>A0220</t>
  </si>
  <si>
    <t>Nguyễn Tiến Huy</t>
  </si>
  <si>
    <t>Phạm Đình Tránh</t>
  </si>
  <si>
    <t>Đặng Xuân Sơn</t>
  </si>
  <si>
    <t>Nguyễn Song Toàn</t>
  </si>
  <si>
    <t>Trần Đăng Hào</t>
  </si>
  <si>
    <t>Nguyễn Duy Thành</t>
  </si>
  <si>
    <t>Nguyễn Tiến Hùng</t>
  </si>
  <si>
    <t>A0224</t>
  </si>
  <si>
    <t>Võ Thanh Bình</t>
  </si>
  <si>
    <t>Phạm Hữu Thành</t>
  </si>
  <si>
    <t>Phan Nguyễn Công Hữu</t>
  </si>
  <si>
    <t>A0225</t>
  </si>
  <si>
    <t>Nguyễn Phú Hiển</t>
  </si>
  <si>
    <t>Trần Đình Phong</t>
  </si>
  <si>
    <t>Lê Thị Thảo Duyên</t>
  </si>
  <si>
    <t>Trần Hoàng Vũ</t>
  </si>
  <si>
    <t>Nguyễn Thị Lan</t>
  </si>
  <si>
    <t>Lê Thị Hồng Loan</t>
  </si>
  <si>
    <t>A0228</t>
  </si>
  <si>
    <t>Đỗ Văn Minh</t>
  </si>
  <si>
    <t>Trần Văn Sơn</t>
  </si>
  <si>
    <t>Bùi Văn Minh</t>
  </si>
  <si>
    <t>Hồ Mậu Lực</t>
  </si>
  <si>
    <t>Đặng Thị Ngọc Hân</t>
  </si>
  <si>
    <t>A0231</t>
  </si>
  <si>
    <t>Nguyễn Đình Hoàng</t>
  </si>
  <si>
    <t>Phạm Anh Tuấn</t>
  </si>
  <si>
    <t>A0233</t>
  </si>
  <si>
    <t>A0234</t>
  </si>
  <si>
    <t>Phạm Lê Thị Hồng Hoa</t>
  </si>
  <si>
    <t>Đinh Thị Phương Thúy</t>
  </si>
  <si>
    <t>A0236</t>
  </si>
  <si>
    <t>Nguyễn Tường Châu</t>
  </si>
  <si>
    <t>A0237</t>
  </si>
  <si>
    <t>Nguyễn Hữu Thiện</t>
  </si>
  <si>
    <t>A0193</t>
  </si>
  <si>
    <t>Ngô Thị Nhã Trâm</t>
  </si>
  <si>
    <t>Hoàng Mạnh Linh</t>
  </si>
  <si>
    <t>A0204</t>
  </si>
  <si>
    <t>Lê Anh Tuấn</t>
  </si>
  <si>
    <t>Commision table</t>
  </si>
  <si>
    <t>Biểu thù lao MG --&gt; ĐTDV</t>
  </si>
  <si>
    <t>0029</t>
  </si>
  <si>
    <t>Biểu hoa hồng cho CTV 0015</t>
  </si>
  <si>
    <t>Deducted
 fee 0.03% (trừ Biểu 0033)</t>
  </si>
  <si>
    <t>A0179</t>
  </si>
  <si>
    <t>HỒ NGUYỄN HẢI MY</t>
  </si>
  <si>
    <t>Mã NV</t>
  </si>
  <si>
    <t>Ngày hết hiệu lưc</t>
  </si>
  <si>
    <t>PLHĐ</t>
  </si>
  <si>
    <t>Ngày nghỉ việc</t>
  </si>
  <si>
    <t>Số hợp đồng</t>
  </si>
  <si>
    <t>Môi giới quản lý</t>
  </si>
  <si>
    <t>Mã MG</t>
  </si>
  <si>
    <t>Tài khoản Eximbank</t>
  </si>
  <si>
    <t>CN Ngân hàng</t>
  </si>
  <si>
    <t>Số CMND</t>
  </si>
  <si>
    <t>Chính sách HH</t>
  </si>
  <si>
    <t>Mã số thuế</t>
  </si>
  <si>
    <t>Hết hạn PLHĐ</t>
  </si>
  <si>
    <t>Nguyễn Thạc Thế</t>
  </si>
  <si>
    <t>01/2013Q7</t>
  </si>
  <si>
    <t>Ho Chi Minh</t>
  </si>
  <si>
    <t>Normal</t>
  </si>
  <si>
    <t>A0003</t>
  </si>
  <si>
    <t>Đặng Vũ Trí Dũng</t>
  </si>
  <si>
    <t>03/2014TB</t>
  </si>
  <si>
    <t>Lê Vũ Kim Tinh</t>
  </si>
  <si>
    <t>0218</t>
  </si>
  <si>
    <t>PGD Nguyễn Công Trứ ,Ho Chi Minh</t>
  </si>
  <si>
    <t>023428414</t>
  </si>
  <si>
    <t>A0009</t>
  </si>
  <si>
    <t>Pham Thi Ha Ly</t>
  </si>
  <si>
    <t>09/2014Q7</t>
  </si>
  <si>
    <t>CN Quận 3</t>
  </si>
  <si>
    <t>186367723</t>
  </si>
  <si>
    <t>Đỗ Thị Vân</t>
  </si>
  <si>
    <t>16/2014HN</t>
  </si>
  <si>
    <t>CN Ha Noi</t>
  </si>
  <si>
    <t>111899408</t>
  </si>
  <si>
    <t>A0017</t>
  </si>
  <si>
    <t>Nguyễn Tiến Thọ</t>
  </si>
  <si>
    <t>17/2014HN</t>
  </si>
  <si>
    <t>151307661</t>
  </si>
  <si>
    <t>Tô Đông Pha</t>
  </si>
  <si>
    <t>19/2014Q3</t>
  </si>
  <si>
    <t>CN Quan 4, HCM</t>
  </si>
  <si>
    <t>221329468</t>
  </si>
  <si>
    <t>A0020</t>
  </si>
  <si>
    <t>Nguyễn Thị Phỉ</t>
  </si>
  <si>
    <t>20/2014Q3</t>
  </si>
  <si>
    <t>CN Sai gon</t>
  </si>
  <si>
    <t>321305162</t>
  </si>
  <si>
    <t>A0022</t>
  </si>
  <si>
    <t>Bùi Nữ Ngọc Bích</t>
  </si>
  <si>
    <t>22/2014Q3</t>
  </si>
  <si>
    <t>Trần Quý Dương</t>
  </si>
  <si>
    <t>P.GD Thanh Đa, HCM</t>
  </si>
  <si>
    <t>240810607</t>
  </si>
  <si>
    <t>A0028</t>
  </si>
  <si>
    <t>Võ Thành Dũ</t>
  </si>
  <si>
    <t>28/2014Q3</t>
  </si>
  <si>
    <t>PGD Minh Khai, HCM</t>
  </si>
  <si>
    <t>285371220</t>
  </si>
  <si>
    <t>Nhan Chí Kiến</t>
  </si>
  <si>
    <t>30/2014TB</t>
  </si>
  <si>
    <t>PGD Nguyễn Công Trứ, HCM</t>
  </si>
  <si>
    <t>022806679</t>
  </si>
  <si>
    <t>Nguyễn Thụy Phong Lan</t>
  </si>
  <si>
    <t>31/2014TB</t>
  </si>
  <si>
    <t>CN Cong Hoa, HCM</t>
  </si>
  <si>
    <t>023339827</t>
  </si>
  <si>
    <t>A0033</t>
  </si>
  <si>
    <t>Nguyễn Thị Hà Trang</t>
  </si>
  <si>
    <t>33/2014TB</t>
  </si>
  <si>
    <t>CN Bình Dương</t>
  </si>
  <si>
    <t>281185210</t>
  </si>
  <si>
    <t>A0035</t>
  </si>
  <si>
    <t>Công ty CP OTC Việt Nam</t>
  </si>
  <si>
    <t>35/2015HN</t>
  </si>
  <si>
    <t>Lường Ngọc Nghĩa</t>
  </si>
  <si>
    <t>CN Ba Đình</t>
  </si>
  <si>
    <t>0102121807</t>
  </si>
  <si>
    <t>Vũ Phan Anh</t>
  </si>
  <si>
    <t>36/2015NSG</t>
  </si>
  <si>
    <t>012430280</t>
  </si>
  <si>
    <t>Nguyễn Phương Nam</t>
  </si>
  <si>
    <t>37/2015NSG</t>
  </si>
  <si>
    <t>022948266</t>
  </si>
  <si>
    <t>Đặng Minh Trầm</t>
  </si>
  <si>
    <t>38/2015Q7</t>
  </si>
  <si>
    <t>025940192</t>
  </si>
  <si>
    <t>Ngô Nguyễn Khánh Hoàng</t>
  </si>
  <si>
    <t>40/2015NSG</t>
  </si>
  <si>
    <t xml:space="preserve">Nguyễn Minh Trí </t>
  </si>
  <si>
    <t>EIB Quận 11</t>
  </si>
  <si>
    <t>250622860</t>
  </si>
  <si>
    <t>Võ Hoàng Ngọc Trân</t>
  </si>
  <si>
    <t>43/2015TB</t>
  </si>
  <si>
    <t>Eximbank hội sở</t>
  </si>
  <si>
    <t>025585165</t>
  </si>
  <si>
    <t>A0045</t>
  </si>
  <si>
    <t>45B/2015Q3</t>
  </si>
  <si>
    <t>180814849363382</t>
  </si>
  <si>
    <t>Eximbank PGD An Đông</t>
  </si>
  <si>
    <t>251012033</t>
  </si>
  <si>
    <t>Mã Thanh Danh</t>
  </si>
  <si>
    <t>46/2015PMH</t>
  </si>
  <si>
    <t>Eximbank, Hội sở HCM</t>
  </si>
  <si>
    <t>022457071</t>
  </si>
  <si>
    <t>0306985530</t>
  </si>
  <si>
    <t>A0047</t>
  </si>
  <si>
    <t>Võ Đức Thắng</t>
  </si>
  <si>
    <t>47/2015PMH</t>
  </si>
  <si>
    <t>Eximbank CN Phú Mỹ Hưng</t>
  </si>
  <si>
    <t>191526828</t>
  </si>
  <si>
    <t>48/2015Q3</t>
  </si>
  <si>
    <t>221221469</t>
  </si>
  <si>
    <t>Mai Văn Sơn</t>
  </si>
  <si>
    <t xml:space="preserve"> </t>
  </si>
  <si>
    <t>49/2015Q3</t>
  </si>
  <si>
    <t>025010399</t>
  </si>
  <si>
    <t>A0050</t>
  </si>
  <si>
    <t>Nguyễn Thanh Hùng</t>
  </si>
  <si>
    <t>50/2015Q3</t>
  </si>
  <si>
    <t>Eximbank Q4</t>
  </si>
  <si>
    <t>331408187</t>
  </si>
  <si>
    <t>A0051</t>
  </si>
  <si>
    <t>Văn Đức Thùy Trang</t>
  </si>
  <si>
    <t>51/2015TB</t>
  </si>
  <si>
    <t>Eximbank CN Sài Gòn</t>
  </si>
  <si>
    <t>272047076</t>
  </si>
  <si>
    <t>A0052</t>
  </si>
  <si>
    <t>Hà Trọng Lâm</t>
  </si>
  <si>
    <t>52/2015NSG</t>
  </si>
  <si>
    <t>Nguyễn Thị Như Nghĩa</t>
  </si>
  <si>
    <t>Eximbank PGD Bến Thành</t>
  </si>
  <si>
    <t>225123426</t>
  </si>
  <si>
    <t>A0053</t>
  </si>
  <si>
    <t>Ngô Nhật Linh</t>
  </si>
  <si>
    <t>53/2015HN</t>
  </si>
  <si>
    <t>Eximbank CN Hà Nội</t>
  </si>
  <si>
    <t>001089002813</t>
  </si>
  <si>
    <t>Công ty TNHH VNINDEX</t>
  </si>
  <si>
    <t>54/2015Q3</t>
  </si>
  <si>
    <t>CN Hồ Chí Minh</t>
  </si>
  <si>
    <t>0313213581</t>
  </si>
  <si>
    <t>CTV5</t>
  </si>
  <si>
    <t>A0055</t>
  </si>
  <si>
    <t>Lý Quốc Trung</t>
  </si>
  <si>
    <t>55/2015HP</t>
  </si>
  <si>
    <t>Nguyễn Quang Huy</t>
  </si>
  <si>
    <t>001084005855</t>
  </si>
  <si>
    <t>56B/2015Q3</t>
  </si>
  <si>
    <t>Eximbank CN Cần Thơ</t>
  </si>
  <si>
    <t>038084000717</t>
  </si>
  <si>
    <t>A0057</t>
  </si>
  <si>
    <t>Lê Hồng Nhung</t>
  </si>
  <si>
    <t>57/2015PMH</t>
  </si>
  <si>
    <t>Eximbank CN quận 1</t>
  </si>
  <si>
    <t>A0058</t>
  </si>
  <si>
    <t>Trần Huyền Như</t>
  </si>
  <si>
    <t>58/2015Q3</t>
  </si>
  <si>
    <t>Eximbank CN quận 10</t>
  </si>
  <si>
    <t>A0059</t>
  </si>
  <si>
    <t>Trịnh Văn Hà</t>
  </si>
  <si>
    <t>59/2015Q3</t>
  </si>
  <si>
    <t>A0060</t>
  </si>
  <si>
    <t>Mai Văn Mạnh</t>
  </si>
  <si>
    <t>60/2015HP</t>
  </si>
  <si>
    <t>Eximbank CN Hải Phòng</t>
  </si>
  <si>
    <t>031092730</t>
  </si>
  <si>
    <t>A0061</t>
  </si>
  <si>
    <t>Nguyễn Hải Hoàn</t>
  </si>
  <si>
    <t>61/2015HN</t>
  </si>
  <si>
    <t>011775739</t>
  </si>
  <si>
    <t>A0063</t>
  </si>
  <si>
    <t>Phạm Thị Tâm</t>
  </si>
  <si>
    <t>63/2015HP</t>
  </si>
  <si>
    <t>031193000953</t>
  </si>
  <si>
    <t>A0064</t>
  </si>
  <si>
    <t>Hoàng Thị Thu Hằng</t>
  </si>
  <si>
    <t>64/2015Q3</t>
  </si>
  <si>
    <t>025105751</t>
  </si>
  <si>
    <t>A0065</t>
  </si>
  <si>
    <t>Huỳnh Trọng Nhân</t>
  </si>
  <si>
    <t>Eximbank PGD Đakao</t>
  </si>
  <si>
    <t>Đinh Thế Đường</t>
  </si>
  <si>
    <t>66/2015Q7</t>
  </si>
  <si>
    <t>Eximbank Tân Định</t>
  </si>
  <si>
    <t>024471630</t>
  </si>
  <si>
    <t>A0067</t>
  </si>
  <si>
    <t>Trần Thị Huế</t>
  </si>
  <si>
    <t>67/2015TB</t>
  </si>
  <si>
    <t>Exim PGD Đa Kao</t>
  </si>
  <si>
    <t>A0068</t>
  </si>
  <si>
    <t>Lưu Thị Luân</t>
  </si>
  <si>
    <t>68/2015HN</t>
  </si>
  <si>
    <t>Hoàng Lan Hương</t>
  </si>
  <si>
    <t>69/2015NSG</t>
  </si>
  <si>
    <t>Eximbank CN Ba Đình Hà Nội</t>
  </si>
  <si>
    <t>011904382</t>
  </si>
  <si>
    <t>CTV8</t>
  </si>
  <si>
    <t xml:space="preserve">Lê Quốc Ấn </t>
  </si>
  <si>
    <t>70/2015PMH</t>
  </si>
  <si>
    <t>Eximbank Q11</t>
  </si>
  <si>
    <t>023632607</t>
  </si>
  <si>
    <t>0306294558</t>
  </si>
  <si>
    <t>Nguyễn Thị Hoàng Yến</t>
  </si>
  <si>
    <t>71/2015Q7</t>
  </si>
  <si>
    <t>Exim Nguyễn Công Trứ</t>
  </si>
  <si>
    <t>022777610</t>
  </si>
  <si>
    <t>Lương Phước Đông</t>
  </si>
  <si>
    <t>72/2015CS</t>
  </si>
  <si>
    <t>Nguyễn Đức Tài</t>
  </si>
  <si>
    <t>Eximbank CN Quận 3</t>
  </si>
  <si>
    <t>024006659</t>
  </si>
  <si>
    <t>A0078</t>
  </si>
  <si>
    <t>Nguyễn Văn Quyên</t>
  </si>
  <si>
    <t>78/2015PMH</t>
  </si>
  <si>
    <t>024631523</t>
  </si>
  <si>
    <t>Phạm Thị Quỳnh Vy</t>
  </si>
  <si>
    <t>79/2015Q3</t>
  </si>
  <si>
    <t>Lê Thị Hồng Hạnh</t>
  </si>
  <si>
    <t>80/2015PMH</t>
  </si>
  <si>
    <t>Eximbank CN Quận 11</t>
  </si>
  <si>
    <t>023240334</t>
  </si>
  <si>
    <t>Lê Đình Hạnh</t>
  </si>
  <si>
    <t>81/2015IB</t>
  </si>
  <si>
    <t>Hoàng Thị Huyền</t>
  </si>
  <si>
    <t>Eximbank Trung Hòa</t>
  </si>
  <si>
    <t>013157346</t>
  </si>
  <si>
    <t>A0082</t>
  </si>
  <si>
    <t>Wellvision Assets Management Ins.</t>
  </si>
  <si>
    <t>82/2016HS</t>
  </si>
  <si>
    <t>IB</t>
  </si>
  <si>
    <t>Đỗ Trần Thị Mỹ Linh</t>
  </si>
  <si>
    <t>09608275-1</t>
  </si>
  <si>
    <t>83/2016Q3</t>
  </si>
  <si>
    <t>Eximbank CN Hồ Chí Minh</t>
  </si>
  <si>
    <t>034081000009</t>
  </si>
  <si>
    <t>A0084</t>
  </si>
  <si>
    <t>Nguyễn Văn Thanh</t>
  </si>
  <si>
    <t>84/2016TX</t>
  </si>
  <si>
    <t>Nguyễn Trung Hiếu</t>
  </si>
  <si>
    <t>031590984</t>
  </si>
  <si>
    <t>Huỳnh Nhựt Minh</t>
  </si>
  <si>
    <t>85/2016Q3</t>
  </si>
  <si>
    <t>Eximbank Nguyễn Công Trứ Q1</t>
  </si>
  <si>
    <t>Lê Chinh</t>
  </si>
  <si>
    <t>A0087</t>
  </si>
  <si>
    <t>Nguyễn Đình Huy</t>
  </si>
  <si>
    <t>87/2016Q7</t>
  </si>
  <si>
    <t>023940944</t>
  </si>
  <si>
    <t>A0088</t>
  </si>
  <si>
    <t>Nguyễn Hoài Nhơn</t>
  </si>
  <si>
    <t>88/2016PMH</t>
  </si>
  <si>
    <t xml:space="preserve">Eximbank </t>
  </si>
  <si>
    <t>A0089</t>
  </si>
  <si>
    <t>Cái Hải Trình</t>
  </si>
  <si>
    <t>89/2016PMH</t>
  </si>
  <si>
    <t>A0090</t>
  </si>
  <si>
    <t>Trương Quang Dũng</t>
  </si>
  <si>
    <t>90/2016Q7</t>
  </si>
  <si>
    <t>Võ Thị Xuân Lan</t>
  </si>
  <si>
    <t>026114015</t>
  </si>
  <si>
    <t>A0091</t>
  </si>
  <si>
    <t>Phạm Trung Dũng</t>
  </si>
  <si>
    <t>91/2016HN</t>
  </si>
  <si>
    <t>A0092</t>
  </si>
  <si>
    <t>Trần Văn Trung</t>
  </si>
  <si>
    <t>92/2016Q3</t>
  </si>
  <si>
    <t>A0093</t>
  </si>
  <si>
    <t>Nguyễn Tiến Nguyên</t>
  </si>
  <si>
    <t>93/2016Q3</t>
  </si>
  <si>
    <t>A0094</t>
  </si>
  <si>
    <t>94/2016Q3</t>
  </si>
  <si>
    <t>Eximbank Quận 11</t>
  </si>
  <si>
    <t>A0095</t>
  </si>
  <si>
    <t>Lê Xuân Công</t>
  </si>
  <si>
    <t>95/2016/Q3</t>
  </si>
  <si>
    <t>Eximbank Bình Phú</t>
  </si>
  <si>
    <t>A0096</t>
  </si>
  <si>
    <t>Đồng Kỳ Phúc</t>
  </si>
  <si>
    <t>96/2016Q3</t>
  </si>
  <si>
    <t>Eximbank Cộng Hòa</t>
  </si>
  <si>
    <t>97/2016TB</t>
  </si>
  <si>
    <t>025726444</t>
  </si>
  <si>
    <t>A0098</t>
  </si>
  <si>
    <t>Phan Thị Cẩm Thạch</t>
  </si>
  <si>
    <t>98/2016TB</t>
  </si>
  <si>
    <t>Eximbank PGD Tân Phú</t>
  </si>
  <si>
    <t>025362826</t>
  </si>
  <si>
    <t>A0099</t>
  </si>
  <si>
    <t>Nguyễn Thanh Huy</t>
  </si>
  <si>
    <t>99/2016NSG</t>
  </si>
  <si>
    <t>Eximbank PGD Thị Nghè Quận 4</t>
  </si>
  <si>
    <t>A0100</t>
  </si>
  <si>
    <t>Huỳnh Thiên Vương</t>
  </si>
  <si>
    <t>100/2016TB</t>
  </si>
  <si>
    <t>Eximbank PGD Võ Thành Trang</t>
  </si>
  <si>
    <t>Nguyễn Hữu Tuấn</t>
  </si>
  <si>
    <t>101/2016TX</t>
  </si>
  <si>
    <t>Eximbank CN Cầu Giấy</t>
  </si>
  <si>
    <t>A0102</t>
  </si>
  <si>
    <t>Lại Đức Long</t>
  </si>
  <si>
    <t>102/2016HN</t>
  </si>
  <si>
    <t>A0103</t>
  </si>
  <si>
    <t>Phan Thị Thanh Thủy</t>
  </si>
  <si>
    <t>103/2016HN</t>
  </si>
  <si>
    <t>Eximbank Trần Khát Chân</t>
  </si>
  <si>
    <t>A0104</t>
  </si>
  <si>
    <t>Võ Thị Hương Hiền</t>
  </si>
  <si>
    <t>104/2016Q7</t>
  </si>
  <si>
    <t>Eximbank PGD Hàng Xanh</t>
  </si>
  <si>
    <t>105/2016HN</t>
  </si>
  <si>
    <t>034186000152</t>
  </si>
  <si>
    <t>Nguyễn Thế Nghĩa</t>
  </si>
  <si>
    <t>106/2016HN</t>
  </si>
  <si>
    <t>Eximbank CN Đống Đa</t>
  </si>
  <si>
    <t>012873475</t>
  </si>
  <si>
    <t>Phan Thị Mỹ Linh</t>
  </si>
  <si>
    <t>107/2016Q3</t>
  </si>
  <si>
    <t>025498017</t>
  </si>
  <si>
    <t>A0108</t>
  </si>
  <si>
    <t>Lê Tuấn Anh</t>
  </si>
  <si>
    <t>108/2016TB</t>
  </si>
  <si>
    <t>A0109</t>
  </si>
  <si>
    <t>Nguyễn Thị Thu Thảo</t>
  </si>
  <si>
    <t>109/2016NSG</t>
  </si>
  <si>
    <t>Nguyễn Ngọc Thùy Trang</t>
  </si>
  <si>
    <t>110/2016Q7</t>
  </si>
  <si>
    <t>Eximbank CN Chợ Lớn</t>
  </si>
  <si>
    <t>022960379</t>
  </si>
  <si>
    <t>A0111</t>
  </si>
  <si>
    <t>Nguyễn Quốc Toản</t>
  </si>
  <si>
    <t>111/2016Q7</t>
  </si>
  <si>
    <t>Eximbank PGD Nguyễn Công Trứ</t>
  </si>
  <si>
    <t>024557777</t>
  </si>
  <si>
    <t>Trần Thị Thu Thảo</t>
  </si>
  <si>
    <t>112/2016Q3</t>
  </si>
  <si>
    <t>025354934</t>
  </si>
  <si>
    <t>A0113</t>
  </si>
  <si>
    <t>Eximbank PGD Nguyễn Thị Thập</t>
  </si>
  <si>
    <t>114/2016Q3</t>
  </si>
  <si>
    <t>Eximbank PGD Tao Đàn</t>
  </si>
  <si>
    <t>024551981</t>
  </si>
  <si>
    <t>Trần Thị Nguyên Ly</t>
  </si>
  <si>
    <t>115/2016PMH</t>
  </si>
  <si>
    <t>A0116</t>
  </si>
  <si>
    <t>Trần Quốc Đạt</t>
  </si>
  <si>
    <t>116/2016HN</t>
  </si>
  <si>
    <t>A0117</t>
  </si>
  <si>
    <t>Eximbank CN Tân Định</t>
  </si>
  <si>
    <t>A0118</t>
  </si>
  <si>
    <t>118/2016PMH</t>
  </si>
  <si>
    <t>Võ Thị Thảo</t>
  </si>
  <si>
    <t>Eximbank Phú Mỹ Hưng</t>
  </si>
  <si>
    <t>024510631</t>
  </si>
  <si>
    <t>A0119</t>
  </si>
  <si>
    <t>Dương Anh Vũ</t>
  </si>
  <si>
    <t>119/2016TB</t>
  </si>
  <si>
    <t>Eximbank Buon Me Thuoc _PGD Phan Chu Trinh</t>
  </si>
  <si>
    <t>A0120</t>
  </si>
  <si>
    <t>Nguyễn Văn Thường</t>
  </si>
  <si>
    <t>120/2016NSG</t>
  </si>
  <si>
    <t>Eximbank CN Bình Dương</t>
  </si>
  <si>
    <t>A0121</t>
  </si>
  <si>
    <t>Trịnh Thị Thanh Thảo</t>
  </si>
  <si>
    <t>121/2016PMH</t>
  </si>
  <si>
    <t>Ngô Viết Quốc Anh</t>
  </si>
  <si>
    <t>122/2016Q7</t>
  </si>
  <si>
    <t>Eximbank CN Nam Sài Gòn</t>
  </si>
  <si>
    <t>024826572</t>
  </si>
  <si>
    <t>Đặng Thị Hoàng Nga</t>
  </si>
  <si>
    <t>123/2016PMH</t>
  </si>
  <si>
    <t>A0124</t>
  </si>
  <si>
    <t>Nguyễn Hoàng Thi</t>
  </si>
  <si>
    <t>124/2016HN</t>
  </si>
  <si>
    <t>001086010420</t>
  </si>
  <si>
    <t>A0125</t>
  </si>
  <si>
    <t>Lưu Thành</t>
  </si>
  <si>
    <t>125/2016PMH</t>
  </si>
  <si>
    <t>024321307</t>
  </si>
  <si>
    <t>A0126</t>
  </si>
  <si>
    <t>Nguyễn Thị Hồng Đào</t>
  </si>
  <si>
    <t>126/2016Q3</t>
  </si>
  <si>
    <t>Eximbank Phan Xích Long</t>
  </si>
  <si>
    <t>024517124</t>
  </si>
  <si>
    <t>Lê Quang Thành</t>
  </si>
  <si>
    <t>127/2016Q7</t>
  </si>
  <si>
    <t>A0128</t>
  </si>
  <si>
    <t>Vũ Thị Thanh Hương</t>
  </si>
  <si>
    <t>128/2016Q3</t>
  </si>
  <si>
    <t>Trần Lê Cường</t>
  </si>
  <si>
    <t>A0129</t>
  </si>
  <si>
    <t>129/2016Q3</t>
  </si>
  <si>
    <t>28B/2016Q3</t>
  </si>
  <si>
    <t>Eximbank PGD Minh Khai</t>
  </si>
  <si>
    <t>012029849</t>
  </si>
  <si>
    <t>A0131</t>
  </si>
  <si>
    <t>Nguyễn Văn Kiên</t>
  </si>
  <si>
    <t>131/2016HN</t>
  </si>
  <si>
    <t>A0132</t>
  </si>
  <si>
    <t>Võ Minh Thành</t>
  </si>
  <si>
    <t>132/2016Q7</t>
  </si>
  <si>
    <t>Eximbank CN TP.HCM</t>
  </si>
  <si>
    <t>Đặng Y Va</t>
  </si>
  <si>
    <t>133/2016PMH</t>
  </si>
  <si>
    <t>Eximbank CN  Phú Mỹ Hưng</t>
  </si>
  <si>
    <t>Nguyễn Ngọc Sơn</t>
  </si>
  <si>
    <t>134/2016TX</t>
  </si>
  <si>
    <t>A0135</t>
  </si>
  <si>
    <t>Lê Văn Khánh</t>
  </si>
  <si>
    <t>135/2016Q3</t>
  </si>
  <si>
    <t>136/2016TB</t>
  </si>
  <si>
    <t>Eximbank PGD Phạm Văn Hai</t>
  </si>
  <si>
    <t>Thạch None</t>
  </si>
  <si>
    <t>137/2016PMH</t>
  </si>
  <si>
    <t>Eximbank CN Phú Mý Hưng</t>
  </si>
  <si>
    <t>138/2016PMH</t>
  </si>
  <si>
    <t>Eximbank PGD Quận 8</t>
  </si>
  <si>
    <t>024911901</t>
  </si>
  <si>
    <t>139/2016TX</t>
  </si>
  <si>
    <t>013410919</t>
  </si>
  <si>
    <t>A0140</t>
  </si>
  <si>
    <t>Phạm Quốc Dũng</t>
  </si>
  <si>
    <t>140/2016Q7</t>
  </si>
  <si>
    <t>Eximbank PGD Phú Mỹ</t>
  </si>
  <si>
    <t>A0141</t>
  </si>
  <si>
    <t>Nguyễn Huỳnh Thanh Phong</t>
  </si>
  <si>
    <t>141/2016Q3</t>
  </si>
  <si>
    <t>Eximbank Sài Gòn</t>
  </si>
  <si>
    <t>A0142</t>
  </si>
  <si>
    <t>Lê Nguyễn Anh Thư</t>
  </si>
  <si>
    <t>142/2016HN</t>
  </si>
  <si>
    <t>046193000001</t>
  </si>
  <si>
    <t>Trần Thanh Phong</t>
  </si>
  <si>
    <t>143/2016TB</t>
  </si>
  <si>
    <t>012558442</t>
  </si>
  <si>
    <t>145/2016HN</t>
  </si>
  <si>
    <t xml:space="preserve">Nguyễn Thị Ngọc Phi </t>
  </si>
  <si>
    <t>024985766</t>
  </si>
  <si>
    <t>A0146</t>
  </si>
  <si>
    <t>Dương Thị Trang</t>
  </si>
  <si>
    <t>146/2016TX</t>
  </si>
  <si>
    <t>Phạm Hồng Nhung</t>
  </si>
  <si>
    <t>Eximbank CN Long Biên</t>
  </si>
  <si>
    <t>0900747193</t>
  </si>
  <si>
    <t>147/2016PMH</t>
  </si>
  <si>
    <t>023292201</t>
  </si>
  <si>
    <t>0309865672</t>
  </si>
  <si>
    <t>A0148</t>
  </si>
  <si>
    <t>Nguyễn Đôn Bình</t>
  </si>
  <si>
    <t>148/2016TB</t>
  </si>
  <si>
    <t>Eximbank PGD quận 8</t>
  </si>
  <si>
    <t>024104905</t>
  </si>
  <si>
    <t>A0149</t>
  </si>
  <si>
    <t>Eximbank CN Quận 10</t>
  </si>
  <si>
    <t>150B/2017PMH</t>
  </si>
  <si>
    <t>Eximbank Chợ Lớn</t>
  </si>
  <si>
    <t>025082663</t>
  </si>
  <si>
    <t>A0151</t>
  </si>
  <si>
    <t>Trần Viết Minh Quân</t>
  </si>
  <si>
    <t>151/2016PMH</t>
  </si>
  <si>
    <t>025094552</t>
  </si>
  <si>
    <t>152/2016HN</t>
  </si>
  <si>
    <t>Eximbank PGD Hà Đông Đống Đa</t>
  </si>
  <si>
    <t>013438189</t>
  </si>
  <si>
    <t>Công ty TNHH Tư vấn Đầu tư CIB</t>
  </si>
  <si>
    <t>155/2016PMH</t>
  </si>
  <si>
    <t>Eximbank CN Quận 7</t>
  </si>
  <si>
    <t>0313917108</t>
  </si>
  <si>
    <t>A0154</t>
  </si>
  <si>
    <t>Trương Ngọc Thịnh</t>
  </si>
  <si>
    <t>154/2016Q3</t>
  </si>
  <si>
    <t>038089000311</t>
  </si>
  <si>
    <t>156/2016PMH</t>
  </si>
  <si>
    <t>023890803</t>
  </si>
  <si>
    <t>157/2017TB</t>
  </si>
  <si>
    <t>158/2017PMH</t>
  </si>
  <si>
    <t>0306448656</t>
  </si>
  <si>
    <t>A0159</t>
  </si>
  <si>
    <t>Hoàng Văn Tâm</t>
  </si>
  <si>
    <t>159/2017Q3</t>
  </si>
  <si>
    <t>Eximbank Thủ Đức</t>
  </si>
  <si>
    <t>160/2017CS</t>
  </si>
  <si>
    <t>A0161</t>
  </si>
  <si>
    <t>161/2017TB</t>
  </si>
  <si>
    <t>023383173</t>
  </si>
  <si>
    <t>Eximbank CN Cộng Hòa</t>
  </si>
  <si>
    <t>A0163</t>
  </si>
  <si>
    <t>Vũ Nhật Tuấn</t>
  </si>
  <si>
    <t>163/2017HP</t>
  </si>
  <si>
    <t>031093004760</t>
  </si>
  <si>
    <t>A0164</t>
  </si>
  <si>
    <t>Đỗ Tuấn Anh</t>
  </si>
  <si>
    <t>164/2017HP</t>
  </si>
  <si>
    <t>031093001901</t>
  </si>
  <si>
    <t>165/2017HP</t>
  </si>
  <si>
    <t>031081001349</t>
  </si>
  <si>
    <t>A0166</t>
  </si>
  <si>
    <t>Nguyễn Thành Long</t>
  </si>
  <si>
    <t>166/2017HP</t>
  </si>
  <si>
    <t>031088002715</t>
  </si>
  <si>
    <t>167/2017Q3</t>
  </si>
  <si>
    <t>024874239</t>
  </si>
  <si>
    <t>0304036985</t>
  </si>
  <si>
    <t>A0168</t>
  </si>
  <si>
    <t>Nguyễn Đức Thọ</t>
  </si>
  <si>
    <t>168/2017TB</t>
  </si>
  <si>
    <t>Eximbank PGD Trường Sơn</t>
  </si>
  <si>
    <t>025440015</t>
  </si>
  <si>
    <t>A0169</t>
  </si>
  <si>
    <t>Lê Văn Tài</t>
  </si>
  <si>
    <t>169/2017Q3</t>
  </si>
  <si>
    <t>Eximbank CN Hòa Bình</t>
  </si>
  <si>
    <t>022121605</t>
  </si>
  <si>
    <t>170/2017PMH</t>
  </si>
  <si>
    <t>171/2017Q3</t>
  </si>
  <si>
    <t>172B/2017Q3</t>
  </si>
  <si>
    <t>Phạm Thị Phương Thảo</t>
  </si>
  <si>
    <t>A0173</t>
  </si>
  <si>
    <t>Dương Thu Uyên</t>
  </si>
  <si>
    <t>173/2017Q3</t>
  </si>
  <si>
    <t>A0174</t>
  </si>
  <si>
    <t>Huỳnh Khôi Việt</t>
  </si>
  <si>
    <t>174/2017Q3</t>
  </si>
  <si>
    <t>023945241</t>
  </si>
  <si>
    <t>0306836666</t>
  </si>
  <si>
    <t>A0175</t>
  </si>
  <si>
    <t>175/2017Q3</t>
  </si>
  <si>
    <t>Trầu Hậu Quý</t>
  </si>
  <si>
    <t>Eximbank CN Quận 8</t>
  </si>
  <si>
    <t>A0176</t>
  </si>
  <si>
    <t>Lê Thị Mỹ Hằng</t>
  </si>
  <si>
    <t>176/2017Q3</t>
  </si>
  <si>
    <t>177/2017HP</t>
  </si>
  <si>
    <t xml:space="preserve">Hoàng Đình Đức </t>
  </si>
  <si>
    <t>031088001139</t>
  </si>
  <si>
    <t>178/2017TB</t>
  </si>
  <si>
    <t>Eximbank PGD Nguyễn Phong Sắc</t>
  </si>
  <si>
    <t>010187000035</t>
  </si>
  <si>
    <t>Hồ Nguyễn  Hải My</t>
  </si>
  <si>
    <t>179/2017Q3</t>
  </si>
  <si>
    <t>025330816</t>
  </si>
  <si>
    <t>180/2017Q7</t>
  </si>
  <si>
    <t>031149000638</t>
  </si>
  <si>
    <t>A0181</t>
  </si>
  <si>
    <t>181/2017HP</t>
  </si>
  <si>
    <t>024082992</t>
  </si>
  <si>
    <t>182/2017HP</t>
  </si>
  <si>
    <t>Eximbank Hải Phòng</t>
  </si>
  <si>
    <t>031441219</t>
  </si>
  <si>
    <t>A0183</t>
  </si>
  <si>
    <t>Đỗ Đức Quang</t>
  </si>
  <si>
    <t>183/2017Q3</t>
  </si>
  <si>
    <t>Eximbank CN Thanh Đa</t>
  </si>
  <si>
    <t>024767006</t>
  </si>
  <si>
    <t>A0184</t>
  </si>
  <si>
    <t>031176003081</t>
  </si>
  <si>
    <t>0200928268</t>
  </si>
  <si>
    <t>185/2017Q3</t>
  </si>
  <si>
    <t>Eximbank TP.HCM</t>
  </si>
  <si>
    <t>CTV2</t>
  </si>
  <si>
    <t>186/2017PMH</t>
  </si>
  <si>
    <t>A0187</t>
  </si>
  <si>
    <t>Đặng Thị Dương</t>
  </si>
  <si>
    <t>187/2017HN</t>
  </si>
  <si>
    <t>A0189</t>
  </si>
  <si>
    <t>189/2017INB</t>
  </si>
  <si>
    <t>025464417</t>
  </si>
  <si>
    <t>190/2017HN</t>
  </si>
  <si>
    <t>EIB Biên Hòa Đồng Nai</t>
  </si>
  <si>
    <t>191/2017HN</t>
  </si>
  <si>
    <t>070629829</t>
  </si>
  <si>
    <t>192/2017HN</t>
  </si>
  <si>
    <t>EIB Hà Nội</t>
  </si>
  <si>
    <t>033088000550</t>
  </si>
  <si>
    <t>193/2017Q7</t>
  </si>
  <si>
    <t>EIB PGD Nguyễn Công Trứ</t>
  </si>
  <si>
    <t>Đặng Khánh Linh</t>
  </si>
  <si>
    <t>194/2017HN</t>
  </si>
  <si>
    <t>EIB CN Ba Đình</t>
  </si>
  <si>
    <t>013312982</t>
  </si>
  <si>
    <t>195/2017TX</t>
  </si>
  <si>
    <t>196/2017TX</t>
  </si>
  <si>
    <t>031899387</t>
  </si>
  <si>
    <t>197/2017HN</t>
  </si>
  <si>
    <t>001072001367</t>
  </si>
  <si>
    <t>198/2017INB</t>
  </si>
  <si>
    <t>EIB Bà Rịa - Vũng Tàu</t>
  </si>
  <si>
    <t>033086002068</t>
  </si>
  <si>
    <t>CTCP Đầu tư Quốc Tế Duxu</t>
  </si>
  <si>
    <t>199/2017HN</t>
  </si>
  <si>
    <t>EIB CN Trần Khát Chân</t>
  </si>
  <si>
    <t>200/2017HP</t>
  </si>
  <si>
    <t>EIB Hải Phòng</t>
  </si>
  <si>
    <t>031186001248</t>
  </si>
  <si>
    <t>202/2017INB</t>
  </si>
  <si>
    <t>EIB Thủ Đức</t>
  </si>
  <si>
    <t>203/2017Q7</t>
  </si>
  <si>
    <t>EIB quận 7</t>
  </si>
  <si>
    <t>0304765508</t>
  </si>
  <si>
    <t>201/2017HN</t>
  </si>
  <si>
    <t>013538915</t>
  </si>
  <si>
    <t>204/2017Q3</t>
  </si>
  <si>
    <t>EIB quận 4</t>
  </si>
  <si>
    <t>205/2017HN</t>
  </si>
  <si>
    <t>011996372</t>
  </si>
  <si>
    <t>206/2017Q3</t>
  </si>
  <si>
    <t>209/2017TB</t>
  </si>
  <si>
    <t>EIB Ba Đình</t>
  </si>
  <si>
    <t>001075002555</t>
  </si>
  <si>
    <t>210/2017PMH</t>
  </si>
  <si>
    <t>EIB Phú Mỹ Hưng</t>
  </si>
  <si>
    <t>A0211</t>
  </si>
  <si>
    <t>211/2017PMH</t>
  </si>
  <si>
    <t>EIB Cộng Hòa</t>
  </si>
  <si>
    <t xml:space="preserve">A0212 </t>
  </si>
  <si>
    <t>212/2017TB</t>
  </si>
  <si>
    <t>EIB- PGD Văn Thánh</t>
  </si>
  <si>
    <t>EIB Trung Hòa</t>
  </si>
  <si>
    <t>012375040</t>
  </si>
  <si>
    <t>214/2017TX</t>
  </si>
  <si>
    <t>013016308</t>
  </si>
  <si>
    <t>215/2017Q7</t>
  </si>
  <si>
    <t>EIB HCM</t>
  </si>
  <si>
    <t>216/2017Q7</t>
  </si>
  <si>
    <t>EIB quận 10</t>
  </si>
  <si>
    <t>217/2017Q3</t>
  </si>
  <si>
    <t>EIB Chợ Lớn</t>
  </si>
  <si>
    <t>218/2017TX</t>
  </si>
  <si>
    <t>EIB CN Đống Đa</t>
  </si>
  <si>
    <t>001092012877</t>
  </si>
  <si>
    <t>219/2017TB</t>
  </si>
  <si>
    <t>Trần Thị Kim Hoài</t>
  </si>
  <si>
    <t>EIB CN Cộng Hòa</t>
  </si>
  <si>
    <t>220/2017CG</t>
  </si>
  <si>
    <t>EIB CN Hà Nội</t>
  </si>
  <si>
    <t>221/2017TX</t>
  </si>
  <si>
    <t>222/2017CG</t>
  </si>
  <si>
    <t>223/2017CG</t>
  </si>
  <si>
    <t>EIB PGD Hà Đông</t>
  </si>
  <si>
    <t>224/2017Q3</t>
  </si>
  <si>
    <t>EIB PGD Thanh Đa</t>
  </si>
  <si>
    <t>225/2017CG</t>
  </si>
  <si>
    <t>025249220</t>
  </si>
  <si>
    <t>226/2017Q7</t>
  </si>
  <si>
    <t>EIB CN Sài Gòn</t>
  </si>
  <si>
    <t>023001926</t>
  </si>
  <si>
    <t>227/2018Q7</t>
  </si>
  <si>
    <t>030851111</t>
  </si>
  <si>
    <t>228/2018CG</t>
  </si>
  <si>
    <t>060767325</t>
  </si>
  <si>
    <t>229/2018TX</t>
  </si>
  <si>
    <t>230/2018Q3</t>
  </si>
  <si>
    <t>231/2018Q7</t>
  </si>
  <si>
    <t>EIB CN Thủ Đức</t>
  </si>
  <si>
    <t>232/2018CG</t>
  </si>
  <si>
    <t>034096003931</t>
  </si>
  <si>
    <t>233/2018TX</t>
  </si>
  <si>
    <t>EIB PGD Trung Yên</t>
  </si>
  <si>
    <t>234/2018CG</t>
  </si>
  <si>
    <t>EIB Tân Sơn Nhất</t>
  </si>
  <si>
    <t>023807697</t>
  </si>
  <si>
    <t>235/2018PMH</t>
  </si>
  <si>
    <t>EIB Tân Định</t>
  </si>
  <si>
    <t>236/2018CG</t>
  </si>
  <si>
    <t>EIB Nguyễn Công Trứ</t>
  </si>
  <si>
    <t>079082005871</t>
  </si>
  <si>
    <t>237/2018PMH</t>
  </si>
  <si>
    <t>EIB Bình Dương</t>
  </si>
  <si>
    <t>Bank account</t>
  </si>
  <si>
    <t>Không hưởng phí quản lý</t>
  </si>
  <si>
    <t>Vũ Thị Thanh</t>
  </si>
  <si>
    <r>
      <t xml:space="preserve">HỌ VÀ TÊN
</t>
    </r>
    <r>
      <rPr>
        <i/>
        <sz val="13"/>
        <rFont val="Arial"/>
        <family val="2"/>
      </rPr>
      <t>full name</t>
    </r>
  </si>
  <si>
    <r>
      <t xml:space="preserve">CHỨC DANH
</t>
    </r>
    <r>
      <rPr>
        <i/>
        <sz val="13"/>
        <rFont val="Arial"/>
        <family val="2"/>
      </rPr>
      <t>Position</t>
    </r>
  </si>
  <si>
    <t>Ngày vào làm việc</t>
  </si>
  <si>
    <r>
      <t xml:space="preserve">TÊN NGƯỜI QUẢN LÝ
</t>
    </r>
    <r>
      <rPr>
        <i/>
        <sz val="13"/>
        <rFont val="Arial"/>
        <family val="2"/>
      </rPr>
      <t>Name of manager</t>
    </r>
  </si>
  <si>
    <t>Cấp 1</t>
  </si>
  <si>
    <t>Cấp 2</t>
  </si>
  <si>
    <t>Cấp 3</t>
  </si>
  <si>
    <t>14/08/2017</t>
  </si>
  <si>
    <t>24/07/2017</t>
  </si>
  <si>
    <t>04/01/2010</t>
  </si>
  <si>
    <t>22/08/2016</t>
  </si>
  <si>
    <t>Nguyễn Thụy Ngọc Hà</t>
  </si>
  <si>
    <t>02/10/2010</t>
  </si>
  <si>
    <t>04/07/2017</t>
  </si>
  <si>
    <t>03/04/2010</t>
  </si>
  <si>
    <t>12/09/2011</t>
  </si>
  <si>
    <t>01/08/2013</t>
  </si>
  <si>
    <t>15/04/2009</t>
  </si>
  <si>
    <t>04/01/2018</t>
  </si>
  <si>
    <t>11/05/2016</t>
  </si>
  <si>
    <t>10/04/2008</t>
  </si>
  <si>
    <t>Trần Nguyễn Trường Sơn</t>
  </si>
  <si>
    <t>27/02/2007</t>
  </si>
  <si>
    <t>Phạm Chí Tâm</t>
  </si>
  <si>
    <t>02/11/2015</t>
  </si>
  <si>
    <t>05/09/2016</t>
  </si>
  <si>
    <t>06/11/2010</t>
  </si>
  <si>
    <t>Nguyễn Hoàng Chương</t>
  </si>
  <si>
    <t>18/05/2009</t>
  </si>
  <si>
    <t>15/04/2013</t>
  </si>
  <si>
    <t>01/05/2007</t>
  </si>
  <si>
    <t>01/03/2013</t>
  </si>
  <si>
    <t>03/07/2017</t>
  </si>
  <si>
    <t>01/04/2009</t>
  </si>
  <si>
    <t>18/09/2017</t>
  </si>
  <si>
    <t>15/06/2009</t>
  </si>
  <si>
    <t>01/10/2013</t>
  </si>
  <si>
    <t>Đào Ngọc Anh</t>
  </si>
  <si>
    <t>15/07/2015</t>
  </si>
  <si>
    <t>20/01/2016</t>
  </si>
  <si>
    <t>23/03/2016</t>
  </si>
  <si>
    <t>17/07/2017</t>
  </si>
  <si>
    <t>Fee Income Final</t>
  </si>
  <si>
    <t>11/11/2016</t>
  </si>
  <si>
    <t>Lưu Nguyên Duẩn</t>
  </si>
  <si>
    <t>Chức vụ</t>
  </si>
  <si>
    <t>Ngày hết hiệu lực</t>
  </si>
  <si>
    <t>Ngày ký</t>
  </si>
  <si>
    <t>Ngày chính thức làm việc</t>
  </si>
  <si>
    <t>ID Người giới thiệu</t>
  </si>
  <si>
    <t>Người giới thiệu</t>
  </si>
  <si>
    <t>Tháng cuối cùng tính thưởng cho người giới thiệu</t>
  </si>
  <si>
    <t>Ghi chú giao dịch</t>
  </si>
  <si>
    <t>Note</t>
  </si>
  <si>
    <t>Intermediary</t>
  </si>
  <si>
    <t>A0238</t>
  </si>
  <si>
    <t>Trần Mạnh Cường</t>
  </si>
  <si>
    <t>A0239</t>
  </si>
  <si>
    <t>213B/2017TX</t>
  </si>
  <si>
    <t>238/2018TX</t>
  </si>
  <si>
    <t>012971772</t>
  </si>
  <si>
    <t>239/2018Q7</t>
  </si>
  <si>
    <t>023614617</t>
  </si>
  <si>
    <t>ID team leader</t>
  </si>
  <si>
    <t>A0240</t>
  </si>
  <si>
    <t>Phan Văn Thành</t>
  </si>
  <si>
    <t>Đỗ Trung Đức</t>
  </si>
  <si>
    <t>13/03/2018</t>
  </si>
  <si>
    <t>1404</t>
  </si>
  <si>
    <t>Trần Phương Dung</t>
  </si>
  <si>
    <t>A0241</t>
  </si>
  <si>
    <t>Nguyễn Mạnh Cường</t>
  </si>
  <si>
    <t>Đặng Thị Lược</t>
  </si>
  <si>
    <t>025278020</t>
  </si>
  <si>
    <t>241/2018INB</t>
  </si>
  <si>
    <t>060986693</t>
  </si>
  <si>
    <t>TRẦN PHƯƠNG DUNG</t>
  </si>
  <si>
    <t>Adjust refferer bonus last month</t>
  </si>
  <si>
    <t>ĐXĐB</t>
  </si>
  <si>
    <t>1414</t>
  </si>
  <si>
    <t>NGUYỄN THỊ TRUNG HIẾU</t>
  </si>
  <si>
    <t>A0242</t>
  </si>
  <si>
    <t>A0243</t>
  </si>
  <si>
    <t>A0244</t>
  </si>
  <si>
    <t>A0245</t>
  </si>
  <si>
    <t>DƯƠNG THỊ KHÁNH CHÂN</t>
  </si>
  <si>
    <t>Nguyễn Thị Trung Hiếu</t>
  </si>
  <si>
    <t>Trainee</t>
  </si>
  <si>
    <t>13/04/2018</t>
  </si>
  <si>
    <t>Lê Thu Huyền</t>
  </si>
  <si>
    <t>Acting Senior Officer level 2</t>
  </si>
  <si>
    <t>Senior Officer level 2</t>
  </si>
  <si>
    <t>Manager level 1</t>
  </si>
  <si>
    <t>Acting Manager level 1</t>
  </si>
  <si>
    <t>Acting Senior Officer level 1</t>
  </si>
  <si>
    <t>Senior Deputy Director</t>
  </si>
  <si>
    <t>Dương Phi Hùng</t>
  </si>
  <si>
    <t>11/04/2018</t>
  </si>
  <si>
    <t>1412</t>
  </si>
  <si>
    <t>Đặng Đào Điệp</t>
  </si>
  <si>
    <t>Nguyễn Khắc Duy</t>
  </si>
  <si>
    <t>Nguyễn Xuân Tùng</t>
  </si>
  <si>
    <t>ĐẶNG ĐÀO ĐIỆP</t>
  </si>
  <si>
    <t>1420</t>
  </si>
  <si>
    <t>TRẦN THỊ CẨM VÂN</t>
  </si>
  <si>
    <t>1433</t>
  </si>
  <si>
    <t>A0249</t>
  </si>
  <si>
    <t>A0257</t>
  </si>
  <si>
    <t>A0248</t>
  </si>
  <si>
    <t>Nguyễn Thị Minh Hằng</t>
  </si>
  <si>
    <t>A0252</t>
  </si>
  <si>
    <t>Vũ Việt Liên</t>
  </si>
  <si>
    <t>07/05/2018</t>
  </si>
  <si>
    <t>Trần Thị Cẩm Vân</t>
  </si>
  <si>
    <t>26/04/2018</t>
  </si>
  <si>
    <t>Phạm Quốc Bảo</t>
  </si>
  <si>
    <t>A0259</t>
  </si>
  <si>
    <t>A0258</t>
  </si>
  <si>
    <t>Phạm Nguyễn Hải Âu</t>
  </si>
  <si>
    <t>A0246</t>
  </si>
  <si>
    <t>Phạm Thị Sang</t>
  </si>
  <si>
    <t>A0247</t>
  </si>
  <si>
    <t>Hồ Anh Tuấn</t>
  </si>
  <si>
    <t>A0250</t>
  </si>
  <si>
    <t>Từ Vĩ Thạnh</t>
  </si>
  <si>
    <t>Dương Thị Khánh Chân</t>
  </si>
  <si>
    <t>A0254</t>
  </si>
  <si>
    <t>A0251</t>
  </si>
  <si>
    <t>Nguyễn Thị Trang</t>
  </si>
  <si>
    <t>Võ Thế Nam</t>
  </si>
  <si>
    <t>Đỗ Quốc Bảo</t>
  </si>
  <si>
    <t>A0255</t>
  </si>
  <si>
    <t>Đào Thị Việt Hạnh</t>
  </si>
  <si>
    <t>A0256</t>
  </si>
  <si>
    <t>Vũ Minh Quý</t>
  </si>
  <si>
    <t>Dương Ngọc Thanh</t>
  </si>
  <si>
    <t>Trần Đoàn Hùng</t>
  </si>
  <si>
    <t>A0253</t>
  </si>
  <si>
    <t>Nguyễn Thị Dự</t>
  </si>
  <si>
    <t>0010</t>
  </si>
  <si>
    <t>1423</t>
  </si>
  <si>
    <t>Công ty TNHH Thương Mại Dịch Vụ Tư Vấn Tasco</t>
  </si>
  <si>
    <t>017094000023</t>
  </si>
  <si>
    <t>244/2018TB</t>
  </si>
  <si>
    <t>245/2018Q3</t>
  </si>
  <si>
    <t>EIB Q3</t>
  </si>
  <si>
    <t>246/2018PMH</t>
  </si>
  <si>
    <t>EIB PMH</t>
  </si>
  <si>
    <t>247/2018PMH</t>
  </si>
  <si>
    <t>023219766</t>
  </si>
  <si>
    <t>248/2018Q7</t>
  </si>
  <si>
    <t>011849439</t>
  </si>
  <si>
    <t>249/2018CG</t>
  </si>
  <si>
    <t>EIB Đống Đa</t>
  </si>
  <si>
    <t>121937733</t>
  </si>
  <si>
    <t>250/2018PMH</t>
  </si>
  <si>
    <t>EIB Quận 4</t>
  </si>
  <si>
    <t>024140258</t>
  </si>
  <si>
    <t>251/2018Q3</t>
  </si>
  <si>
    <t>EIB Quận 10</t>
  </si>
  <si>
    <t>174796004</t>
  </si>
  <si>
    <t>252/2018Q7</t>
  </si>
  <si>
    <t>001182026879</t>
  </si>
  <si>
    <t>253/2018INB</t>
  </si>
  <si>
    <t>025465283</t>
  </si>
  <si>
    <t>254/2018Q3</t>
  </si>
  <si>
    <t>EIB Q10</t>
  </si>
  <si>
    <t>255/2018HN</t>
  </si>
  <si>
    <t>013434137</t>
  </si>
  <si>
    <t>256/2018CG</t>
  </si>
  <si>
    <t>113585094</t>
  </si>
  <si>
    <t>258/2018PMH</t>
  </si>
  <si>
    <t>EIB Hòa Bình</t>
  </si>
  <si>
    <t>023301206</t>
  </si>
  <si>
    <t>259/2018PMH</t>
  </si>
  <si>
    <t>0314889654</t>
  </si>
  <si>
    <t>Deputy Director</t>
  </si>
  <si>
    <t>Biểu hoa hồng cho CTV 0029, 0033</t>
  </si>
  <si>
    <t>New Seperated Team</t>
  </si>
  <si>
    <t>Hoàng Thanh Phong</t>
  </si>
  <si>
    <t>Nguyễn Hữu Giáp</t>
  </si>
  <si>
    <t>1451</t>
  </si>
  <si>
    <t>Hồ Vĩnh Sơn</t>
  </si>
  <si>
    <t>A0261</t>
  </si>
  <si>
    <t>Phan Hiền Vương</t>
  </si>
  <si>
    <t>A0262</t>
  </si>
  <si>
    <t>Nguyễn Công Thắng</t>
  </si>
  <si>
    <t>A0263</t>
  </si>
  <si>
    <t>Đinh Tiến Thịnh</t>
  </si>
  <si>
    <t>A0265</t>
  </si>
  <si>
    <t>Phạm Văn Anh</t>
  </si>
  <si>
    <t>A0267</t>
  </si>
  <si>
    <t>Nguyễn Tiến Nam</t>
  </si>
  <si>
    <t>A0268</t>
  </si>
  <si>
    <t>Nguyễn Minh Phương</t>
  </si>
  <si>
    <t>A0270</t>
  </si>
  <si>
    <t>Trần Tấn Vĩ</t>
  </si>
  <si>
    <t>A0271</t>
  </si>
  <si>
    <t>Nguyễn Khắc Lực</t>
  </si>
  <si>
    <t>1458</t>
  </si>
  <si>
    <t>Nguyễn Anh Tú</t>
  </si>
  <si>
    <t>A0272</t>
  </si>
  <si>
    <t>Vũ Đình Bằng</t>
  </si>
  <si>
    <t>A0273</t>
  </si>
  <si>
    <t>Lê Huyền Vũ</t>
  </si>
  <si>
    <t>1459</t>
  </si>
  <si>
    <t>Trần Thanh Toàn</t>
  </si>
  <si>
    <t>15/06/2018</t>
  </si>
  <si>
    <t>1453</t>
  </si>
  <si>
    <t>Huỳnh Quốc Tuấn</t>
  </si>
  <si>
    <t>11/06/2018</t>
  </si>
  <si>
    <t>22/06/2018</t>
  </si>
  <si>
    <t>1316</t>
  </si>
  <si>
    <t>Hồ Như Tiên</t>
  </si>
  <si>
    <t>A0264</t>
  </si>
  <si>
    <t>A0269</t>
  </si>
  <si>
    <t>LÊ MẠNH DÂN</t>
  </si>
  <si>
    <t>01/10/2006</t>
  </si>
  <si>
    <t>A0260</t>
  </si>
  <si>
    <t>Mạc Đức Tâm</t>
  </si>
  <si>
    <t>A0266</t>
  </si>
  <si>
    <t>EIB PGD Tao Đàn</t>
  </si>
  <si>
    <t>260/2018TX</t>
  </si>
  <si>
    <t>261/2018Q3</t>
  </si>
  <si>
    <t>024076197</t>
  </si>
  <si>
    <t>262/2018Q3</t>
  </si>
  <si>
    <t>022607855</t>
  </si>
  <si>
    <t>263/2018Q3</t>
  </si>
  <si>
    <t>EIB Tao Đàn</t>
  </si>
  <si>
    <t>264/2018PMH</t>
  </si>
  <si>
    <t>265/2018HP</t>
  </si>
  <si>
    <t>031084003914</t>
  </si>
  <si>
    <t>266/2018TX</t>
  </si>
  <si>
    <t>267/2018TX</t>
  </si>
  <si>
    <t>001093014165</t>
  </si>
  <si>
    <t>268/2018TX</t>
  </si>
  <si>
    <t>011916976</t>
  </si>
  <si>
    <t>0103813712</t>
  </si>
  <si>
    <t>269/2018TB</t>
  </si>
  <si>
    <t>270/2018Q7</t>
  </si>
  <si>
    <t>023305065</t>
  </si>
  <si>
    <t>271/2018HP</t>
  </si>
  <si>
    <t>038088001122</t>
  </si>
  <si>
    <t>272/2018HP</t>
  </si>
  <si>
    <t>031258439</t>
  </si>
  <si>
    <t>273/2018TB</t>
  </si>
  <si>
    <t>EIB PGD Tân Định</t>
  </si>
  <si>
    <t>025060581</t>
  </si>
  <si>
    <t>HỒ NHƯ TIÊN</t>
  </si>
  <si>
    <t>NGUYỄN XUÂN TÙNG</t>
  </si>
  <si>
    <t>HUỲNH QUỐC TUẤN</t>
  </si>
  <si>
    <t>ĐỖ THỊ BÍCH LAN</t>
  </si>
  <si>
    <t>VŨ VIỆT LIÊN</t>
  </si>
  <si>
    <t>ĐINH TIẾN THỊNH</t>
  </si>
  <si>
    <t>PHẠM VĂN ANH</t>
  </si>
  <si>
    <t>Team management bonus 2% (broker)</t>
  </si>
  <si>
    <t>Team management bonus 2% (BM)</t>
  </si>
  <si>
    <t>Team management bonus (broker)</t>
  </si>
  <si>
    <t xml:space="preserve">ID  TEAM LEADER </t>
  </si>
  <si>
    <t>Xét Đk TP đạt target</t>
  </si>
  <si>
    <t>Xét Đk PGD đạt target</t>
  </si>
  <si>
    <t>A0279</t>
  </si>
  <si>
    <t>Đỗ Tuấn Khương</t>
  </si>
  <si>
    <t>A0274</t>
  </si>
  <si>
    <t>Nguyễn Thị Ngọc Bích</t>
  </si>
  <si>
    <t>A0282</t>
  </si>
  <si>
    <t>A0280</t>
  </si>
  <si>
    <t>A0281</t>
  </si>
  <si>
    <t>Bùi Trung Hiếu</t>
  </si>
  <si>
    <t>Lê Đại Thành</t>
  </si>
  <si>
    <t>Trần Văn Hữu</t>
  </si>
  <si>
    <t>A0275</t>
  </si>
  <si>
    <t>Vũ Quang Huy</t>
  </si>
  <si>
    <t>A0276</t>
  </si>
  <si>
    <t>A0278</t>
  </si>
  <si>
    <t>Nguyễn Văn Tình</t>
  </si>
  <si>
    <t>Hắc Quỳnh Nhung</t>
  </si>
  <si>
    <t>A0277</t>
  </si>
  <si>
    <t>Phạm Ngọc Vũ</t>
  </si>
  <si>
    <t>65C/2018Q3</t>
  </si>
  <si>
    <t>113B/2018Q3</t>
  </si>
  <si>
    <t>274/2018PMH</t>
  </si>
  <si>
    <t>025848334</t>
  </si>
  <si>
    <t>275/2018CG</t>
  </si>
  <si>
    <t>001081003510</t>
  </si>
  <si>
    <t>276/2018CG</t>
  </si>
  <si>
    <t>277/2018TX</t>
  </si>
  <si>
    <t>001092010241</t>
  </si>
  <si>
    <t>278/2018CG</t>
  </si>
  <si>
    <t>EIB Long Biên</t>
  </si>
  <si>
    <t>001087001351</t>
  </si>
  <si>
    <t>279/2018Q7</t>
  </si>
  <si>
    <t>EIB PGD Bùi Thị Xuân</t>
  </si>
  <si>
    <t>024877897</t>
  </si>
  <si>
    <t>280/2018TB</t>
  </si>
  <si>
    <t>EIB PGD Nguyễn Thị Thập</t>
  </si>
  <si>
    <t>079095001189</t>
  </si>
  <si>
    <t>281/2018TB</t>
  </si>
  <si>
    <t>282/2018PMH</t>
  </si>
  <si>
    <t>TRẦN THANH TOÀN</t>
  </si>
  <si>
    <t>VŨ ĐÌNH BẰNG</t>
  </si>
  <si>
    <t>A0283</t>
  </si>
  <si>
    <t>Pham Vince Irvin</t>
  </si>
  <si>
    <t>A0289</t>
  </si>
  <si>
    <t>Trần Kim Giáp</t>
  </si>
  <si>
    <t>22/08/2018</t>
  </si>
  <si>
    <t>A0285</t>
  </si>
  <si>
    <t>Lê Hữu Hiếu</t>
  </si>
  <si>
    <t>A0286</t>
  </si>
  <si>
    <t>Mai Thị Yến Nhi</t>
  </si>
  <si>
    <t>A0287</t>
  </si>
  <si>
    <t>Lê Thị Phương Vy</t>
  </si>
  <si>
    <t>A0284</t>
  </si>
  <si>
    <t>Nguyễn Thị Tuyết</t>
  </si>
  <si>
    <t>Trịnh Quang Tuấn</t>
  </si>
  <si>
    <t>A0288</t>
  </si>
  <si>
    <t>Phạm Nguyệt Hằng</t>
  </si>
  <si>
    <t>AMD-01</t>
  </si>
  <si>
    <t>0759</t>
  </si>
  <si>
    <t>Đinh Khắc Việt</t>
  </si>
  <si>
    <t>1480</t>
  </si>
  <si>
    <t>Vũ Minh Hoàng</t>
  </si>
  <si>
    <t>283/2018PMH</t>
  </si>
  <si>
    <t>284/2018CG</t>
  </si>
  <si>
    <t>011204627</t>
  </si>
  <si>
    <t>285/2018PMH</t>
  </si>
  <si>
    <t>EIB Đồng Nai</t>
  </si>
  <si>
    <t>271740050</t>
  </si>
  <si>
    <t>286/2018Q3</t>
  </si>
  <si>
    <t>212795833</t>
  </si>
  <si>
    <t>287/2018Q3</t>
  </si>
  <si>
    <t>EIB Bình Phú</t>
  </si>
  <si>
    <t>025795316</t>
  </si>
  <si>
    <t>288/2018TX</t>
  </si>
  <si>
    <t>145502763</t>
  </si>
  <si>
    <t>289/2018PMH</t>
  </si>
  <si>
    <t>211857703</t>
  </si>
  <si>
    <t>TRẦN VĂN HỮU</t>
  </si>
  <si>
    <t>TẠ PHƯƠNG THẢO</t>
  </si>
  <si>
    <t>THÁI THỊ THU LÀNH</t>
  </si>
  <si>
    <t>NGUYỄN KHẮC LỰC</t>
  </si>
  <si>
    <t>12/09/2018</t>
  </si>
  <si>
    <t>1485</t>
  </si>
  <si>
    <t>Trương Đình Bão</t>
  </si>
  <si>
    <t>04/09/2018</t>
  </si>
  <si>
    <t>ĐINH KHẮC VIỆT</t>
  </si>
  <si>
    <t xml:space="preserve">Hoàng Thế Thiệu </t>
  </si>
  <si>
    <t xml:space="preserve">HoàngThế Thiệu </t>
  </si>
  <si>
    <t>A0290</t>
  </si>
  <si>
    <t>Công ty cổ phần tư vấn quốc tế CIB</t>
  </si>
  <si>
    <t>290/2018PMH</t>
  </si>
  <si>
    <t>0315230085</t>
  </si>
  <si>
    <t>A0291</t>
  </si>
  <si>
    <t>Trần Thị Thanh Thúy</t>
  </si>
  <si>
    <t>291/2018Q3</t>
  </si>
  <si>
    <t>Ngô Phương Nam</t>
  </si>
  <si>
    <t>025277394</t>
  </si>
  <si>
    <t>A0292</t>
  </si>
  <si>
    <t>Phạm Nhựt Minh</t>
  </si>
  <si>
    <t>292/2018CG</t>
  </si>
  <si>
    <t>EIB Phú Nhuận</t>
  </si>
  <si>
    <t>321461938</t>
  </si>
  <si>
    <t>A0293</t>
  </si>
  <si>
    <t>Công ty TNHH Sitco</t>
  </si>
  <si>
    <t>293/2018PMH</t>
  </si>
  <si>
    <t>0312232743</t>
  </si>
  <si>
    <t>A0294</t>
  </si>
  <si>
    <t>294/2018HN</t>
  </si>
  <si>
    <t>142364095</t>
  </si>
  <si>
    <t>A0295</t>
  </si>
  <si>
    <t>295/2018HN</t>
  </si>
  <si>
    <t>001088015481</t>
  </si>
  <si>
    <t>A0296</t>
  </si>
  <si>
    <t>Trần Khắc Nhất</t>
  </si>
  <si>
    <t>296/2018CG</t>
  </si>
  <si>
    <t>174519542</t>
  </si>
  <si>
    <t>A0297</t>
  </si>
  <si>
    <t>Nguyễn Hữu Dũng</t>
  </si>
  <si>
    <t>297/2018CG</t>
  </si>
  <si>
    <t>038097003253</t>
  </si>
  <si>
    <t>A0298</t>
  </si>
  <si>
    <t>Trần Thị Nga</t>
  </si>
  <si>
    <t>298/2018Q3</t>
  </si>
  <si>
    <t>271453291</t>
  </si>
  <si>
    <t>0116</t>
  </si>
  <si>
    <t>TRẦN KIM GIÁP</t>
  </si>
  <si>
    <t>CÔNG TY CỔ PHẦN TƯ VẤN QUỐC TẾ CIB</t>
  </si>
  <si>
    <t>0117</t>
  </si>
  <si>
    <t>1503</t>
  </si>
  <si>
    <t>TRƯƠNG THỊ YẾN</t>
  </si>
  <si>
    <t>1504</t>
  </si>
  <si>
    <t>LÊ THỊ PHƯƠNG UYÊN</t>
  </si>
  <si>
    <t>TRẦN VĂN TOẠI</t>
  </si>
  <si>
    <t>ĐỖ TUẤN KHƯƠNG</t>
  </si>
  <si>
    <t>A0300</t>
  </si>
  <si>
    <t>A0302</t>
  </si>
  <si>
    <t>A0303</t>
  </si>
  <si>
    <t>A0305</t>
  </si>
  <si>
    <t>Officer</t>
  </si>
  <si>
    <t>NGUYỄN NGỌC PHỤNG HOÀNG</t>
  </si>
  <si>
    <t>Phạm Thị Tố Quyên</t>
  </si>
  <si>
    <t>01/10/2018</t>
  </si>
  <si>
    <t>A0308</t>
  </si>
  <si>
    <t>Phạm Hoàng Yến</t>
  </si>
  <si>
    <t>Trương Thị Yến</t>
  </si>
  <si>
    <t>05/10/2018</t>
  </si>
  <si>
    <t>A0301</t>
  </si>
  <si>
    <t>Vũ Hoài Nam</t>
  </si>
  <si>
    <t>Nguyễn Thị Hồng Hạnh</t>
  </si>
  <si>
    <t>Lê Thị Phương Uyên</t>
  </si>
  <si>
    <t>08/10/2018</t>
  </si>
  <si>
    <t>A0307</t>
  </si>
  <si>
    <t>Nguyễn Hoài Nam</t>
  </si>
  <si>
    <t>Vũ Thị Hồng Hảo</t>
  </si>
  <si>
    <t>Nguyễn Thị Quỳnh Trang</t>
  </si>
  <si>
    <t>A0306</t>
  </si>
  <si>
    <t>Nguyễn Đức Khoa</t>
  </si>
  <si>
    <t>A0304</t>
  </si>
  <si>
    <t>A0299</t>
  </si>
  <si>
    <t>Trần Ngọc Lãm</t>
  </si>
  <si>
    <t>Trần Văn Toại</t>
  </si>
  <si>
    <t>Võ Minh Hiếu</t>
  </si>
  <si>
    <t>Nguyễn Văn Tuân</t>
  </si>
  <si>
    <t>144B/2018TX</t>
  </si>
  <si>
    <t>299/2018AMD_01</t>
  </si>
  <si>
    <t>024037690</t>
  </si>
  <si>
    <t>300/2018CG</t>
  </si>
  <si>
    <t>036197002626</t>
  </si>
  <si>
    <t>301/2018HN</t>
  </si>
  <si>
    <t>EIB CN Cầu Giấy</t>
  </si>
  <si>
    <t>145624349</t>
  </si>
  <si>
    <t>302/2018HN</t>
  </si>
  <si>
    <t>EIB Thủ Đô</t>
  </si>
  <si>
    <t>030184009624</t>
  </si>
  <si>
    <t>303/2018PMH</t>
  </si>
  <si>
    <t>EIB CN Chợ Lớn</t>
  </si>
  <si>
    <t>079174006777</t>
  </si>
  <si>
    <t>304/2018HP</t>
  </si>
  <si>
    <t>031751188</t>
  </si>
  <si>
    <t>305/2018CG</t>
  </si>
  <si>
    <t>042197000006</t>
  </si>
  <si>
    <t>306/2018CG</t>
  </si>
  <si>
    <t>031083008144</t>
  </si>
  <si>
    <t>307/2018CG</t>
  </si>
  <si>
    <t>012457164</t>
  </si>
  <si>
    <t>308/2018PMH</t>
  </si>
  <si>
    <t>EIB Quận 3</t>
  </si>
  <si>
    <t>251000313</t>
  </si>
  <si>
    <t>Linh's self-develp</t>
  </si>
  <si>
    <t>Linh's allocated
G0001</t>
  </si>
  <si>
    <t>AMD01</t>
  </si>
  <si>
    <t>A0309</t>
  </si>
  <si>
    <t>NGUYỄN HOÀNG SÀO</t>
  </si>
  <si>
    <t>G0005</t>
  </si>
  <si>
    <t>A0313</t>
  </si>
  <si>
    <t>Trương Thị Tương</t>
  </si>
  <si>
    <t>A0314</t>
  </si>
  <si>
    <t>Nguyễn Thanh Nhật</t>
  </si>
  <si>
    <t>A0311</t>
  </si>
  <si>
    <t>Trác Quang Thái</t>
  </si>
  <si>
    <t>A0312</t>
  </si>
  <si>
    <t>Lưu Anh Tuấn</t>
  </si>
  <si>
    <t>A0315</t>
  </si>
  <si>
    <t>Nguyễn Nhật Linh</t>
  </si>
  <si>
    <t>Manager level 2</t>
  </si>
  <si>
    <t>Nguyễn Hoàng Sào</t>
  </si>
  <si>
    <t>Trần Văn Khiên</t>
  </si>
  <si>
    <t>A0310</t>
  </si>
  <si>
    <t>Nguyễn Thị Đoàn Dung</t>
  </si>
  <si>
    <t>309/2018CG</t>
  </si>
  <si>
    <t>186066607</t>
  </si>
  <si>
    <t>310/2018AMD_01</t>
  </si>
  <si>
    <t>272410170</t>
  </si>
  <si>
    <t>312086361</t>
  </si>
  <si>
    <t>312/2018HN</t>
  </si>
  <si>
    <t>037095001526</t>
  </si>
  <si>
    <t>313/2018Q7</t>
  </si>
  <si>
    <t xml:space="preserve">EIB PGD Ngãi Giao </t>
  </si>
  <si>
    <t>273376062</t>
  </si>
  <si>
    <t>314/2018Q7</t>
  </si>
  <si>
    <t>312021632</t>
  </si>
  <si>
    <t>315/2018CG</t>
  </si>
  <si>
    <t>122219208</t>
  </si>
  <si>
    <t>NGUYỄN NGỌC LINH</t>
  </si>
  <si>
    <t>1524</t>
  </si>
  <si>
    <t>PHAN THỊ CẨM TÚ</t>
  </si>
  <si>
    <t>LÊ THỊ MỸ XUYÊN</t>
  </si>
  <si>
    <t>TRƯƠNG THỊ TƯƠNG</t>
  </si>
  <si>
    <t>A0317</t>
  </si>
  <si>
    <t>A0321</t>
  </si>
  <si>
    <t>A0325</t>
  </si>
  <si>
    <t>A0326</t>
  </si>
  <si>
    <t>NGUYỄN NGỌC PHƯƠNG THẢO</t>
  </si>
  <si>
    <t>B0301</t>
  </si>
  <si>
    <t>CHI NHÁNH HẢI PHÒNG</t>
  </si>
  <si>
    <t>24/01/2018</t>
  </si>
  <si>
    <t>14/01/2019</t>
  </si>
  <si>
    <t>Phan Thị Cẩm Tú</t>
  </si>
  <si>
    <t>14/12/2017</t>
  </si>
  <si>
    <t>15/08/2017</t>
  </si>
  <si>
    <t>03/01/2018</t>
  </si>
  <si>
    <t>18/07/2018</t>
  </si>
  <si>
    <t>1525</t>
  </si>
  <si>
    <t>Nguyễn Bảo Ngọc</t>
  </si>
  <si>
    <t>11/05/2018</t>
  </si>
  <si>
    <t>16/11/2018</t>
  </si>
  <si>
    <t>13/02/2017</t>
  </si>
  <si>
    <t>29/12/2016</t>
  </si>
  <si>
    <t>Công ty Cổ phần tư vấn quốc tế CIB</t>
  </si>
  <si>
    <t>31/08/2018</t>
  </si>
  <si>
    <t>Lê Thị Mỹ Xuyên</t>
  </si>
  <si>
    <t>23/05/2018</t>
  </si>
  <si>
    <t>14/09/2017</t>
  </si>
  <si>
    <t>06/12/2016</t>
  </si>
  <si>
    <t>Công ty TNHH Thương Mại Dịch Vụ Tư Vấn TASCO</t>
  </si>
  <si>
    <t>29/04/2016</t>
  </si>
  <si>
    <t>28/08/2014</t>
  </si>
  <si>
    <t>04/04/2017</t>
  </si>
  <si>
    <t>03/04/2018</t>
  </si>
  <si>
    <t>Nguyễn Ngọc Phương Thảo</t>
  </si>
  <si>
    <t>25/12/2018</t>
  </si>
  <si>
    <t>01/03/2017</t>
  </si>
  <si>
    <t>08/01/2018</t>
  </si>
  <si>
    <t>08/06/2018</t>
  </si>
  <si>
    <t>04/12/2017</t>
  </si>
  <si>
    <t>8/10/2015</t>
  </si>
  <si>
    <t>05/12/2014</t>
  </si>
  <si>
    <t>A0329</t>
  </si>
  <si>
    <t>15/01/2019</t>
  </si>
  <si>
    <t>25/03/2016</t>
  </si>
  <si>
    <t>A0322</t>
  </si>
  <si>
    <t>Bùi Nguyễn Mạnh Tuấn</t>
  </si>
  <si>
    <t>12/12/2018</t>
  </si>
  <si>
    <t>A0328</t>
  </si>
  <si>
    <t>Intermediary 50%</t>
  </si>
  <si>
    <t>04/05/2017</t>
  </si>
  <si>
    <t>05/01/2017</t>
  </si>
  <si>
    <t>28/11/2014</t>
  </si>
  <si>
    <t>12/06/2018</t>
  </si>
  <si>
    <t>21/06/2018</t>
  </si>
  <si>
    <t>27/04/2015</t>
  </si>
  <si>
    <t>18/05/2018</t>
  </si>
  <si>
    <t>24/12/2018</t>
  </si>
  <si>
    <t>21/11/2016</t>
  </si>
  <si>
    <t>A0316</t>
  </si>
  <si>
    <t>Văn Thị Linh</t>
  </si>
  <si>
    <t>A0330</t>
  </si>
  <si>
    <t>Nguyễn Xuân Lý</t>
  </si>
  <si>
    <t>08/12/2017</t>
  </si>
  <si>
    <t>05/01/2018</t>
  </si>
  <si>
    <t>16/05/2017</t>
  </si>
  <si>
    <t>A0323</t>
  </si>
  <si>
    <t>Trần Thị Ngọc Mai</t>
  </si>
  <si>
    <t>20/06/2018</t>
  </si>
  <si>
    <t>Nguyễn Xuân Quang</t>
  </si>
  <si>
    <t>29/11/2018</t>
  </si>
  <si>
    <t>A0318</t>
  </si>
  <si>
    <t>Phùng Thị Thủy</t>
  </si>
  <si>
    <t>A0324</t>
  </si>
  <si>
    <t>Nguyễn Trà My</t>
  </si>
  <si>
    <t>A0331</t>
  </si>
  <si>
    <t>Lê Yến Hà</t>
  </si>
  <si>
    <t>A0332</t>
  </si>
  <si>
    <t>Bùi Thúy Hằng</t>
  </si>
  <si>
    <t>G0001</t>
  </si>
  <si>
    <t>Group PHS</t>
  </si>
  <si>
    <t>Group Wellvision</t>
  </si>
  <si>
    <t>G0003</t>
  </si>
  <si>
    <t>Group Yanson</t>
  </si>
  <si>
    <t>Group PLC</t>
  </si>
  <si>
    <t>Group PHL</t>
  </si>
  <si>
    <t>10/11/2017</t>
  </si>
  <si>
    <t>16/05/2018</t>
  </si>
  <si>
    <t>01/06/2017</t>
  </si>
  <si>
    <t>29/01/2016</t>
  </si>
  <si>
    <t>Trần Hoàng Việt</t>
  </si>
  <si>
    <t>A0319</t>
  </si>
  <si>
    <t>Lê Như Trung</t>
  </si>
  <si>
    <t>A0320</t>
  </si>
  <si>
    <t>Phạm Thị Phương</t>
  </si>
  <si>
    <t>316/2018CG</t>
  </si>
  <si>
    <t>EIB Trung Yên</t>
  </si>
  <si>
    <t>173727415</t>
  </si>
  <si>
    <t>317/2018TX</t>
  </si>
  <si>
    <t>001078005319</t>
  </si>
  <si>
    <t>318/2018TX</t>
  </si>
  <si>
    <t>EIB Kim Liên</t>
  </si>
  <si>
    <t>111732869</t>
  </si>
  <si>
    <t>EIB Cầu Giấy</t>
  </si>
  <si>
    <t>038092008473</t>
  </si>
  <si>
    <t>030191002051</t>
  </si>
  <si>
    <t>321/2018TB</t>
  </si>
  <si>
    <t>EIB PGD Gò Vấp</t>
  </si>
  <si>
    <t>281127972</t>
  </si>
  <si>
    <t>322/2018TB</t>
  </si>
  <si>
    <t>212596911</t>
  </si>
  <si>
    <t>323/2018HP</t>
  </si>
  <si>
    <t>EIB HP</t>
  </si>
  <si>
    <t>031187002500</t>
  </si>
  <si>
    <t>324/2018TX</t>
  </si>
  <si>
    <t>001197011500</t>
  </si>
  <si>
    <t>325/2018HN</t>
  </si>
  <si>
    <t>173363190</t>
  </si>
  <si>
    <t>326/2018Q3</t>
  </si>
  <si>
    <t>321558699</t>
  </si>
  <si>
    <t>A0327</t>
  </si>
  <si>
    <t>327/2018Q7</t>
  </si>
  <si>
    <t>EIB Tân Phong</t>
  </si>
  <si>
    <t>025618465</t>
  </si>
  <si>
    <t>328/2019TB</t>
  </si>
  <si>
    <t>EIB PGD Trung Chánh</t>
  </si>
  <si>
    <t>301366675</t>
  </si>
  <si>
    <t>329/2019Q3</t>
  </si>
  <si>
    <t>EIB PGD Khánh Hội</t>
  </si>
  <si>
    <t>215180954</t>
  </si>
  <si>
    <t>330/2019CG</t>
  </si>
  <si>
    <t>EIB TPHCM</t>
  </si>
  <si>
    <t>132131638</t>
  </si>
  <si>
    <t>331/2019TX</t>
  </si>
  <si>
    <t>184299925</t>
  </si>
  <si>
    <t>332/2019TX</t>
  </si>
  <si>
    <t>017399392</t>
  </si>
  <si>
    <t>Nguyễn Ngọc Linh</t>
  </si>
  <si>
    <t>Cấp 4</t>
  </si>
  <si>
    <t>1535</t>
  </si>
  <si>
    <t>NGUYỄN THỊ NHƯ QUỲNH</t>
  </si>
  <si>
    <t>19/03/2019</t>
  </si>
  <si>
    <t>A0334</t>
  </si>
  <si>
    <t>Văn Tân Khoa</t>
  </si>
  <si>
    <t>A0342</t>
  </si>
  <si>
    <t>Đỗ Thị Hà</t>
  </si>
  <si>
    <t>A0335</t>
  </si>
  <si>
    <t>01/02/2019</t>
  </si>
  <si>
    <t>A0336</t>
  </si>
  <si>
    <t>Phạm Ngọc Hải Đăng</t>
  </si>
  <si>
    <t>A0349</t>
  </si>
  <si>
    <t>Đặng Ngọc Thạnh</t>
  </si>
  <si>
    <t>21/03/2019</t>
  </si>
  <si>
    <t>1533</t>
  </si>
  <si>
    <t>Acting Deputy Director</t>
  </si>
  <si>
    <t>A0347</t>
  </si>
  <si>
    <t>Dương Văn Tiến</t>
  </si>
  <si>
    <t>A0345</t>
  </si>
  <si>
    <t>A0340</t>
  </si>
  <si>
    <t>Lê Thị Bích Ngọc</t>
  </si>
  <si>
    <t>A0341</t>
  </si>
  <si>
    <t>Đào Xuân Hiếu</t>
  </si>
  <si>
    <t>A0346</t>
  </si>
  <si>
    <t>Vũ Thị Thúy Hằng</t>
  </si>
  <si>
    <t>Nguyễn Văn Soái</t>
  </si>
  <si>
    <t>A0333</t>
  </si>
  <si>
    <t>Ngô Đức Sinh</t>
  </si>
  <si>
    <t>A0344</t>
  </si>
  <si>
    <t>1532</t>
  </si>
  <si>
    <t>Nguyễn Quang Sắc</t>
  </si>
  <si>
    <t>27/02/2019</t>
  </si>
  <si>
    <t>A0343</t>
  </si>
  <si>
    <t>A0338</t>
  </si>
  <si>
    <t>A0337</t>
  </si>
  <si>
    <t>Trần Trung Anh</t>
  </si>
  <si>
    <t>A0348</t>
  </si>
  <si>
    <t>Trần Thanh Tùng</t>
  </si>
  <si>
    <t>A0339</t>
  </si>
  <si>
    <t>Nguyễn Thị Như Quỳnh</t>
  </si>
  <si>
    <t>Nguyễn Hoàng Hải Nam</t>
  </si>
  <si>
    <t>1536</t>
  </si>
  <si>
    <t>242B/2019Q3</t>
  </si>
  <si>
    <t>243B/2019PMH</t>
  </si>
  <si>
    <t>EIB PGD Tân Phong</t>
  </si>
  <si>
    <t>333/2019TX</t>
  </si>
  <si>
    <t>334/2019Q3</t>
  </si>
  <si>
    <t>EIB Long Thành</t>
  </si>
  <si>
    <t>272522494</t>
  </si>
  <si>
    <t>335/2019Q3</t>
  </si>
  <si>
    <t>301750555</t>
  </si>
  <si>
    <t>336/2019Q3</t>
  </si>
  <si>
    <t>023469891</t>
  </si>
  <si>
    <t>EIB PGD Trần Khát Chân</t>
  </si>
  <si>
    <t>012835973</t>
  </si>
  <si>
    <t>338/2019AMD_01</t>
  </si>
  <si>
    <t>079091010829</t>
  </si>
  <si>
    <t>339/2019Q7</t>
  </si>
  <si>
    <t>EIB Sài Gòn</t>
  </si>
  <si>
    <t>075185000193</t>
  </si>
  <si>
    <t>340/2019CG</t>
  </si>
  <si>
    <t>132319378</t>
  </si>
  <si>
    <t>341/2019CG</t>
  </si>
  <si>
    <t>142099880</t>
  </si>
  <si>
    <t>342/2019Q3</t>
  </si>
  <si>
    <t>285320912</t>
  </si>
  <si>
    <t>343/2019TX</t>
  </si>
  <si>
    <t>EIB PGD Trung Hòa</t>
  </si>
  <si>
    <t>038196002483</t>
  </si>
  <si>
    <t>344/2019TX</t>
  </si>
  <si>
    <t>0340950026</t>
  </si>
  <si>
    <t>345/2019CG</t>
  </si>
  <si>
    <t>164525711</t>
  </si>
  <si>
    <t>346/2019CG</t>
  </si>
  <si>
    <t>EIB PGD Văn Thánh</t>
  </si>
  <si>
    <t>272170229</t>
  </si>
  <si>
    <t>347/2019HN</t>
  </si>
  <si>
    <t>001093018544</t>
  </si>
  <si>
    <t>001095015933</t>
  </si>
  <si>
    <t>349/2019TB</t>
  </si>
  <si>
    <t>EIB Gò Vấp</t>
  </si>
  <si>
    <t>221223186</t>
  </si>
  <si>
    <t>NGUYỄN QUANG SẮC</t>
  </si>
  <si>
    <t>NGUYỄN THỊ LAN</t>
  </si>
  <si>
    <t>1549</t>
  </si>
  <si>
    <t>MAI THỤY ANH THY</t>
  </si>
  <si>
    <t>17/04/2019</t>
  </si>
  <si>
    <t>1540</t>
  </si>
  <si>
    <t>Đào Vĩnh Phú</t>
  </si>
  <si>
    <t>02/04/2019</t>
  </si>
  <si>
    <t>A0354</t>
  </si>
  <si>
    <t>Nguyễn Tô Thảo Vy</t>
  </si>
  <si>
    <t>A0355</t>
  </si>
  <si>
    <t>Dương Quốc Dũng</t>
  </si>
  <si>
    <t>A0351</t>
  </si>
  <si>
    <t>Lê Thảo Nguyên</t>
  </si>
  <si>
    <t>05/04/2019</t>
  </si>
  <si>
    <t>A0352</t>
  </si>
  <si>
    <t>Thân Văn Hải</t>
  </si>
  <si>
    <t>A0353</t>
  </si>
  <si>
    <t>1548</t>
  </si>
  <si>
    <t>16/04/2019</t>
  </si>
  <si>
    <t>A0350</t>
  </si>
  <si>
    <t>TRẦN NGỌC LÃM</t>
  </si>
  <si>
    <t>26/03/2019</t>
  </si>
  <si>
    <t>1539</t>
  </si>
  <si>
    <t>Nguyễn Hữu Duy</t>
  </si>
  <si>
    <t>Mai Tiến Duy</t>
  </si>
  <si>
    <t>1544</t>
  </si>
  <si>
    <t>Nguyễn Thị Tuyết Ngân</t>
  </si>
  <si>
    <t>11/04/2019</t>
  </si>
  <si>
    <t>Nguyễn Duy Minh</t>
  </si>
  <si>
    <t>HỌ VÀ TÊN
full name</t>
  </si>
  <si>
    <t>Hoàng Văn Tùng</t>
  </si>
  <si>
    <t>Đoàn Văn Dũng</t>
  </si>
  <si>
    <t>350/2019AMD_01</t>
  </si>
  <si>
    <t>EIB Q9</t>
  </si>
  <si>
    <t>163290691</t>
  </si>
  <si>
    <t>8528209237</t>
  </si>
  <si>
    <t>351/2019TB</t>
  </si>
  <si>
    <t>Eximbank</t>
  </si>
  <si>
    <t>250996985</t>
  </si>
  <si>
    <t>352/2019HN</t>
  </si>
  <si>
    <t>EIB PGD Kim Liên</t>
  </si>
  <si>
    <t>013663704</t>
  </si>
  <si>
    <t>353/2019HP</t>
  </si>
  <si>
    <t>031602475</t>
  </si>
  <si>
    <t>354/2019Q3</t>
  </si>
  <si>
    <t>079183002348</t>
  </si>
  <si>
    <t>355/2019Q3</t>
  </si>
  <si>
    <t>341533928</t>
  </si>
  <si>
    <t>ĐÀO VĨNH PHÚ</t>
  </si>
  <si>
    <t>NGUYỄN THỊ TUYẾT NGÂN</t>
  </si>
  <si>
    <t>ĐOÀN VĂN DŨNG</t>
  </si>
  <si>
    <t>B0104</t>
  </si>
  <si>
    <t>A0385</t>
  </si>
  <si>
    <t>Đỗ Anh Thái</t>
  </si>
  <si>
    <t>05/08/2019</t>
  </si>
  <si>
    <t>A0412</t>
  </si>
  <si>
    <t>Đỗ Ngọc Linh</t>
  </si>
  <si>
    <t>20/12/2019</t>
  </si>
  <si>
    <t>Nguyễn Nam Huân</t>
  </si>
  <si>
    <t>A0394</t>
  </si>
  <si>
    <t>Gian Du Khang</t>
  </si>
  <si>
    <t>09/10/2019</t>
  </si>
  <si>
    <t>1552</t>
  </si>
  <si>
    <t>TRỊNH THỊ KIM PHỤNG</t>
  </si>
  <si>
    <t>06/05/2019</t>
  </si>
  <si>
    <t>1577</t>
  </si>
  <si>
    <t>Nguyễn Thị Hồng Thanh</t>
  </si>
  <si>
    <t>13/06/2019</t>
  </si>
  <si>
    <t>Trịnh Thị Kim Phụng</t>
  </si>
  <si>
    <t>1554</t>
  </si>
  <si>
    <t>CUNG SƯƠNG HUY PHƯỚC</t>
  </si>
  <si>
    <t>Acting Senior Manager</t>
  </si>
  <si>
    <t>A0371</t>
  </si>
  <si>
    <t>Nguyễn Dương Huy Hoàng</t>
  </si>
  <si>
    <t>19/06/2019</t>
  </si>
  <si>
    <t>Cung Sương Huy Phước</t>
  </si>
  <si>
    <t>A0366</t>
  </si>
  <si>
    <t>Lê Nguyễn Thanh Hiền</t>
  </si>
  <si>
    <t>A0404</t>
  </si>
  <si>
    <t>Nguyễn Thị Kim Ngọc</t>
  </si>
  <si>
    <t>04/07/2019</t>
  </si>
  <si>
    <t>A0393</t>
  </si>
  <si>
    <t>Hoàng Khắc Phong</t>
  </si>
  <si>
    <t>10/10/2019</t>
  </si>
  <si>
    <t>1563</t>
  </si>
  <si>
    <t>Vũ Đình Phương</t>
  </si>
  <si>
    <t>20/05/2019</t>
  </si>
  <si>
    <t>A0409</t>
  </si>
  <si>
    <t>Trần Thị Phương Thảo</t>
  </si>
  <si>
    <t>02/12/2019</t>
  </si>
  <si>
    <t>12/12/2019</t>
  </si>
  <si>
    <t>A0375</t>
  </si>
  <si>
    <t>A0401</t>
  </si>
  <si>
    <t>28/10/2019</t>
  </si>
  <si>
    <t>A0403</t>
  </si>
  <si>
    <t>Đinh Văn Khải</t>
  </si>
  <si>
    <t>A0378</t>
  </si>
  <si>
    <t>Nguyễn Long Sơn</t>
  </si>
  <si>
    <t>16/07/2019</t>
  </si>
  <si>
    <t>A0396</t>
  </si>
  <si>
    <t>Đậu Thái Bảo</t>
  </si>
  <si>
    <t>A0402</t>
  </si>
  <si>
    <t>Huỳnh Quốc Thắng</t>
  </si>
  <si>
    <t>A0407</t>
  </si>
  <si>
    <t>Lê Thị Thu Hiền</t>
  </si>
  <si>
    <t>28/11/2019</t>
  </si>
  <si>
    <t>A0364</t>
  </si>
  <si>
    <t>Nguyễn Thị Trúc Ly</t>
  </si>
  <si>
    <t>A0387</t>
  </si>
  <si>
    <t>Đặng Xuân Quyết</t>
  </si>
  <si>
    <t>12/08/2019</t>
  </si>
  <si>
    <t>A0388</t>
  </si>
  <si>
    <t>26/08/2019</t>
  </si>
  <si>
    <t>26/11/2019</t>
  </si>
  <si>
    <t>0280</t>
  </si>
  <si>
    <t>Nguyễn Thị Thanh Thảo</t>
  </si>
  <si>
    <t>A0408</t>
  </si>
  <si>
    <t>Lê Huy Truyền</t>
  </si>
  <si>
    <t>A0410</t>
  </si>
  <si>
    <t>Vũ Thị Mến</t>
  </si>
  <si>
    <t>A0411</t>
  </si>
  <si>
    <t>Công ty TNHH Anyland Việt Nam</t>
  </si>
  <si>
    <t>A0365</t>
  </si>
  <si>
    <t>27/05/2019</t>
  </si>
  <si>
    <t>1565</t>
  </si>
  <si>
    <t>Hoàng Thị Thùy Trang</t>
  </si>
  <si>
    <t>1566</t>
  </si>
  <si>
    <t>Lâm Thơ Văn</t>
  </si>
  <si>
    <t>30/05/2019</t>
  </si>
  <si>
    <t>1573</t>
  </si>
  <si>
    <t>Nguyễn Trần Phương Uyên</t>
  </si>
  <si>
    <t>05/06/2019</t>
  </si>
  <si>
    <t>A0413</t>
  </si>
  <si>
    <t>Trần Văn Sĩ</t>
  </si>
  <si>
    <t>25/12/2019</t>
  </si>
  <si>
    <t>Đoàn Thị Minh Phương</t>
  </si>
  <si>
    <t>Trần Tấn Phát</t>
  </si>
  <si>
    <t>1605</t>
  </si>
  <si>
    <t>Dương Thị Kim Thanh</t>
  </si>
  <si>
    <t>19/08/2019</t>
  </si>
  <si>
    <t>1401</t>
  </si>
  <si>
    <t>Nguyễn Ngọc Lan Anh</t>
  </si>
  <si>
    <t>02/01/2020</t>
  </si>
  <si>
    <t>Lê Mạnh Dân</t>
  </si>
  <si>
    <t>A0391</t>
  </si>
  <si>
    <t>Nguyễn Tuấn Tú</t>
  </si>
  <si>
    <t>27/09/2019</t>
  </si>
  <si>
    <t>Nguyễn Thị Ngọc Phi</t>
  </si>
  <si>
    <t>A0359</t>
  </si>
  <si>
    <t>Đỗ Duy Minh</t>
  </si>
  <si>
    <t>13/05/2019</t>
  </si>
  <si>
    <t>A0376</t>
  </si>
  <si>
    <t>A0397</t>
  </si>
  <si>
    <t>Bùi Thị Khánh Ly</t>
  </si>
  <si>
    <t>A0370</t>
  </si>
  <si>
    <t>Phạm Ngọc Tuấn</t>
  </si>
  <si>
    <t>26/07/2019</t>
  </si>
  <si>
    <t>A0389</t>
  </si>
  <si>
    <t>Nguyễn Công Tùng</t>
  </si>
  <si>
    <t>05/09/2019</t>
  </si>
  <si>
    <t>A0360</t>
  </si>
  <si>
    <t>Trần Xuân Đức</t>
  </si>
  <si>
    <t>A0373</t>
  </si>
  <si>
    <t>Hồ Thị Huyền Trang</t>
  </si>
  <si>
    <t>26/06/2019</t>
  </si>
  <si>
    <t>1586</t>
  </si>
  <si>
    <t>1588</t>
  </si>
  <si>
    <t>Phan Thị Huế</t>
  </si>
  <si>
    <t>A0392</t>
  </si>
  <si>
    <t>Đỗ Phạm Tuân</t>
  </si>
  <si>
    <t>A0399</t>
  </si>
  <si>
    <t>Nguyễn Quỳnh Trang</t>
  </si>
  <si>
    <t>A0400</t>
  </si>
  <si>
    <t>1627</t>
  </si>
  <si>
    <t>Vũ Trọng Hùng</t>
  </si>
  <si>
    <t>18/11/2019</t>
  </si>
  <si>
    <t>A0415</t>
  </si>
  <si>
    <t>Nguyễn Thị Thu</t>
  </si>
  <si>
    <t>Senior officer level 2</t>
  </si>
  <si>
    <t>01/07/2019</t>
  </si>
  <si>
    <t>A0383</t>
  </si>
  <si>
    <t>A0390</t>
  </si>
  <si>
    <t>Phan Văn Cương</t>
  </si>
  <si>
    <t>A0395</t>
  </si>
  <si>
    <t>Hoàng Văn Đoàn</t>
  </si>
  <si>
    <t>1634</t>
  </si>
  <si>
    <t>21/11/2019</t>
  </si>
  <si>
    <t>A0374</t>
  </si>
  <si>
    <t>Nguyễn Thị Vân Anh</t>
  </si>
  <si>
    <t>A0380</t>
  </si>
  <si>
    <t>Cù Thị Quỳnh Anh</t>
  </si>
  <si>
    <t>24/07/2019</t>
  </si>
  <si>
    <t>A0414</t>
  </si>
  <si>
    <t>Phạm Thùy Dương</t>
  </si>
  <si>
    <t>A0361</t>
  </si>
  <si>
    <t>16/05/2019</t>
  </si>
  <si>
    <t>A0356</t>
  </si>
  <si>
    <t>Ma Thị Cần</t>
  </si>
  <si>
    <t>A0363</t>
  </si>
  <si>
    <t>A0384</t>
  </si>
  <si>
    <t>A0381</t>
  </si>
  <si>
    <t>Nguyễn Thị Diễm My</t>
  </si>
  <si>
    <t>A0382</t>
  </si>
  <si>
    <t>Nguyễn Đăng Lợi</t>
  </si>
  <si>
    <t>A0405</t>
  </si>
  <si>
    <t>Lê Thị Nguyệt Minh</t>
  </si>
  <si>
    <t>27/11/2019</t>
  </si>
  <si>
    <t>A0406</t>
  </si>
  <si>
    <t>Nguyễn Thị Tình</t>
  </si>
  <si>
    <t>1616</t>
  </si>
  <si>
    <t>G0006</t>
  </si>
  <si>
    <t>Group PAC</t>
  </si>
  <si>
    <t>30/07/2019</t>
  </si>
  <si>
    <t>B0117</t>
  </si>
  <si>
    <t>A0372</t>
  </si>
  <si>
    <t>Lê Thị Thúy</t>
  </si>
  <si>
    <t>A0377</t>
  </si>
  <si>
    <t>Nguyễn Huỳnh Như</t>
  </si>
  <si>
    <t>A0386</t>
  </si>
  <si>
    <t>A0398</t>
  </si>
  <si>
    <t>Lê Vân Ngà</t>
  </si>
  <si>
    <t>A0358</t>
  </si>
  <si>
    <t>Phạm Công Bách</t>
  </si>
  <si>
    <t>A0362</t>
  </si>
  <si>
    <t>Nguyễn Hoàng Tuấn Nghĩa</t>
  </si>
  <si>
    <t>A0367</t>
  </si>
  <si>
    <t>Phan Văn Tướng</t>
  </si>
  <si>
    <t>06/06/2019</t>
  </si>
  <si>
    <t>A0368</t>
  </si>
  <si>
    <t>A0369</t>
  </si>
  <si>
    <t>02/10/2019</t>
  </si>
  <si>
    <t>A0357</t>
  </si>
  <si>
    <t xml:space="preserve">Phạm Công Bách </t>
  </si>
  <si>
    <t>A0379</t>
  </si>
  <si>
    <t>Phạm Thị Thanh Nhàn</t>
  </si>
  <si>
    <t>Giang Du Khang</t>
  </si>
  <si>
    <t>117B/2019Q3</t>
  </si>
  <si>
    <t>Eximbank Nguyễn Thái Sơn</t>
  </si>
  <si>
    <t>130B/2019TX</t>
  </si>
  <si>
    <t>149B/2019PMH</t>
  </si>
  <si>
    <t>Eximbank Quận 10</t>
  </si>
  <si>
    <t>046078000307</t>
  </si>
  <si>
    <t>162B/2019Q3</t>
  </si>
  <si>
    <t>064192000107</t>
  </si>
  <si>
    <t>184B/2019HP</t>
  </si>
  <si>
    <t>240B/2019PMH</t>
  </si>
  <si>
    <t>257B/2019TX</t>
  </si>
  <si>
    <t>001080024416</t>
  </si>
  <si>
    <t>311B/2019PMH</t>
  </si>
  <si>
    <t>356/2019TX</t>
  </si>
  <si>
    <t>EIB Hà Đông</t>
  </si>
  <si>
    <t>091721929</t>
  </si>
  <si>
    <t>357/2019CG</t>
  </si>
  <si>
    <t>001091006757</t>
  </si>
  <si>
    <t>EIB PGD Bến Nghé</t>
  </si>
  <si>
    <t>241677954</t>
  </si>
  <si>
    <t>359/2019CG</t>
  </si>
  <si>
    <t>011784092</t>
  </si>
  <si>
    <t>360/2019CG</t>
  </si>
  <si>
    <t>Eximbank CN Hàng Bông</t>
  </si>
  <si>
    <t>187260067</t>
  </si>
  <si>
    <t>361/2019TX</t>
  </si>
  <si>
    <t>091531936</t>
  </si>
  <si>
    <t>EIB CN Quận 3</t>
  </si>
  <si>
    <t>001090023481</t>
  </si>
  <si>
    <t>363/2019TX</t>
  </si>
  <si>
    <t>024088000337</t>
  </si>
  <si>
    <t>364/2019PMH</t>
  </si>
  <si>
    <t>092193000322</t>
  </si>
  <si>
    <t>365/2019Q3</t>
  </si>
  <si>
    <t>EIB Minh Khai</t>
  </si>
  <si>
    <t>362362000</t>
  </si>
  <si>
    <t>366/2019Q7</t>
  </si>
  <si>
    <t>EIB PGD Long Thành</t>
  </si>
  <si>
    <t>272628188</t>
  </si>
  <si>
    <t>215112697</t>
  </si>
  <si>
    <t>EIB TP.HCM</t>
  </si>
  <si>
    <t>241207012</t>
  </si>
  <si>
    <t>285557558</t>
  </si>
  <si>
    <t>0313753178</t>
  </si>
  <si>
    <t>370/2019CG</t>
  </si>
  <si>
    <t>038197001294</t>
  </si>
  <si>
    <t>8564101687</t>
  </si>
  <si>
    <t>371/2019Q7</t>
  </si>
  <si>
    <t>EIB Điện Biên Phủ</t>
  </si>
  <si>
    <t>233253700</t>
  </si>
  <si>
    <t>372/2019AMD_01</t>
  </si>
  <si>
    <t>038300005285</t>
  </si>
  <si>
    <t>373/2019CG</t>
  </si>
  <si>
    <t>186442448</t>
  </si>
  <si>
    <t>374/2019TX</t>
  </si>
  <si>
    <t>013531594</t>
  </si>
  <si>
    <t>375/2019PMH</t>
  </si>
  <si>
    <t>025294744</t>
  </si>
  <si>
    <t>376/2019CG</t>
  </si>
  <si>
    <t>092009862</t>
  </si>
  <si>
    <t>377/2019AMD_01</t>
  </si>
  <si>
    <t>024472198</t>
  </si>
  <si>
    <t>378/2019PMH</t>
  </si>
  <si>
    <t>EIB Q11</t>
  </si>
  <si>
    <t>077084000176</t>
  </si>
  <si>
    <t>379/2019CG</t>
  </si>
  <si>
    <t>152162964</t>
  </si>
  <si>
    <t>380/2019TX</t>
  </si>
  <si>
    <t>EIB Lạc Long Quân</t>
  </si>
  <si>
    <t>038198004069</t>
  </si>
  <si>
    <t>381/2019TX</t>
  </si>
  <si>
    <t>145821285</t>
  </si>
  <si>
    <t>382/2019TX</t>
  </si>
  <si>
    <t>001098000576</t>
  </si>
  <si>
    <t>383/2019HP</t>
  </si>
  <si>
    <t>031091001202</t>
  </si>
  <si>
    <t>384/2019TX</t>
  </si>
  <si>
    <t>012123064</t>
  </si>
  <si>
    <t>385/2019Q7</t>
  </si>
  <si>
    <t>131155838</t>
  </si>
  <si>
    <t>386/2019AMD_01</t>
  </si>
  <si>
    <t>EIB CN Quận 10</t>
  </si>
  <si>
    <t>151686562</t>
  </si>
  <si>
    <t>387/2019PMH</t>
  </si>
  <si>
    <t>162926260</t>
  </si>
  <si>
    <t>388/2019PMH</t>
  </si>
  <si>
    <t>023698304</t>
  </si>
  <si>
    <t>389/2019CG</t>
  </si>
  <si>
    <t>001050006653</t>
  </si>
  <si>
    <t>390/2019HP</t>
  </si>
  <si>
    <t>Eximbank HP</t>
  </si>
  <si>
    <t>151682735</t>
  </si>
  <si>
    <t>391/2019HN</t>
  </si>
  <si>
    <t>001087004925</t>
  </si>
  <si>
    <t>392/2019CG</t>
  </si>
  <si>
    <t>001095016457</t>
  </si>
  <si>
    <t>393/2019Q7</t>
  </si>
  <si>
    <t>EIB PGD Lý Thái Tổ</t>
  </si>
  <si>
    <t>164684324</t>
  </si>
  <si>
    <t>394/2019Q7</t>
  </si>
  <si>
    <t>024261374</t>
  </si>
  <si>
    <t>395/2019HP</t>
  </si>
  <si>
    <t>EIB CN Hải Phòng</t>
  </si>
  <si>
    <t>163201643</t>
  </si>
  <si>
    <t>396/2019PMH</t>
  </si>
  <si>
    <t>EIB CN Quận 4</t>
  </si>
  <si>
    <t>184119010</t>
  </si>
  <si>
    <t>397/2019CG</t>
  </si>
  <si>
    <t>013604680</t>
  </si>
  <si>
    <t>398/2019AMD_01</t>
  </si>
  <si>
    <t>301524741</t>
  </si>
  <si>
    <t>0313642887</t>
  </si>
  <si>
    <t>399/2019CG</t>
  </si>
  <si>
    <t>132361766</t>
  </si>
  <si>
    <t>400/2019CG</t>
  </si>
  <si>
    <t>030197000516</t>
  </si>
  <si>
    <t>401/2019PMH</t>
  </si>
  <si>
    <t>173057494</t>
  </si>
  <si>
    <t>402/2019PMH</t>
  </si>
  <si>
    <t>EIB CN Tân Sơn Nhất</t>
  </si>
  <si>
    <t>023648420</t>
  </si>
  <si>
    <t>403/2019PMH</t>
  </si>
  <si>
    <t>082057000281</t>
  </si>
  <si>
    <t>404/2019Q7</t>
  </si>
  <si>
    <t>EIB CN Q4</t>
  </si>
  <si>
    <t>070194000080</t>
  </si>
  <si>
    <t>405/2019TX</t>
  </si>
  <si>
    <t>132397691</t>
  </si>
  <si>
    <t>406/2019TX</t>
  </si>
  <si>
    <t>001198004175</t>
  </si>
  <si>
    <t>407/2019PMH</t>
  </si>
  <si>
    <t>079184003001</t>
  </si>
  <si>
    <t>408/2019Q3</t>
  </si>
  <si>
    <t>240866759</t>
  </si>
  <si>
    <t>409/2019AMD_01</t>
  </si>
  <si>
    <t>025471225</t>
  </si>
  <si>
    <t>410/2019Q3</t>
  </si>
  <si>
    <t>EIB PGD Phạm Văn Hai</t>
  </si>
  <si>
    <t>152272042</t>
  </si>
  <si>
    <t>411/2019Q3</t>
  </si>
  <si>
    <t>0315034845</t>
  </si>
  <si>
    <t>412/2019Q7</t>
  </si>
  <si>
    <t>EIB Bà Triệu</t>
  </si>
  <si>
    <t>001083000268</t>
  </si>
  <si>
    <t>413/2019Q3</t>
  </si>
  <si>
    <t>EIB Cần Thơ</t>
  </si>
  <si>
    <t>362336690</t>
  </si>
  <si>
    <t>038178003075</t>
  </si>
  <si>
    <t>415/2019CG</t>
  </si>
  <si>
    <t>030746373</t>
  </si>
  <si>
    <t>A0416</t>
  </si>
  <si>
    <t>416/2020Q7</t>
  </si>
  <si>
    <t>241092501</t>
  </si>
  <si>
    <t>NGUYỄN THỊ THANH THẢO</t>
  </si>
  <si>
    <t>NGUYỄN NGỌC LAN ANH</t>
  </si>
  <si>
    <t>NGUYỄN NAM HUÂN</t>
  </si>
  <si>
    <t>HOÀNG THỊ THÙY TRANG</t>
  </si>
  <si>
    <t>LÂM THƠ VĂN</t>
  </si>
  <si>
    <t>NGUYỄN TRẦN PHƯƠNG UYÊN</t>
  </si>
  <si>
    <t>NGUYỄN THỊ HỒNG THANH</t>
  </si>
  <si>
    <t>PHAN THỊ HUẾ</t>
  </si>
  <si>
    <t>DƯƠNG THỊ KIM THANH</t>
  </si>
  <si>
    <t>VŨ TRỌNG HÙNG</t>
  </si>
  <si>
    <t>TRẦN TẤN PHÁT</t>
  </si>
  <si>
    <t>CÔNG TY TNHH DỊCH VỤ TƯ VẤN THUẾ TASCO</t>
  </si>
  <si>
    <t>TRẦN XUÂN ĐỨC</t>
  </si>
  <si>
    <t>HỒ THỊ HUYỀN TRANG</t>
  </si>
  <si>
    <t>NGUYỄN CÔNG TÙNG</t>
  </si>
  <si>
    <t>NGUYỄN TUẤN TÚ</t>
  </si>
  <si>
    <t>LÊ HUY TRUYỀN</t>
  </si>
  <si>
    <t>TRẦN THỊ PHƯƠNG THẢO</t>
  </si>
  <si>
    <t>PGD QUẬN 7</t>
  </si>
  <si>
    <t>GROUP PAC</t>
  </si>
  <si>
    <t>RRE0020</t>
  </si>
  <si>
    <t>RRE0024</t>
  </si>
  <si>
    <t>RRE0010</t>
  </si>
  <si>
    <t>Hold commission of account 78252 no 43/2016 (deduct 10% PIT)</t>
  </si>
  <si>
    <t>No bank account, no pay (deduct 10% PIT)</t>
  </si>
  <si>
    <t>No pay follow the proposal no 45/TTr-MG (deduct 10% PIT)</t>
  </si>
  <si>
    <t>No pay follow the broker's proposal no 33/2016 (deduct 10% PIT)</t>
  </si>
  <si>
    <t>Bank account is closed, cannot pay (deduct 10% PIT)</t>
  </si>
  <si>
    <t>Bank account is closed, cannot pay (deduct 10% PIT) (Oct, Nov 2019)</t>
  </si>
  <si>
    <t>20/01/2020</t>
  </si>
  <si>
    <t>TÊN NGƯỜI QUẢN LÝ
Name of manager</t>
  </si>
  <si>
    <t>2% indirect commission (of Trading fee)</t>
  </si>
  <si>
    <t>Unpaid remuneration</t>
  </si>
  <si>
    <t>A0420</t>
  </si>
  <si>
    <t>14/02/2020</t>
  </si>
  <si>
    <t>A0421</t>
  </si>
  <si>
    <t>Nguyễn Đình Quốc Trung</t>
  </si>
  <si>
    <t>A0423</t>
  </si>
  <si>
    <t>Đầu Văn Dương</t>
  </si>
  <si>
    <t>25/02/2020</t>
  </si>
  <si>
    <t>A0418</t>
  </si>
  <si>
    <t>06/02/2020</t>
  </si>
  <si>
    <t>A0417</t>
  </si>
  <si>
    <t>03/02/2020</t>
  </si>
  <si>
    <t>A0419</t>
  </si>
  <si>
    <t>19/02/2020</t>
  </si>
  <si>
    <t>A0422</t>
  </si>
  <si>
    <t>17/02/2020</t>
  </si>
  <si>
    <t>1639</t>
  </si>
  <si>
    <t>Nguyễn Xuân Trường</t>
  </si>
  <si>
    <t>417/2020HN</t>
  </si>
  <si>
    <t>112450734</t>
  </si>
  <si>
    <t>418/2020Q3</t>
  </si>
  <si>
    <t>194126113</t>
  </si>
  <si>
    <t>419/2020CG</t>
  </si>
  <si>
    <t>001091001167</t>
  </si>
  <si>
    <t>420/2020Q7</t>
  </si>
  <si>
    <t>341666777</t>
  </si>
  <si>
    <t>421/2020Q7</t>
  </si>
  <si>
    <t>285263858</t>
  </si>
  <si>
    <t>422/2020HP</t>
  </si>
  <si>
    <t>034084000430</t>
  </si>
  <si>
    <t>423/2020Q7</t>
  </si>
  <si>
    <t>Eximbank - CN Đồng Nai</t>
  </si>
  <si>
    <t>272500582</t>
  </si>
  <si>
    <t>LÝ THANH HOÀN</t>
  </si>
  <si>
    <t>MÃ TUẤN MINH HIỂN</t>
  </si>
  <si>
    <t>NGUYỄN TIẾN NAM</t>
  </si>
  <si>
    <t>ĐỖ DUY MINH</t>
  </si>
  <si>
    <t>NGUYỄN NGỌC TRƯỜNG</t>
  </si>
  <si>
    <t>NGUYỄN THỊ THU</t>
  </si>
  <si>
    <t>NGUYỄN ĐÌNH QUỐC TRUNG</t>
  </si>
  <si>
    <t>A0424</t>
  </si>
  <si>
    <t>Nguyễn Thị Hà Thanh</t>
  </si>
  <si>
    <t>A0425</t>
  </si>
  <si>
    <t>Trần Hoàng Minh</t>
  </si>
  <si>
    <t>10/03/2020</t>
  </si>
  <si>
    <t>G0007</t>
  </si>
  <si>
    <t>Group JLC</t>
  </si>
  <si>
    <t>18/03/2020</t>
  </si>
  <si>
    <t>1648</t>
  </si>
  <si>
    <t>BÙI THỊ THU PHƯƠNG</t>
  </si>
  <si>
    <t>Acting Manager level 2</t>
  </si>
  <si>
    <t>424/2020HP</t>
  </si>
  <si>
    <t>031180002828</t>
  </si>
  <si>
    <t>425/2020TX</t>
  </si>
  <si>
    <t>001098003053</t>
  </si>
  <si>
    <t>NGUYỄN XUÂN TRƯỜNG</t>
  </si>
  <si>
    <t>ĐẶNG THỊ NGỌC HÂN</t>
  </si>
  <si>
    <t>NGUYỄN LONG SƠN</t>
  </si>
  <si>
    <t>HOÀNG VĂN ĐOÀN</t>
  </si>
  <si>
    <t>ĐẦU VĂN DƯƠNG</t>
  </si>
  <si>
    <t>Bùi Thị Thu Phương</t>
  </si>
  <si>
    <t>A0427</t>
  </si>
  <si>
    <t>Phan Chí Linh</t>
  </si>
  <si>
    <t>16/04/2020</t>
  </si>
  <si>
    <t>A0426</t>
  </si>
  <si>
    <t>Trần Văn Long</t>
  </si>
  <si>
    <t>1651</t>
  </si>
  <si>
    <t>Lại Phước Thuận</t>
  </si>
  <si>
    <t>1019</t>
  </si>
  <si>
    <t>426/2020Q3</t>
  </si>
  <si>
    <t>Eximbank Q9</t>
  </si>
  <si>
    <t>212765059</t>
  </si>
  <si>
    <t>427/2020Q7</t>
  </si>
  <si>
    <t>331769068</t>
  </si>
  <si>
    <t>NGUYỄN THU LIỄU</t>
  </si>
  <si>
    <t>LƯƠNG MẠNH THẮNG</t>
  </si>
  <si>
    <t>GROUP JLC</t>
  </si>
  <si>
    <t>Taiwanese group 
G0002, G0003, G0004, G0007</t>
  </si>
  <si>
    <t>022C051178</t>
  </si>
  <si>
    <t>NGUYEN THI NHU HUYEN</t>
  </si>
  <si>
    <t>022C051181</t>
  </si>
  <si>
    <t>PHAM THI XUAN NUONG</t>
  </si>
  <si>
    <t>022C051179</t>
  </si>
  <si>
    <t>NGUYEN TUAN VU</t>
  </si>
  <si>
    <t>022C051175</t>
  </si>
  <si>
    <t>DAO ANH TUAN</t>
  </si>
  <si>
    <t>022C051184</t>
  </si>
  <si>
    <t>DO THANH NHAN</t>
  </si>
  <si>
    <t>022C051176</t>
  </si>
  <si>
    <t>BUI VAN HAU</t>
  </si>
  <si>
    <t>022C051174</t>
  </si>
  <si>
    <t>NGUYEN VAN NGUYEN</t>
  </si>
  <si>
    <t>022C051172</t>
  </si>
  <si>
    <t>NGUYEN THI HOAI DUYEN</t>
  </si>
  <si>
    <t>022C000026</t>
  </si>
  <si>
    <t>CONG TY TNHH GLOBAL CAPITAL</t>
  </si>
  <si>
    <t>Hold commission from 09 accounts (23/2020/TTr-PMG)</t>
  </si>
  <si>
    <t>ACC</t>
  </si>
  <si>
    <t>Trading fee</t>
  </si>
  <si>
    <t>Commission rate</t>
  </si>
  <si>
    <t>Holding commisison</t>
  </si>
  <si>
    <t>Additional/Deduct
Comm.</t>
  </si>
  <si>
    <t>Số Hợp đồng</t>
  </si>
  <si>
    <t xml:space="preserve">Số tài khoản </t>
  </si>
  <si>
    <t>Tên tài khoản</t>
  </si>
  <si>
    <t>Ngày giao dịch</t>
  </si>
  <si>
    <t>Giá trị trái phiếu giao dịch repo</t>
  </si>
  <si>
    <t>Phí trái phiếu repo</t>
  </si>
  <si>
    <t>No pay follow the proposal no 19/2020/TTr-MG (not deduct 10% PIT) (02-03-04/2020)</t>
  </si>
  <si>
    <t>1663</t>
  </si>
  <si>
    <t>Ngô Lê Hoàng Tấn Vỹ</t>
  </si>
  <si>
    <t>20/05/2020</t>
  </si>
  <si>
    <t>A0429</t>
  </si>
  <si>
    <t>05/05/2020</t>
  </si>
  <si>
    <t>1661</t>
  </si>
  <si>
    <t>NGUYỄN TRẦN MINH QUANG</t>
  </si>
  <si>
    <t>A0430</t>
  </si>
  <si>
    <t>Tô Gia Thịnh</t>
  </si>
  <si>
    <t>A0431</t>
  </si>
  <si>
    <t>Nguyễn Thị Thanh Hương</t>
  </si>
  <si>
    <t>15/05/2020</t>
  </si>
  <si>
    <t>A0428</t>
  </si>
  <si>
    <t>A0432</t>
  </si>
  <si>
    <t>Nguyễn Sơn Tùng</t>
  </si>
  <si>
    <t>1664</t>
  </si>
  <si>
    <t>Nguyễn Viết Vinh</t>
  </si>
  <si>
    <t>22/05/2020</t>
  </si>
  <si>
    <t>1658</t>
  </si>
  <si>
    <t>14/05/2020</t>
  </si>
  <si>
    <t>428/2020Q3</t>
  </si>
  <si>
    <t>429/2020PMH</t>
  </si>
  <si>
    <t>025198434</t>
  </si>
  <si>
    <t>430/2020Q3</t>
  </si>
  <si>
    <t>341945454</t>
  </si>
  <si>
    <t>431/2020Q3</t>
  </si>
  <si>
    <t>Eximbank CN Đa Kao</t>
  </si>
  <si>
    <t>281164514</t>
  </si>
  <si>
    <t>432/2020HP</t>
  </si>
  <si>
    <t>031093007372</t>
  </si>
  <si>
    <t>LẠI PHƯỚC THUẬN</t>
  </si>
  <si>
    <t>NGUYỄN TRÀ MY</t>
  </si>
  <si>
    <t>NGÔ LÊ HOÀNG TẤN VỸ</t>
  </si>
  <si>
    <t>T4/2020</t>
  </si>
  <si>
    <t>T5/2020</t>
  </si>
  <si>
    <t>SUMMARY</t>
  </si>
  <si>
    <t>A0438</t>
  </si>
  <si>
    <t>Nguyễn Thị Mỹ Linh</t>
  </si>
  <si>
    <t>04/06/2020</t>
  </si>
  <si>
    <t>22/06/2020</t>
  </si>
  <si>
    <t>A0440</t>
  </si>
  <si>
    <t>Phạm Trần Anh Giang</t>
  </si>
  <si>
    <t>11/06/2020</t>
  </si>
  <si>
    <t>A0437</t>
  </si>
  <si>
    <t>03/06/2020</t>
  </si>
  <si>
    <t>08/06/2020</t>
  </si>
  <si>
    <t>A0439</t>
  </si>
  <si>
    <t>Nguyễn Thị Thanh Trúc</t>
  </si>
  <si>
    <t>09/06/2020</t>
  </si>
  <si>
    <t>1673</t>
  </si>
  <si>
    <t>Nguyễn Ngọc Tiên</t>
  </si>
  <si>
    <t>15/06/2020</t>
  </si>
  <si>
    <t>A0433</t>
  </si>
  <si>
    <t>Lê Thanh Tú</t>
  </si>
  <si>
    <t>26/05/2020</t>
  </si>
  <si>
    <t>A0436</t>
  </si>
  <si>
    <t>01/06/2020</t>
  </si>
  <si>
    <t>A0443</t>
  </si>
  <si>
    <t>Công ty TNHH Thương Mại Dịch Vụ P&amp;P Sài Gòn</t>
  </si>
  <si>
    <t>23/06/2020</t>
  </si>
  <si>
    <t>1672</t>
  </si>
  <si>
    <t>Phan Hoàng Phương Linh</t>
  </si>
  <si>
    <t>A0435</t>
  </si>
  <si>
    <t>Lăng Hà Thùy Linh</t>
  </si>
  <si>
    <t>A0441</t>
  </si>
  <si>
    <t>Khiếu Khánh Ly</t>
  </si>
  <si>
    <t>A0434</t>
  </si>
  <si>
    <t>Lê Đức Triển</t>
  </si>
  <si>
    <t>1667</t>
  </si>
  <si>
    <t>1665</t>
  </si>
  <si>
    <t>Dương Huy Trường</t>
  </si>
  <si>
    <t>1670</t>
  </si>
  <si>
    <t>1496</t>
  </si>
  <si>
    <t>Trần Thị Nguyên Thảo</t>
  </si>
  <si>
    <t>1676</t>
  </si>
  <si>
    <t>Huỳnh Như Quỳnh</t>
  </si>
  <si>
    <t>A0444</t>
  </si>
  <si>
    <t>Vương Kim Thao</t>
  </si>
  <si>
    <t>153B/2020PMH</t>
  </si>
  <si>
    <t>208B/2020TB</t>
  </si>
  <si>
    <t>Eximbank CN Q4</t>
  </si>
  <si>
    <t>079086011374</t>
  </si>
  <si>
    <t>433/2020HN</t>
  </si>
  <si>
    <t>001186018176</t>
  </si>
  <si>
    <t>434/2020TX</t>
  </si>
  <si>
    <t>Eximbank - CN Ba Đình</t>
  </si>
  <si>
    <t>132232092</t>
  </si>
  <si>
    <t>091870974</t>
  </si>
  <si>
    <t>436/2020CG</t>
  </si>
  <si>
    <t>026178001830</t>
  </si>
  <si>
    <t>437/2020PMH</t>
  </si>
  <si>
    <t>Eximbank PMH</t>
  </si>
  <si>
    <t>025796721</t>
  </si>
  <si>
    <t>438/2020Q7</t>
  </si>
  <si>
    <t>Eximbank - PGD Nguyễn Công Trứ</t>
  </si>
  <si>
    <t>026102226</t>
  </si>
  <si>
    <t>439/2020Q3</t>
  </si>
  <si>
    <t>079186012023</t>
  </si>
  <si>
    <t>440/2020PMH</t>
  </si>
  <si>
    <t>312024092</t>
  </si>
  <si>
    <t>441/2020TX</t>
  </si>
  <si>
    <t>001187014761</t>
  </si>
  <si>
    <t>443/2020CG</t>
  </si>
  <si>
    <t>0316064345</t>
  </si>
  <si>
    <t>444/2020Q7</t>
  </si>
  <si>
    <t>Eximbank - PGD Nguyễn Thị Thập</t>
  </si>
  <si>
    <t>350129139</t>
  </si>
  <si>
    <t>NGUYỄN VIẾT VINH</t>
  </si>
  <si>
    <t>DƯƠNG HUY TRƯỜNG</t>
  </si>
  <si>
    <t>NGUYỄN THỊ DIỄM MY</t>
  </si>
  <si>
    <t>PHAN HOÀNG PHƯƠNG LINH</t>
  </si>
  <si>
    <t>NGUYỄN NGỌC TIÊN</t>
  </si>
  <si>
    <t>ĐẶNG TƯỜNG DUY KHƯƠNG</t>
  </si>
  <si>
    <t>ĐÀO XUÂN HÙNG</t>
  </si>
  <si>
    <t>Bank account is closed, cannot pay (not deduct 10% PIT) (12/2019, 03-6/2020)</t>
  </si>
  <si>
    <t>T6/2020</t>
  </si>
  <si>
    <t>26/06/2020</t>
  </si>
  <si>
    <t>A0445</t>
  </si>
  <si>
    <t>03/07/2020</t>
  </si>
  <si>
    <t>A0447</t>
  </si>
  <si>
    <t>Hà Thị Phương Thảo</t>
  </si>
  <si>
    <t>08/07/2020</t>
  </si>
  <si>
    <t>24/07/2020</t>
  </si>
  <si>
    <t>A0448</t>
  </si>
  <si>
    <t>Phạm Phi Hùng</t>
  </si>
  <si>
    <t>09/07/2020</t>
  </si>
  <si>
    <t>1679</t>
  </si>
  <si>
    <t>Trần Trung Hiếu</t>
  </si>
  <si>
    <t>1653</t>
  </si>
  <si>
    <t>Trần Hà Phương</t>
  </si>
  <si>
    <t>A0449</t>
  </si>
  <si>
    <t>Đỗ Thái Hồng</t>
  </si>
  <si>
    <t>13/07/2020</t>
  </si>
  <si>
    <t>A0446</t>
  </si>
  <si>
    <t>Ngô Thị Bích Hà</t>
  </si>
  <si>
    <t>07/07/2020</t>
  </si>
  <si>
    <t>23/03/2020</t>
  </si>
  <si>
    <t>414B/2020TX</t>
  </si>
  <si>
    <t>445/2020PMH</t>
  </si>
  <si>
    <t>212142452</t>
  </si>
  <si>
    <t>446/2020IB</t>
  </si>
  <si>
    <t>010117178</t>
  </si>
  <si>
    <t>447/2020PMH</t>
  </si>
  <si>
    <t>Eximbank CN Phạm Văn Hai</t>
  </si>
  <si>
    <t>079189014570</t>
  </si>
  <si>
    <t xml:space="preserve">Phạm Phi Hùng </t>
  </si>
  <si>
    <t>448/2020TX</t>
  </si>
  <si>
    <t>036089002309</t>
  </si>
  <si>
    <t>449/2020IB</t>
  </si>
  <si>
    <t>Eximbank Tân Sơn Nhất</t>
  </si>
  <si>
    <t>079094010615</t>
  </si>
  <si>
    <t>HUỲNH NHƯ QUỲNH</t>
  </si>
  <si>
    <t>TRẦN TRUNG HIẾU</t>
  </si>
  <si>
    <t>LÊ THANH TÚ</t>
  </si>
  <si>
    <t>KHIẾU KHÁNH LY</t>
  </si>
  <si>
    <t>ĐỖ THÁI HỒNG</t>
  </si>
  <si>
    <t>Biểu thù lao 60% fix cho cá nhân</t>
  </si>
  <si>
    <t>Additional/ Deduct remuneration</t>
  </si>
  <si>
    <t>T7/2020</t>
  </si>
  <si>
    <t>A0451</t>
  </si>
  <si>
    <t>Trịnh Nhất Duy</t>
  </si>
  <si>
    <t>31/07/2020</t>
  </si>
  <si>
    <t>Mai Thụy Anh Thy</t>
  </si>
  <si>
    <t>1696</t>
  </si>
  <si>
    <t>Trần Gia Hân</t>
  </si>
  <si>
    <t>1694</t>
  </si>
  <si>
    <t>Đặng Thị Thu Hương</t>
  </si>
  <si>
    <t>17/08/2020</t>
  </si>
  <si>
    <t>Nguyễn Trần Minh Quang</t>
  </si>
  <si>
    <t>A0454</t>
  </si>
  <si>
    <t>Bùi Ngọc Linh</t>
  </si>
  <si>
    <t>12/08/2020</t>
  </si>
  <si>
    <t>A0455</t>
  </si>
  <si>
    <t>Trần Hoàng Trung</t>
  </si>
  <si>
    <t>25/08/2020</t>
  </si>
  <si>
    <t>A0452</t>
  </si>
  <si>
    <t>03/08/2020</t>
  </si>
  <si>
    <t>1687</t>
  </si>
  <si>
    <t>Nguyễn Đình Đạt</t>
  </si>
  <si>
    <t>05/08/2020</t>
  </si>
  <si>
    <t>A0453</t>
  </si>
  <si>
    <t>Trần Thị Hải Yến</t>
  </si>
  <si>
    <t>1695</t>
  </si>
  <si>
    <t>Trần Văn Tuấn Hùng</t>
  </si>
  <si>
    <t>B0116</t>
  </si>
  <si>
    <t>1686</t>
  </si>
  <si>
    <t>Huỳnh Huệ Phương</t>
  </si>
  <si>
    <t>29/07/2020</t>
  </si>
  <si>
    <t>A0450</t>
  </si>
  <si>
    <t>450/2020TX</t>
  </si>
  <si>
    <t>187547174</t>
  </si>
  <si>
    <t>451/2020Q7</t>
  </si>
  <si>
    <t>261532675</t>
  </si>
  <si>
    <t>452/2020CG</t>
  </si>
  <si>
    <t>052079000091</t>
  </si>
  <si>
    <t>453/2020TX</t>
  </si>
  <si>
    <t>113687648</t>
  </si>
  <si>
    <t>454/2020Q3</t>
  </si>
  <si>
    <t>241805241</t>
  </si>
  <si>
    <t>455/2020CG</t>
  </si>
  <si>
    <t>013125794</t>
  </si>
  <si>
    <t>HUỲNH HUỆ PHƯƠNG</t>
  </si>
  <si>
    <t>NGUYỄN ĐÌNH ĐẠT</t>
  </si>
  <si>
    <t>ĐẶNG THỊ THU HƯƠNG</t>
  </si>
  <si>
    <t>TRẦN VĂN TUẤN HÙNG</t>
  </si>
  <si>
    <t>TRẦN GIA HÂN</t>
  </si>
  <si>
    <t>TRẦN VĂN SƠN</t>
  </si>
  <si>
    <t>DƯƠNG PHI HÙNG</t>
  </si>
  <si>
    <t>PHẠM THÙY DƯƠNG</t>
  </si>
  <si>
    <t>HÀ THỊ PHƯƠNG THẢO</t>
  </si>
  <si>
    <t>Account Management Department 01</t>
  </si>
  <si>
    <t>Trần Qúy Dương</t>
  </si>
  <si>
    <t>T8/2020</t>
  </si>
  <si>
    <t>1699</t>
  </si>
  <si>
    <t>Lê Thị Yến Nhi</t>
  </si>
  <si>
    <t>27/08/2020</t>
  </si>
  <si>
    <t>09/09/2020</t>
  </si>
  <si>
    <t>1711</t>
  </si>
  <si>
    <t>Nguyễn Hoàng Khánh Vy</t>
  </si>
  <si>
    <t>21/09/2020</t>
  </si>
  <si>
    <t>1715</t>
  </si>
  <si>
    <t>Nguyễn Lập Phương</t>
  </si>
  <si>
    <t>22/09/2020</t>
  </si>
  <si>
    <t>1710</t>
  </si>
  <si>
    <t>Trương Trọng Nhân</t>
  </si>
  <si>
    <t>11/09/2020</t>
  </si>
  <si>
    <t>1709</t>
  </si>
  <si>
    <t>Lê Thị Hoài Thương</t>
  </si>
  <si>
    <t>03/09/2020</t>
  </si>
  <si>
    <t>1705</t>
  </si>
  <si>
    <t>04/09/2020</t>
  </si>
  <si>
    <t>A0456</t>
  </si>
  <si>
    <t>Phạm Thị Kim Anh</t>
  </si>
  <si>
    <t>1706</t>
  </si>
  <si>
    <t>Lê Đình Tân</t>
  </si>
  <si>
    <t>08/09/2020</t>
  </si>
  <si>
    <t>1714</t>
  </si>
  <si>
    <t>Mai Thị Tuyết</t>
  </si>
  <si>
    <t>17/09/2020</t>
  </si>
  <si>
    <t>Lê Đình Tân </t>
  </si>
  <si>
    <t>435B/2020TX</t>
  </si>
  <si>
    <t>Eximbank - Đống Đa</t>
  </si>
  <si>
    <t>011175019011</t>
  </si>
  <si>
    <t>Không có hoàn phí</t>
  </si>
  <si>
    <t>LÊ THỊ YẾN NHI</t>
  </si>
  <si>
    <t>VŨ HOÀI NAM</t>
  </si>
  <si>
    <t>TRƯƠNG TRỌNG NHÂN</t>
  </si>
  <si>
    <t>MAI THỊ TUYẾT</t>
  </si>
  <si>
    <t>NGUYỄN LẬP PHƯƠNG</t>
  </si>
  <si>
    <t>MAI THANH HUỆ</t>
  </si>
  <si>
    <t>TRẦN ĐÌNH PHONG</t>
  </si>
  <si>
    <t>CÔNG TY TNHH ANYLAND VIỆT NAM</t>
  </si>
  <si>
    <t>PHẠM TRẦN ANH GIANG</t>
  </si>
  <si>
    <t>BÙI NGỌC LINH</t>
  </si>
  <si>
    <t>PHẠM THỊ KIM ANH</t>
  </si>
  <si>
    <t>0119</t>
  </si>
  <si>
    <t>T9/2020</t>
  </si>
  <si>
    <t>Hold commission because company provides wrong bank account</t>
  </si>
  <si>
    <t>1721</t>
  </si>
  <si>
    <t>Phạm Trần Anh Giang </t>
  </si>
  <si>
    <t>19/10/2020</t>
  </si>
  <si>
    <t>1389</t>
  </si>
  <si>
    <t>01/10/2020</t>
  </si>
  <si>
    <t>1718</t>
  </si>
  <si>
    <t>Vũ Thị Thanh Thúy</t>
  </si>
  <si>
    <t>06/10/2020</t>
  </si>
  <si>
    <t>B0201</t>
  </si>
  <si>
    <t>CHI NHÁNH HÀ NỘI</t>
  </si>
  <si>
    <t>A0457</t>
  </si>
  <si>
    <t>Lê Văn Tuấn</t>
  </si>
  <si>
    <t>05/10/2020</t>
  </si>
  <si>
    <t>LÊ ĐÌNH TRỌNG</t>
  </si>
  <si>
    <t>A0458</t>
  </si>
  <si>
    <t>Nguyễn Thị Thu Nguyệt</t>
  </si>
  <si>
    <t>INB_02</t>
  </si>
  <si>
    <t>1723</t>
  </si>
  <si>
    <t>Lê Mỹ An</t>
  </si>
  <si>
    <t>Acting manager level 1</t>
  </si>
  <si>
    <t>1724</t>
  </si>
  <si>
    <t>Nguyễn Hồng Bích Vân</t>
  </si>
  <si>
    <t>1722</t>
  </si>
  <si>
    <t>457/2020TX</t>
  </si>
  <si>
    <t>174917658</t>
  </si>
  <si>
    <t>458/2020INB_02</t>
  </si>
  <si>
    <t>1044_1</t>
  </si>
  <si>
    <t>048159000038</t>
  </si>
  <si>
    <t>A0459</t>
  </si>
  <si>
    <t>Phan Thị Thúy Vân</t>
  </si>
  <si>
    <t>459/2020Q7</t>
  </si>
  <si>
    <t>Eximbank Võ Văn Ngân</t>
  </si>
  <si>
    <t>TRẦN HOÀNG VŨ</t>
  </si>
  <si>
    <t>LÊ THỊ HOÀI THƯƠNG</t>
  </si>
  <si>
    <t>NGUYỄN HOÀNG KHÁNH VY</t>
  </si>
  <si>
    <t>VŨ THỊ THANH THÚY</t>
  </si>
  <si>
    <t>BÙI THU HÀ</t>
  </si>
  <si>
    <t>TRỊNH NHẤT DUY</t>
  </si>
  <si>
    <t>TRẦN THỊ HẢI YẾN</t>
  </si>
  <si>
    <t>NGUYỄN THỊ THU NGUYỆT</t>
  </si>
  <si>
    <t>T10/2020</t>
  </si>
  <si>
    <t>IB, INB-02</t>
  </si>
  <si>
    <t>NGUYỄN HỒNG BÍCH VÂN</t>
  </si>
  <si>
    <t>1726</t>
  </si>
  <si>
    <t>CHU VĂN HUỆ</t>
  </si>
  <si>
    <t>1733</t>
  </si>
  <si>
    <t>PHẠM HUY TRÍ</t>
  </si>
  <si>
    <t>PHẠM THỊ THU THỦY</t>
  </si>
  <si>
    <t>NGUYỄN THỊ PHƯỢNG</t>
  </si>
  <si>
    <t>VŨ MINH QÚY</t>
  </si>
  <si>
    <t>HOÀNG LÊ HUY</t>
  </si>
  <si>
    <t>NGUYỄN VĂN SOÁI</t>
  </si>
  <si>
    <t>A0460</t>
  </si>
  <si>
    <t>NGUYỄN TIẾN ĐẠT</t>
  </si>
  <si>
    <t>B0105</t>
  </si>
  <si>
    <t>CHI NHÁNH TÂN BÌNH</t>
  </si>
  <si>
    <t>CHI NHÁNH QUẬN 1</t>
  </si>
  <si>
    <t xml:space="preserve">Phan Thị Thúy Vân </t>
  </si>
  <si>
    <t>A0462</t>
  </si>
  <si>
    <t>Nguyễn Hoàng Thành Đạt</t>
  </si>
  <si>
    <t>1736</t>
  </si>
  <si>
    <t>Nguyễn Thị Ngọc Giàu</t>
  </si>
  <si>
    <t>Nguyễn Tiến Đạt</t>
  </si>
  <si>
    <t>Phạm Huy Trí</t>
  </si>
  <si>
    <t>1737</t>
  </si>
  <si>
    <t>Nguyễn Thành Nam</t>
  </si>
  <si>
    <t>Chu Văn Huệ</t>
  </si>
  <si>
    <t>A0461</t>
  </si>
  <si>
    <t>Phạm Kim Thơ</t>
  </si>
  <si>
    <t>LÊ MỸ AN</t>
  </si>
  <si>
    <t>02/11/2020</t>
  </si>
  <si>
    <t>27/10/2020</t>
  </si>
  <si>
    <t>25/11/2020</t>
  </si>
  <si>
    <t>26/10/2020</t>
  </si>
  <si>
    <t>23/11/2020</t>
  </si>
  <si>
    <t>19/11/2020</t>
  </si>
  <si>
    <t>04/11/2020</t>
  </si>
  <si>
    <t>18/11/2020</t>
  </si>
  <si>
    <t>Q1</t>
  </si>
  <si>
    <t>319/2018Q1</t>
  </si>
  <si>
    <t>320/2018Q1</t>
  </si>
  <si>
    <t>337/2019Q1</t>
  </si>
  <si>
    <t>348B/2019Q1</t>
  </si>
  <si>
    <t>358/2019Q1</t>
  </si>
  <si>
    <t>362/2019Q1</t>
  </si>
  <si>
    <t>367/2019Q1</t>
  </si>
  <si>
    <t>368/2019Q1</t>
  </si>
  <si>
    <t>369/2019Q1</t>
  </si>
  <si>
    <t>456/2020Q1</t>
  </si>
  <si>
    <t>460/2020Q3</t>
  </si>
  <si>
    <t>461/2020TX</t>
  </si>
  <si>
    <t>079194010108</t>
  </si>
  <si>
    <t>462/2020Q7</t>
  </si>
  <si>
    <t>Eximbank Lý Tự Trọng</t>
  </si>
  <si>
    <t>191899332</t>
  </si>
  <si>
    <t>A0463</t>
  </si>
  <si>
    <t>463/2020TX</t>
  </si>
  <si>
    <t>A0464</t>
  </si>
  <si>
    <t>022C001343</t>
  </si>
  <si>
    <t>HUỲNH BÌNH QUẢNG</t>
  </si>
  <si>
    <t>T11/2020</t>
  </si>
  <si>
    <t>NGUYỄN THỊ NGỌC GIÀU</t>
  </si>
  <si>
    <t>NGUYỄN THÀNH NAM</t>
  </si>
  <si>
    <t>1745</t>
  </si>
  <si>
    <t>ĐINH QUỐC TOÀN</t>
  </si>
  <si>
    <t>1746</t>
  </si>
  <si>
    <t>ĐẶNG THỊ NGỌC TUYỀN</t>
  </si>
  <si>
    <t>1750</t>
  </si>
  <si>
    <t>LÊ TRỌNG CÔNG</t>
  </si>
  <si>
    <t>1751</t>
  </si>
  <si>
    <t>LÊ THỊ THU THẢO</t>
  </si>
  <si>
    <t>1755</t>
  </si>
  <si>
    <t>LÊ KHANH</t>
  </si>
  <si>
    <t>1756</t>
  </si>
  <si>
    <t>ĐINH DUY VŨ</t>
  </si>
  <si>
    <t>1757</t>
  </si>
  <si>
    <t>CAO THỊ HIỀN</t>
  </si>
  <si>
    <t>1759</t>
  </si>
  <si>
    <t>LÊ TRẦN THIỆN ÂN</t>
  </si>
  <si>
    <t>1763</t>
  </si>
  <si>
    <t>PHẠM CÔNG BÁCH</t>
  </si>
  <si>
    <t>NGUYỄN PHÚ HIỂN</t>
  </si>
  <si>
    <t>NGUYỄN KHẮC DUY</t>
  </si>
  <si>
    <t>BÙI NGUYỄN MẠNH TUẤN</t>
  </si>
  <si>
    <t>LÊ THỊ THU HIỀN</t>
  </si>
  <si>
    <t>A0469</t>
  </si>
  <si>
    <t>VÕ THANH HOÀI</t>
  </si>
  <si>
    <t>A0471</t>
  </si>
  <si>
    <t>Đặng Thị Ngọc Tuyền</t>
  </si>
  <si>
    <t>Đinh Quốc Toàn</t>
  </si>
  <si>
    <t>A0470</t>
  </si>
  <si>
    <t>Nguyễn Nhật Qui</t>
  </si>
  <si>
    <t>Lê Trần Thiện Ân</t>
  </si>
  <si>
    <t>Lê Khanh</t>
  </si>
  <si>
    <t>Đoàn Thị Hoài Phương</t>
  </si>
  <si>
    <t>Trần Thị Liên</t>
  </si>
  <si>
    <t>1742</t>
  </si>
  <si>
    <t>Nguyễn Văn Thành</t>
  </si>
  <si>
    <t>Lê Trọng Công</t>
  </si>
  <si>
    <t>Lê Thị Thu Thảo</t>
  </si>
  <si>
    <t>1741</t>
  </si>
  <si>
    <t>Nguyễn Trung Quân</t>
  </si>
  <si>
    <t>Nguyễn Thị Hoài Chang</t>
  </si>
  <si>
    <t>A0465</t>
  </si>
  <si>
    <t>Nguyễn Minh Khôi</t>
  </si>
  <si>
    <t>A0466</t>
  </si>
  <si>
    <t>Huỳnh Hồ Trung Nghĩa</t>
  </si>
  <si>
    <t>A0467</t>
  </si>
  <si>
    <t>Đỗ Nhật Nam</t>
  </si>
  <si>
    <t>A0468</t>
  </si>
  <si>
    <t>Đặng Thị Hằng</t>
  </si>
  <si>
    <t>1754</t>
  </si>
  <si>
    <t>Nguyễn Ngọc Thanh Thư</t>
  </si>
  <si>
    <t>Cao Thị Hiền</t>
  </si>
  <si>
    <t>Võ Thanh Hoài</t>
  </si>
  <si>
    <t>1730</t>
  </si>
  <si>
    <t>02/12/2020</t>
  </si>
  <si>
    <t>21/12/2020</t>
  </si>
  <si>
    <t>15/12/2020</t>
  </si>
  <si>
    <t>03/12/2020</t>
  </si>
  <si>
    <t>18/12/2020</t>
  </si>
  <si>
    <t>Trần Đức Định</t>
  </si>
  <si>
    <t>30/11/2020</t>
  </si>
  <si>
    <t>07/12/2020</t>
  </si>
  <si>
    <t>14/12/2020</t>
  </si>
  <si>
    <t>17/12/2020</t>
  </si>
  <si>
    <t>22/12/2020</t>
  </si>
  <si>
    <t>11/12/2020</t>
  </si>
  <si>
    <t>Director</t>
  </si>
  <si>
    <t> Lê Mỹ An</t>
  </si>
  <si>
    <t>1044</t>
  </si>
  <si>
    <t>464/2020AMD-01</t>
  </si>
  <si>
    <t>031199005319</t>
  </si>
  <si>
    <t>465/2020AMD-01</t>
  </si>
  <si>
    <t>079099015726</t>
  </si>
  <si>
    <t>466/2020AMD-01</t>
  </si>
  <si>
    <t>467/2020AMD-01</t>
  </si>
  <si>
    <t>468/2020AMD-01</t>
  </si>
  <si>
    <t>469/2020Q1</t>
  </si>
  <si>
    <t>Eximbank-PGD Lê Lợi</t>
  </si>
  <si>
    <t>470/2020PMH</t>
  </si>
  <si>
    <t>471/2020TX</t>
  </si>
  <si>
    <t>EIB chi nhánh TP Vinh</t>
  </si>
  <si>
    <t>NGUYỄN TRUNG QUÂN</t>
  </si>
  <si>
    <t>T12/2020</t>
  </si>
  <si>
    <t>NGUYỄN NGỌC THANH THƯ</t>
  </si>
  <si>
    <t>1764</t>
  </si>
  <si>
    <t>BIỆN THỊ TRÀ THANH</t>
  </si>
  <si>
    <t>1766</t>
  </si>
  <si>
    <t>LÂM HOÀI THÀNH</t>
  </si>
  <si>
    <t>1770</t>
  </si>
  <si>
    <t>ĐỒNG MINH TUẤN</t>
  </si>
  <si>
    <t>1771</t>
  </si>
  <si>
    <t>KHƯƠNG VĂN THỊNH</t>
  </si>
  <si>
    <t>1772</t>
  </si>
  <si>
    <t>PHẠM PHÚ NGUYÊN</t>
  </si>
  <si>
    <t>1773</t>
  </si>
  <si>
    <t>PHAN KIẾT TƯỜNG</t>
  </si>
  <si>
    <t>1775</t>
  </si>
  <si>
    <t>TRẦN THỊ TÂM</t>
  </si>
  <si>
    <t>1776</t>
  </si>
  <si>
    <t>ĐỖ THỊ NGỌC DIỆP</t>
  </si>
  <si>
    <t>1777</t>
  </si>
  <si>
    <t>NGUYỄN TẤN KHOA</t>
  </si>
  <si>
    <t>1779</t>
  </si>
  <si>
    <t>NGUYỄN THỊ THÚY AN</t>
  </si>
  <si>
    <t>1781</t>
  </si>
  <si>
    <t>LÝ QUỐC KHÁNH</t>
  </si>
  <si>
    <t>1782</t>
  </si>
  <si>
    <t>NGUYỄN VIỆT SƠN</t>
  </si>
  <si>
    <t>NGUYỄN THỊ KHÁNH LINH</t>
  </si>
  <si>
    <t>NGUYỄN THỊ THANH HƯƠNG</t>
  </si>
  <si>
    <t>HỒ VĨNH SƠN</t>
  </si>
  <si>
    <t>NGUYỄN THỊ THANH TRÚC</t>
  </si>
  <si>
    <t>PHẠM PHI HÙNG</t>
  </si>
  <si>
    <t>NGUYỄN THỊ HOÀI CHANG</t>
  </si>
  <si>
    <t>HUỲNH HỒ TRUNG NGHĨA</t>
  </si>
  <si>
    <t>NGUYỄN NHẬT QUI</t>
  </si>
  <si>
    <t>A0472</t>
  </si>
  <si>
    <t>A0473</t>
  </si>
  <si>
    <t>CHỬ VĂN CHƯƠNG</t>
  </si>
  <si>
    <t>A0477</t>
  </si>
  <si>
    <t>LÊ HOÀNG NAM</t>
  </si>
  <si>
    <t>OLD
Position</t>
  </si>
  <si>
    <t>Acting Senior Officer</t>
  </si>
  <si>
    <t>A0481</t>
  </si>
  <si>
    <t>Thái Viết Sơn</t>
  </si>
  <si>
    <t>21/01/2021</t>
  </si>
  <si>
    <t>Phan Kiết Tường</t>
  </si>
  <si>
    <t>18/01/2021</t>
  </si>
  <si>
    <t>Senior Officer</t>
  </si>
  <si>
    <t>30/12/2020</t>
  </si>
  <si>
    <t>29/12/2020</t>
  </si>
  <si>
    <t>Acting senior officer</t>
  </si>
  <si>
    <t>Biện Thị Trà Thanh</t>
  </si>
  <si>
    <t>28/12/2020</t>
  </si>
  <si>
    <t>Chử Văn Chương</t>
  </si>
  <si>
    <t>07/01/2021</t>
  </si>
  <si>
    <t>A0475</t>
  </si>
  <si>
    <t>Nguyễn Tấn Hùng</t>
  </si>
  <si>
    <t>11/01/2021</t>
  </si>
  <si>
    <t>Lê Hoàng Nam</t>
  </si>
  <si>
    <t>13/01/2021</t>
  </si>
  <si>
    <t>Nguyễn Tấn Khoa</t>
  </si>
  <si>
    <t>1778</t>
  </si>
  <si>
    <t>Bùi Duy Quang</t>
  </si>
  <si>
    <t>Đồng Minh Tuấn</t>
  </si>
  <si>
    <t>06/01/2021</t>
  </si>
  <si>
    <t>1769</t>
  </si>
  <si>
    <t>Phạm Thế Vinh</t>
  </si>
  <si>
    <t>Khương Văn Thịnh</t>
  </si>
  <si>
    <t>Lý Quốc Khánh</t>
  </si>
  <si>
    <t>A0478</t>
  </si>
  <si>
    <t>14/01/2021</t>
  </si>
  <si>
    <t>Đỗ Thị Ngọc Diệp</t>
  </si>
  <si>
    <t>Trần Thị Tâm</t>
  </si>
  <si>
    <t>1774</t>
  </si>
  <si>
    <t>Nguyễn Ngọc Thảo </t>
  </si>
  <si>
    <t>Nguyễn Việt Sơn</t>
  </si>
  <si>
    <t>A0482</t>
  </si>
  <si>
    <t>Nguyễn Lê Ngọc Yến</t>
  </si>
  <si>
    <t>25/01/2021</t>
  </si>
  <si>
    <t>26/12/2019</t>
  </si>
  <si>
    <t>A0476</t>
  </si>
  <si>
    <t>Trần Thị Thu Nguyệt</t>
  </si>
  <si>
    <t>A0474</t>
  </si>
  <si>
    <t>Cao Thị Bé Thơ</t>
  </si>
  <si>
    <t>A0479</t>
  </si>
  <si>
    <t>Lê Minh Tâm</t>
  </si>
  <si>
    <t>Acting Senior Deputy Director</t>
  </si>
  <si>
    <t>Lâm Hoài Thành</t>
  </si>
  <si>
    <t>31/12/2020</t>
  </si>
  <si>
    <t>Phạm Phú Nguyên</t>
  </si>
  <si>
    <t>Đinh Duy Vũ</t>
  </si>
  <si>
    <t>Nguyễn Thị Thuý An</t>
  </si>
  <si>
    <t>0107</t>
  </si>
  <si>
    <t>86B/2016Q3</t>
  </si>
  <si>
    <t xml:space="preserve">Nguyễn Trần Phương Uyên </t>
  </si>
  <si>
    <t>EIB</t>
  </si>
  <si>
    <t>472/2020Q3</t>
  </si>
  <si>
    <t>473/2021Q3</t>
  </si>
  <si>
    <t>0106560844</t>
  </si>
  <si>
    <t>474/2021AMD-01</t>
  </si>
  <si>
    <t>475/2021Q3</t>
  </si>
  <si>
    <t>079174008713</t>
  </si>
  <si>
    <t>477/2021Q3</t>
  </si>
  <si>
    <t>Hoàng Nam</t>
  </si>
  <si>
    <t>478/2021HN</t>
  </si>
  <si>
    <t>012541057</t>
  </si>
  <si>
    <t>479/2021AMD-01</t>
  </si>
  <si>
    <t>08020100039</t>
  </si>
  <si>
    <t>A0480</t>
  </si>
  <si>
    <t>481/2021Q7</t>
  </si>
  <si>
    <t>Eximbank Lê Văn Sỹ</t>
  </si>
  <si>
    <t>482/2021TX</t>
  </si>
  <si>
    <t>Eximbank Bến Nghé</t>
  </si>
  <si>
    <t>079184009020</t>
  </si>
  <si>
    <t>022C002314</t>
  </si>
  <si>
    <t>LÊ XUÂN HẢI</t>
  </si>
  <si>
    <t>QUAN 3</t>
  </si>
  <si>
    <t>Working month</t>
  </si>
  <si>
    <t>Favour target of trainee</t>
  </si>
  <si>
    <t>Special cases</t>
  </si>
  <si>
    <t>Probation</t>
  </si>
  <si>
    <t>T01/2021</t>
  </si>
  <si>
    <t>05/02/2021</t>
  </si>
  <si>
    <t>A0483</t>
  </si>
  <si>
    <t>Trần Đức Hùng</t>
  </si>
  <si>
    <t>08/02/2021</t>
  </si>
  <si>
    <t>1796</t>
  </si>
  <si>
    <t>Trần Thị Hồng Đào</t>
  </si>
  <si>
    <t>17/02/2021</t>
  </si>
  <si>
    <t>1788</t>
  </si>
  <si>
    <t>Đỗ Hoàng Việt </t>
  </si>
  <si>
    <t>26/01/2021</t>
  </si>
  <si>
    <t>Hoàng Công Bình</t>
  </si>
  <si>
    <t>1783</t>
  </si>
  <si>
    <t>Trần Vũ </t>
  </si>
  <si>
    <t>Phạm Phan Anh</t>
  </si>
  <si>
    <t>04/02/2021</t>
  </si>
  <si>
    <t>1798</t>
  </si>
  <si>
    <t>Trần Anh Minh</t>
  </si>
  <si>
    <t>A0484</t>
  </si>
  <si>
    <t>Trần Đức Vinh</t>
  </si>
  <si>
    <t>18/02/2021</t>
  </si>
  <si>
    <t>1793</t>
  </si>
  <si>
    <t>Lâm Quốc Huy</t>
  </si>
  <si>
    <t>1785</t>
  </si>
  <si>
    <t>Nguyễn Đình Nguyên</t>
  </si>
  <si>
    <t>1786</t>
  </si>
  <si>
    <t>Lê Nguyễn Ánh Minh</t>
  </si>
  <si>
    <t>1787</t>
  </si>
  <si>
    <t>CHỨC DANH
Position</t>
  </si>
  <si>
    <t>476/2021TX</t>
  </si>
  <si>
    <t>480/2021HN</t>
  </si>
  <si>
    <t>Eximbank-CN Trần Hưng Đạo</t>
  </si>
  <si>
    <t>013040773</t>
  </si>
  <si>
    <t>483/2021PMH</t>
  </si>
  <si>
    <t>025726745</t>
  </si>
  <si>
    <t>484/2021HP</t>
  </si>
  <si>
    <t>031082010844</t>
  </si>
  <si>
    <t>Nghỉ ngày 04/02/2021</t>
  </si>
  <si>
    <t>PHẠM THẾ VINH</t>
  </si>
  <si>
    <t>NGUYỄN NGỌC THẢO</t>
  </si>
  <si>
    <t>BÙI DUY QUANG</t>
  </si>
  <si>
    <t>LÊ NGUYỄN ÁNH MINH</t>
  </si>
  <si>
    <t>ĐỖ HOÀNG VIỆT</t>
  </si>
  <si>
    <t>LÂM QUỐC HUY</t>
  </si>
  <si>
    <t>TRẦN THỊ HỒNG ĐÀO</t>
  </si>
  <si>
    <t>ĐỖ VĂN MINH</t>
  </si>
  <si>
    <t>TRẦN TẤN VĨ</t>
  </si>
  <si>
    <t>NGUYỄN XUÂN QUANG</t>
  </si>
  <si>
    <t>TRẦN HOÀNG TRUNG</t>
  </si>
  <si>
    <t>NGUYỄN TẤN HÙNG</t>
  </si>
  <si>
    <t>THÁI VIẾT SƠN</t>
  </si>
  <si>
    <t>NGUYỄN LÊ NGỌC YẾN</t>
  </si>
  <si>
    <t>TRẦN ĐỨC HÙNG</t>
  </si>
  <si>
    <t>GROUP PHL</t>
  </si>
  <si>
    <t>THÁNG 02/2021</t>
  </si>
  <si>
    <t>Bank account is closed, cannot pay (not deduct 10% PIT) (12/2019, 01-06/2020, 01-02/2021)</t>
  </si>
  <si>
    <t>A0487</t>
  </si>
  <si>
    <t>Trần Huỳnh Thảo Nguyên</t>
  </si>
  <si>
    <t>24/02/2021</t>
  </si>
  <si>
    <t>A0485</t>
  </si>
  <si>
    <t>Nguyễn Hoàng Hải</t>
  </si>
  <si>
    <t>23/02/2021</t>
  </si>
  <si>
    <t>A0486</t>
  </si>
  <si>
    <t>Bùi Nhật Khánh</t>
  </si>
  <si>
    <t>Nghỉ ngày 25/02/2021</t>
  </si>
  <si>
    <t xml:space="preserve">Acting Senior Officer </t>
  </si>
  <si>
    <t>Đỗ Hoàng Việt</t>
  </si>
  <si>
    <t>1754 </t>
  </si>
  <si>
    <t>1801</t>
  </si>
  <si>
    <t>Ngô Thanh Trọng</t>
  </si>
  <si>
    <t>1805</t>
  </si>
  <si>
    <t>Nguyễn Thuỵ Phương Hảo</t>
  </si>
  <si>
    <t>1806</t>
  </si>
  <si>
    <t>Phạm Thị Thuỳ</t>
  </si>
  <si>
    <t>188C/2021PMH</t>
  </si>
  <si>
    <t>485/2021TX</t>
  </si>
  <si>
    <t>486/2021AMD-01</t>
  </si>
  <si>
    <t>Eximbank PGD Gò Vấp</t>
  </si>
  <si>
    <t>024678510</t>
  </si>
  <si>
    <t>487/2021PMH</t>
  </si>
  <si>
    <t>024566130</t>
  </si>
  <si>
    <t>A0488</t>
  </si>
  <si>
    <t>Vũ Trọng Hiệp</t>
  </si>
  <si>
    <t>488/2021Q7</t>
  </si>
  <si>
    <t>031639240</t>
  </si>
  <si>
    <t>A0489</t>
  </si>
  <si>
    <t>489/2021Q1</t>
  </si>
  <si>
    <t>A0490</t>
  </si>
  <si>
    <t>Nông Đức Mạnh</t>
  </si>
  <si>
    <t>490/2021HN</t>
  </si>
  <si>
    <t>024089000294</t>
  </si>
  <si>
    <t>FO</t>
  </si>
  <si>
    <t>T02/2021</t>
  </si>
  <si>
    <t>First time payment (26.01-22.02)</t>
  </si>
  <si>
    <t>Second time payment (23.02 - 25.02)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</si>
</sst>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$-409]d/mmm/yy;@"/>
    <numFmt numFmtId="167" formatCode="[$-409]dd\-mmm\-yy;@"/>
    <numFmt numFmtId="168" formatCode="_(* #,##0.0_);_(* \(#,##0.0\);_(* &quot;-&quot;??_);_(@_)"/>
    <numFmt numFmtId="169" formatCode="_(* #,##0.000_);_(* \(#,##0.000\);_(* &quot;-&quot;??_);_(@_)"/>
    <numFmt numFmtId="170" formatCode="[$-F800]dddd\,\ mmmm\ dd\,\ yyyy"/>
    <numFmt numFmtId="171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63"/>
    </font>
    <font>
      <b/>
      <sz val="12"/>
      <name val="Times New Roman"/>
      <family val="1"/>
    </font>
    <font>
      <b/>
      <sz val="13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8"/>
      <color indexed="81"/>
      <name val="Tahoma"/>
      <family val="2"/>
    </font>
    <font>
      <i/>
      <sz val="13"/>
      <name val="Arial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b/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FF0000"/>
      <name val="Arial"/>
      <family val="2"/>
    </font>
    <font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4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top" readingOrder="1"/>
    </xf>
    <xf numFmtId="164" fontId="5" fillId="0" borderId="1" xfId="1" applyNumberFormat="1" applyFont="1" applyBorder="1"/>
    <xf numFmtId="9" fontId="5" fillId="0" borderId="1" xfId="2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49" fontId="0" fillId="0" borderId="0" xfId="0" applyNumberFormat="1"/>
    <xf numFmtId="0" fontId="6" fillId="0" borderId="1" xfId="0" applyFont="1" applyBorder="1" applyAlignment="1">
      <alignment horizontal="left"/>
    </xf>
    <xf numFmtId="49" fontId="6" fillId="0" borderId="1" xfId="0" quotePrefix="1" applyNumberFormat="1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/>
    <xf numFmtId="3" fontId="0" fillId="0" borderId="1" xfId="1" applyNumberFormat="1" applyFont="1" applyFill="1" applyBorder="1"/>
    <xf numFmtId="0" fontId="14" fillId="0" borderId="1" xfId="0" quotePrefix="1" applyFont="1" applyBorder="1"/>
    <xf numFmtId="0" fontId="0" fillId="0" borderId="0" xfId="0" applyFill="1"/>
    <xf numFmtId="3" fontId="15" fillId="0" borderId="0" xfId="0" applyNumberFormat="1" applyFont="1"/>
    <xf numFmtId="3" fontId="0" fillId="0" borderId="0" xfId="0" applyNumberFormat="1"/>
    <xf numFmtId="0" fontId="15" fillId="0" borderId="0" xfId="0" applyFont="1"/>
    <xf numFmtId="0" fontId="10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3" fillId="0" borderId="0" xfId="0" applyFont="1"/>
    <xf numFmtId="49" fontId="4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49" fontId="16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/>
    <xf numFmtId="0" fontId="22" fillId="0" borderId="1" xfId="0" applyFont="1" applyFill="1" applyBorder="1"/>
    <xf numFmtId="3" fontId="23" fillId="0" borderId="1" xfId="10" applyNumberFormat="1" applyFont="1" applyFill="1" applyBorder="1"/>
    <xf numFmtId="0" fontId="1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22" fillId="0" borderId="1" xfId="0" applyFont="1" applyFill="1" applyBorder="1" applyAlignment="1">
      <alignment horizontal="center"/>
    </xf>
    <xf numFmtId="164" fontId="2" fillId="0" borderId="0" xfId="0" applyNumberFormat="1" applyFont="1"/>
    <xf numFmtId="9" fontId="0" fillId="0" borderId="0" xfId="2" applyFont="1" applyAlignment="1">
      <alignment horizontal="right"/>
    </xf>
    <xf numFmtId="0" fontId="0" fillId="0" borderId="1" xfId="0" applyBorder="1" applyAlignment="1">
      <alignment horizontal="center"/>
    </xf>
    <xf numFmtId="9" fontId="2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readingOrder="1"/>
    </xf>
    <xf numFmtId="0" fontId="3" fillId="0" borderId="1" xfId="0" applyFont="1" applyBorder="1" applyAlignment="1">
      <alignment horizontal="left" vertical="top" readingOrder="1"/>
    </xf>
    <xf numFmtId="49" fontId="22" fillId="4" borderId="1" xfId="0" applyNumberFormat="1" applyFont="1" applyFill="1" applyBorder="1" applyAlignment="1">
      <alignment vertical="top"/>
    </xf>
    <xf numFmtId="0" fontId="22" fillId="4" borderId="1" xfId="0" applyFont="1" applyFill="1" applyBorder="1" applyAlignment="1">
      <alignment vertical="top"/>
    </xf>
    <xf numFmtId="0" fontId="22" fillId="4" borderId="1" xfId="0" applyFont="1" applyFill="1" applyBorder="1" applyAlignment="1">
      <alignment horizontal="left" vertical="top"/>
    </xf>
    <xf numFmtId="0" fontId="15" fillId="0" borderId="0" xfId="0" applyFont="1" applyAlignment="1">
      <alignment wrapText="1"/>
    </xf>
    <xf numFmtId="0" fontId="23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15" fontId="22" fillId="0" borderId="1" xfId="0" applyNumberFormat="1" applyFont="1" applyFill="1" applyBorder="1" applyAlignment="1">
      <alignment vertical="center"/>
    </xf>
    <xf numFmtId="49" fontId="22" fillId="0" borderId="1" xfId="0" quotePrefix="1" applyNumberFormat="1" applyFont="1" applyFill="1" applyBorder="1" applyAlignment="1">
      <alignment horizontal="center"/>
    </xf>
    <xf numFmtId="1" fontId="22" fillId="0" borderId="1" xfId="0" applyNumberFormat="1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right"/>
    </xf>
    <xf numFmtId="0" fontId="23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49" fontId="22" fillId="0" borderId="1" xfId="0" quotePrefix="1" applyNumberFormat="1" applyFont="1" applyFill="1" applyBorder="1" applyAlignment="1">
      <alignment horizontal="center" vertical="center"/>
    </xf>
    <xf numFmtId="49" fontId="23" fillId="0" borderId="1" xfId="0" quotePrefix="1" applyNumberFormat="1" applyFont="1" applyFill="1" applyBorder="1" applyAlignment="1">
      <alignment horizontal="center"/>
    </xf>
    <xf numFmtId="0" fontId="22" fillId="0" borderId="1" xfId="0" quotePrefix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/>
    </xf>
    <xf numFmtId="9" fontId="22" fillId="0" borderId="1" xfId="0" applyNumberFormat="1" applyFont="1" applyFill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49" fontId="22" fillId="0" borderId="1" xfId="0" quotePrefix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9" fontId="22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49" fontId="17" fillId="10" borderId="2" xfId="0" applyNumberFormat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>
      <alignment wrapText="1"/>
    </xf>
    <xf numFmtId="0" fontId="0" fillId="0" borderId="0" xfId="0" applyNumberFormat="1" applyAlignment="1"/>
    <xf numFmtId="164" fontId="22" fillId="4" borderId="1" xfId="1" applyNumberFormat="1" applyFont="1" applyFill="1" applyBorder="1"/>
    <xf numFmtId="0" fontId="16" fillId="2" borderId="6" xfId="0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164" fontId="16" fillId="5" borderId="1" xfId="1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/>
    <xf numFmtId="9" fontId="16" fillId="5" borderId="1" xfId="2" applyFont="1" applyFill="1" applyBorder="1" applyAlignment="1">
      <alignment horizontal="right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3" fontId="22" fillId="0" borderId="1" xfId="1" applyNumberFormat="1" applyFont="1" applyFill="1" applyBorder="1"/>
    <xf numFmtId="3" fontId="23" fillId="4" borderId="1" xfId="10" applyNumberFormat="1" applyFont="1" applyFill="1" applyBorder="1"/>
    <xf numFmtId="0" fontId="16" fillId="2" borderId="1" xfId="0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4" fontId="22" fillId="0" borderId="1" xfId="1" applyNumberFormat="1" applyFont="1" applyFill="1" applyBorder="1"/>
    <xf numFmtId="0" fontId="22" fillId="0" borderId="1" xfId="0" applyFont="1" applyFill="1" applyBorder="1" applyAlignment="1">
      <alignment horizontal="left"/>
    </xf>
    <xf numFmtId="165" fontId="23" fillId="0" borderId="1" xfId="4" applyNumberFormat="1" applyFont="1" applyFill="1" applyBorder="1" applyAlignment="1">
      <alignment horizontal="right"/>
    </xf>
    <xf numFmtId="165" fontId="23" fillId="0" borderId="1" xfId="10" applyNumberFormat="1" applyFont="1" applyFill="1" applyBorder="1"/>
    <xf numFmtId="165" fontId="23" fillId="0" borderId="1" xfId="4" applyNumberFormat="1" applyFont="1" applyFill="1" applyBorder="1"/>
    <xf numFmtId="9" fontId="23" fillId="4" borderId="1" xfId="11" applyFont="1" applyFill="1" applyBorder="1" applyAlignment="1">
      <alignment horizontal="center"/>
    </xf>
    <xf numFmtId="165" fontId="23" fillId="4" borderId="1" xfId="10" applyNumberFormat="1" applyFont="1" applyFill="1" applyBorder="1"/>
    <xf numFmtId="3" fontId="23" fillId="4" borderId="2" xfId="10" applyNumberFormat="1" applyFont="1" applyFill="1" applyBorder="1"/>
    <xf numFmtId="9" fontId="23" fillId="4" borderId="2" xfId="1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/>
    <xf numFmtId="166" fontId="23" fillId="0" borderId="1" xfId="0" applyNumberFormat="1" applyFont="1" applyFill="1" applyBorder="1"/>
    <xf numFmtId="166" fontId="17" fillId="10" borderId="2" xfId="0" applyNumberFormat="1" applyFont="1" applyFill="1" applyBorder="1" applyAlignment="1">
      <alignment horizontal="center" vertical="center" wrapText="1"/>
    </xf>
    <xf numFmtId="166" fontId="17" fillId="10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3" fontId="2" fillId="0" borderId="0" xfId="0" applyNumberFormat="1" applyFont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left" wrapText="1"/>
    </xf>
    <xf numFmtId="166" fontId="30" fillId="0" borderId="0" xfId="0" applyNumberFormat="1" applyFont="1" applyAlignment="1">
      <alignment horizontal="center" wrapText="1"/>
    </xf>
    <xf numFmtId="0" fontId="31" fillId="6" borderId="1" xfId="0" applyNumberFormat="1" applyFont="1" applyFill="1" applyBorder="1" applyAlignment="1">
      <alignment wrapText="1"/>
    </xf>
    <xf numFmtId="166" fontId="17" fillId="6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right" vertical="center"/>
    </xf>
    <xf numFmtId="14" fontId="22" fillId="0" borderId="1" xfId="0" applyNumberFormat="1" applyFont="1" applyBorder="1" applyAlignment="1">
      <alignment horizontal="center"/>
    </xf>
    <xf numFmtId="17" fontId="22" fillId="0" borderId="1" xfId="0" applyNumberFormat="1" applyFont="1" applyBorder="1" applyAlignment="1">
      <alignment horizontal="center"/>
    </xf>
    <xf numFmtId="0" fontId="22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6" fontId="10" fillId="8" borderId="1" xfId="0" applyNumberFormat="1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 vertical="center" wrapText="1"/>
    </xf>
    <xf numFmtId="167" fontId="23" fillId="0" borderId="1" xfId="0" applyNumberFormat="1" applyFont="1" applyFill="1" applyBorder="1"/>
    <xf numFmtId="0" fontId="23" fillId="0" borderId="1" xfId="0" applyFont="1" applyFill="1" applyBorder="1"/>
    <xf numFmtId="166" fontId="22" fillId="0" borderId="1" xfId="0" applyNumberFormat="1" applyFont="1" applyFill="1" applyBorder="1"/>
    <xf numFmtId="1" fontId="22" fillId="0" borderId="1" xfId="0" applyNumberFormat="1" applyFont="1" applyFill="1" applyBorder="1"/>
    <xf numFmtId="1" fontId="23" fillId="0" borderId="1" xfId="0" applyNumberFormat="1" applyFont="1" applyFill="1" applyBorder="1"/>
    <xf numFmtId="167" fontId="22" fillId="0" borderId="1" xfId="0" applyNumberFormat="1" applyFont="1" applyFill="1" applyBorder="1"/>
    <xf numFmtId="49" fontId="22" fillId="0" borderId="1" xfId="0" applyNumberFormat="1" applyFont="1" applyFill="1" applyBorder="1"/>
    <xf numFmtId="49" fontId="22" fillId="0" borderId="1" xfId="0" applyNumberFormat="1" applyFont="1" applyBorder="1"/>
    <xf numFmtId="166" fontId="22" fillId="0" borderId="1" xfId="0" applyNumberFormat="1" applyFont="1" applyBorder="1"/>
    <xf numFmtId="167" fontId="22" fillId="0" borderId="1" xfId="0" applyNumberFormat="1" applyFont="1" applyBorder="1"/>
    <xf numFmtId="14" fontId="22" fillId="0" borderId="1" xfId="0" applyNumberFormat="1" applyFont="1" applyFill="1" applyBorder="1"/>
    <xf numFmtId="49" fontId="22" fillId="9" borderId="1" xfId="0" applyNumberFormat="1" applyFont="1" applyFill="1" applyBorder="1"/>
    <xf numFmtId="0" fontId="22" fillId="0" borderId="0" xfId="0" applyFont="1"/>
    <xf numFmtId="0" fontId="22" fillId="0" borderId="0" xfId="0" applyFont="1" applyFill="1" applyBorder="1"/>
    <xf numFmtId="49" fontId="22" fillId="0" borderId="1" xfId="0" applyNumberFormat="1" applyFont="1" applyFill="1" applyBorder="1" applyAlignment="1">
      <alignment vertical="top"/>
    </xf>
    <xf numFmtId="0" fontId="22" fillId="0" borderId="1" xfId="0" applyFont="1" applyFill="1" applyBorder="1" applyAlignment="1">
      <alignment vertical="top"/>
    </xf>
    <xf numFmtId="164" fontId="21" fillId="0" borderId="1" xfId="1" applyNumberFormat="1" applyFont="1" applyFill="1" applyBorder="1" applyAlignment="1">
      <alignment horizontal="right" vertical="top"/>
    </xf>
    <xf numFmtId="0" fontId="16" fillId="12" borderId="0" xfId="1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64" fontId="16" fillId="5" borderId="2" xfId="1" applyNumberFormat="1" applyFont="1" applyFill="1" applyBorder="1" applyAlignment="1">
      <alignment horizontal="center" vertical="center"/>
    </xf>
    <xf numFmtId="0" fontId="16" fillId="5" borderId="2" xfId="1" applyNumberFormat="1" applyFont="1" applyFill="1" applyBorder="1" applyAlignment="1">
      <alignment horizontal="center" vertical="center"/>
    </xf>
    <xf numFmtId="0" fontId="16" fillId="11" borderId="2" xfId="1" applyNumberFormat="1" applyFont="1" applyFill="1" applyBorder="1" applyAlignment="1">
      <alignment horizontal="center" vertical="center"/>
    </xf>
    <xf numFmtId="164" fontId="16" fillId="12" borderId="2" xfId="1" applyNumberFormat="1" applyFont="1" applyFill="1" applyBorder="1" applyAlignment="1">
      <alignment horizontal="center" vertical="center"/>
    </xf>
    <xf numFmtId="0" fontId="22" fillId="0" borderId="1" xfId="0" quotePrefix="1" applyFont="1" applyBorder="1" applyAlignment="1">
      <alignment horizontal="center"/>
    </xf>
    <xf numFmtId="9" fontId="22" fillId="4" borderId="1" xfId="2" applyFont="1" applyFill="1" applyBorder="1"/>
    <xf numFmtId="0" fontId="22" fillId="4" borderId="1" xfId="0" applyFont="1" applyFill="1" applyBorder="1"/>
    <xf numFmtId="0" fontId="22" fillId="4" borderId="1" xfId="0" applyFont="1" applyFill="1" applyBorder="1" applyAlignment="1">
      <alignment horizontal="left"/>
    </xf>
    <xf numFmtId="164" fontId="22" fillId="0" borderId="1" xfId="1" applyNumberFormat="1" applyFont="1" applyFill="1" applyBorder="1" applyAlignment="1">
      <alignment horizontal="left" vertical="top"/>
    </xf>
    <xf numFmtId="164" fontId="22" fillId="0" borderId="1" xfId="1" applyNumberFormat="1" applyFont="1" applyFill="1" applyBorder="1" applyAlignment="1">
      <alignment vertical="top"/>
    </xf>
    <xf numFmtId="3" fontId="23" fillId="0" borderId="1" xfId="1" applyNumberFormat="1" applyFont="1" applyFill="1" applyBorder="1"/>
    <xf numFmtId="0" fontId="16" fillId="6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49" fontId="16" fillId="12" borderId="1" xfId="0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2" fillId="0" borderId="1" xfId="0" applyFont="1" applyFill="1" applyBorder="1" applyAlignment="1">
      <alignment horizontal="left" vertical="top"/>
    </xf>
    <xf numFmtId="49" fontId="16" fillId="13" borderId="1" xfId="0" applyNumberFormat="1" applyFont="1" applyFill="1" applyBorder="1" applyAlignment="1">
      <alignment horizontal="center" vertical="center" wrapText="1"/>
    </xf>
    <xf numFmtId="9" fontId="22" fillId="2" borderId="1" xfId="2" applyFont="1" applyFill="1" applyBorder="1"/>
    <xf numFmtId="49" fontId="22" fillId="0" borderId="1" xfId="0" quotePrefix="1" applyNumberFormat="1" applyFont="1" applyFill="1" applyBorder="1" applyAlignment="1">
      <alignment vertical="top"/>
    </xf>
    <xf numFmtId="164" fontId="16" fillId="2" borderId="1" xfId="1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horizontal="left" vertical="top"/>
    </xf>
    <xf numFmtId="164" fontId="22" fillId="4" borderId="1" xfId="1" applyNumberFormat="1" applyFont="1" applyFill="1" applyBorder="1" applyAlignment="1">
      <alignment vertical="top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/>
    <xf numFmtId="0" fontId="23" fillId="0" borderId="0" xfId="0" applyFont="1" applyFill="1"/>
    <xf numFmtId="0" fontId="22" fillId="2" borderId="0" xfId="0" applyFont="1" applyFill="1"/>
    <xf numFmtId="0" fontId="22" fillId="2" borderId="0" xfId="0" applyFont="1" applyFill="1" applyBorder="1"/>
    <xf numFmtId="49" fontId="22" fillId="0" borderId="1" xfId="0" quotePrefix="1" applyNumberFormat="1" applyFont="1" applyFill="1" applyBorder="1"/>
    <xf numFmtId="0" fontId="22" fillId="0" borderId="0" xfId="0" applyFont="1" applyFill="1" applyAlignment="1">
      <alignment horizontal="center"/>
    </xf>
    <xf numFmtId="49" fontId="22" fillId="0" borderId="0" xfId="0" applyNumberFormat="1" applyFont="1"/>
    <xf numFmtId="166" fontId="22" fillId="0" borderId="0" xfId="0" applyNumberFormat="1" applyFont="1"/>
    <xf numFmtId="49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Fill="1"/>
    <xf numFmtId="14" fontId="22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0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right"/>
    </xf>
    <xf numFmtId="0" fontId="22" fillId="0" borderId="6" xfId="0" applyFont="1" applyBorder="1" applyAlignment="1">
      <alignment horizontal="center"/>
    </xf>
    <xf numFmtId="49" fontId="22" fillId="0" borderId="1" xfId="0" quotePrefix="1" applyNumberFormat="1" applyFont="1" applyFill="1" applyBorder="1" applyAlignment="1">
      <alignment horizontal="right"/>
    </xf>
    <xf numFmtId="49" fontId="22" fillId="0" borderId="1" xfId="0" quotePrefix="1" applyNumberFormat="1" applyFont="1" applyBorder="1" applyAlignment="1">
      <alignment horizontal="right"/>
    </xf>
    <xf numFmtId="49" fontId="22" fillId="0" borderId="1" xfId="0" applyNumberFormat="1" applyFont="1" applyFill="1" applyBorder="1" applyAlignment="1">
      <alignment horizontal="right"/>
    </xf>
    <xf numFmtId="49" fontId="22" fillId="0" borderId="1" xfId="0" applyNumberFormat="1" applyFont="1" applyBorder="1" applyAlignment="1">
      <alignment horizontal="right"/>
    </xf>
    <xf numFmtId="0" fontId="16" fillId="0" borderId="2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center" vertical="top"/>
    </xf>
    <xf numFmtId="164" fontId="22" fillId="0" borderId="9" xfId="1" applyNumberFormat="1" applyFont="1" applyBorder="1" applyProtection="1"/>
    <xf numFmtId="49" fontId="10" fillId="8" borderId="1" xfId="0" applyNumberFormat="1" applyFont="1" applyFill="1" applyBorder="1" applyAlignment="1">
      <alignment horizontal="right" vertical="center" wrapText="1"/>
    </xf>
    <xf numFmtId="49" fontId="22" fillId="0" borderId="0" xfId="0" applyNumberFormat="1" applyFont="1" applyAlignment="1">
      <alignment horizontal="right"/>
    </xf>
    <xf numFmtId="0" fontId="10" fillId="0" borderId="0" xfId="0" applyFont="1" applyFill="1"/>
    <xf numFmtId="0" fontId="22" fillId="0" borderId="0" xfId="0" applyFont="1" applyFill="1" applyAlignment="1">
      <alignment horizontal="left"/>
    </xf>
    <xf numFmtId="0" fontId="13" fillId="0" borderId="0" xfId="0" applyFont="1" applyFill="1"/>
    <xf numFmtId="0" fontId="7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 wrapText="1"/>
    </xf>
    <xf numFmtId="164" fontId="23" fillId="0" borderId="1" xfId="1" applyNumberFormat="1" applyFont="1" applyFill="1" applyBorder="1"/>
    <xf numFmtId="0" fontId="22" fillId="0" borderId="1" xfId="0" quotePrefix="1" applyFont="1" applyBorder="1" applyAlignment="1">
      <alignment horizontal="left"/>
    </xf>
    <xf numFmtId="0" fontId="22" fillId="14" borderId="1" xfId="0" applyFont="1" applyFill="1" applyBorder="1"/>
    <xf numFmtId="0" fontId="22" fillId="14" borderId="1" xfId="0" applyFont="1" applyFill="1" applyBorder="1" applyAlignment="1">
      <alignment vertical="center"/>
    </xf>
    <xf numFmtId="15" fontId="22" fillId="14" borderId="1" xfId="0" applyNumberFormat="1" applyFont="1" applyFill="1" applyBorder="1" applyAlignment="1">
      <alignment vertical="center"/>
    </xf>
    <xf numFmtId="1" fontId="22" fillId="14" borderId="1" xfId="0" applyNumberFormat="1" applyFont="1" applyFill="1" applyBorder="1" applyAlignment="1">
      <alignment vertical="center"/>
    </xf>
    <xf numFmtId="167" fontId="23" fillId="14" borderId="1" xfId="0" applyNumberFormat="1" applyFont="1" applyFill="1" applyBorder="1"/>
    <xf numFmtId="49" fontId="22" fillId="14" borderId="1" xfId="0" applyNumberFormat="1" applyFont="1" applyFill="1" applyBorder="1" applyAlignment="1">
      <alignment horizontal="center" vertical="center"/>
    </xf>
    <xf numFmtId="1" fontId="22" fillId="14" borderId="1" xfId="0" applyNumberFormat="1" applyFont="1" applyFill="1" applyBorder="1" applyAlignment="1">
      <alignment horizontal="center"/>
    </xf>
    <xf numFmtId="49" fontId="23" fillId="14" borderId="1" xfId="0" applyNumberFormat="1" applyFont="1" applyFill="1" applyBorder="1" applyAlignment="1">
      <alignment horizontal="right"/>
    </xf>
    <xf numFmtId="0" fontId="23" fillId="14" borderId="1" xfId="0" applyFont="1" applyFill="1" applyBorder="1" applyAlignment="1">
      <alignment horizontal="center"/>
    </xf>
    <xf numFmtId="49" fontId="22" fillId="14" borderId="1" xfId="0" applyNumberFormat="1" applyFont="1" applyFill="1" applyBorder="1" applyAlignment="1">
      <alignment vertical="center"/>
    </xf>
    <xf numFmtId="166" fontId="22" fillId="14" borderId="1" xfId="0" applyNumberFormat="1" applyFont="1" applyFill="1" applyBorder="1" applyAlignment="1">
      <alignment vertical="center"/>
    </xf>
    <xf numFmtId="0" fontId="23" fillId="14" borderId="1" xfId="0" applyFont="1" applyFill="1" applyBorder="1"/>
    <xf numFmtId="49" fontId="23" fillId="14" borderId="1" xfId="0" applyNumberFormat="1" applyFont="1" applyFill="1" applyBorder="1"/>
    <xf numFmtId="49" fontId="22" fillId="14" borderId="1" xfId="0" applyNumberFormat="1" applyFont="1" applyFill="1" applyBorder="1" applyAlignment="1">
      <alignment horizontal="left"/>
    </xf>
    <xf numFmtId="166" fontId="22" fillId="14" borderId="1" xfId="0" applyNumberFormat="1" applyFont="1" applyFill="1" applyBorder="1"/>
    <xf numFmtId="1" fontId="22" fillId="14" borderId="1" xfId="0" applyNumberFormat="1" applyFont="1" applyFill="1" applyBorder="1"/>
    <xf numFmtId="49" fontId="22" fillId="14" borderId="1" xfId="0" applyNumberFormat="1" applyFont="1" applyFill="1" applyBorder="1" applyAlignment="1">
      <alignment horizontal="center"/>
    </xf>
    <xf numFmtId="15" fontId="22" fillId="14" borderId="1" xfId="0" applyNumberFormat="1" applyFont="1" applyFill="1" applyBorder="1"/>
    <xf numFmtId="15" fontId="23" fillId="14" borderId="1" xfId="0" applyNumberFormat="1" applyFont="1" applyFill="1" applyBorder="1"/>
    <xf numFmtId="166" fontId="23" fillId="14" borderId="1" xfId="0" applyNumberFormat="1" applyFont="1" applyFill="1" applyBorder="1"/>
    <xf numFmtId="49" fontId="23" fillId="14" borderId="1" xfId="0" quotePrefix="1" applyNumberFormat="1" applyFont="1" applyFill="1" applyBorder="1" applyAlignment="1">
      <alignment horizontal="center"/>
    </xf>
    <xf numFmtId="1" fontId="23" fillId="14" borderId="1" xfId="0" applyNumberFormat="1" applyFont="1" applyFill="1" applyBorder="1" applyAlignment="1">
      <alignment horizontal="center"/>
    </xf>
    <xf numFmtId="49" fontId="23" fillId="14" borderId="1" xfId="0" quotePrefix="1" applyNumberFormat="1" applyFont="1" applyFill="1" applyBorder="1" applyAlignment="1">
      <alignment horizontal="right"/>
    </xf>
    <xf numFmtId="49" fontId="22" fillId="14" borderId="1" xfId="0" quotePrefix="1" applyNumberFormat="1" applyFont="1" applyFill="1" applyBorder="1" applyAlignment="1">
      <alignment horizontal="center"/>
    </xf>
    <xf numFmtId="1" fontId="22" fillId="14" borderId="1" xfId="1" applyNumberFormat="1" applyFont="1" applyFill="1" applyBorder="1" applyAlignment="1">
      <alignment horizontal="center"/>
    </xf>
    <xf numFmtId="9" fontId="23" fillId="14" borderId="1" xfId="0" applyNumberFormat="1" applyFont="1" applyFill="1" applyBorder="1" applyAlignment="1">
      <alignment horizontal="center"/>
    </xf>
    <xf numFmtId="1" fontId="23" fillId="14" borderId="1" xfId="1" applyNumberFormat="1" applyFont="1" applyFill="1" applyBorder="1" applyAlignment="1">
      <alignment horizontal="center"/>
    </xf>
    <xf numFmtId="167" fontId="22" fillId="14" borderId="0" xfId="0" applyNumberFormat="1" applyFont="1" applyFill="1" applyBorder="1"/>
    <xf numFmtId="49" fontId="23" fillId="14" borderId="1" xfId="0" applyNumberFormat="1" applyFont="1" applyFill="1" applyBorder="1" applyAlignment="1">
      <alignment horizontal="center"/>
    </xf>
    <xf numFmtId="1" fontId="23" fillId="14" borderId="1" xfId="0" applyNumberFormat="1" applyFont="1" applyFill="1" applyBorder="1"/>
    <xf numFmtId="15" fontId="23" fillId="14" borderId="6" xfId="0" applyNumberFormat="1" applyFont="1" applyFill="1" applyBorder="1"/>
    <xf numFmtId="1" fontId="23" fillId="14" borderId="6" xfId="0" applyNumberFormat="1" applyFont="1" applyFill="1" applyBorder="1"/>
    <xf numFmtId="167" fontId="23" fillId="14" borderId="6" xfId="0" applyNumberFormat="1" applyFont="1" applyFill="1" applyBorder="1"/>
    <xf numFmtId="49" fontId="22" fillId="14" borderId="7" xfId="0" quotePrefix="1" applyNumberFormat="1" applyFont="1" applyFill="1" applyBorder="1" applyAlignment="1">
      <alignment horizontal="right"/>
    </xf>
    <xf numFmtId="49" fontId="22" fillId="14" borderId="1" xfId="0" applyNumberFormat="1" applyFont="1" applyFill="1" applyBorder="1" applyAlignment="1">
      <alignment horizontal="right"/>
    </xf>
    <xf numFmtId="0" fontId="22" fillId="14" borderId="1" xfId="0" applyFont="1" applyFill="1" applyBorder="1" applyAlignment="1">
      <alignment horizontal="center"/>
    </xf>
    <xf numFmtId="49" fontId="22" fillId="14" borderId="1" xfId="0" applyNumberFormat="1" applyFont="1" applyFill="1" applyBorder="1"/>
    <xf numFmtId="49" fontId="22" fillId="14" borderId="1" xfId="0" quotePrefix="1" applyNumberFormat="1" applyFont="1" applyFill="1" applyBorder="1" applyAlignment="1">
      <alignment horizontal="right"/>
    </xf>
    <xf numFmtId="167" fontId="22" fillId="14" borderId="1" xfId="0" applyNumberFormat="1" applyFont="1" applyFill="1" applyBorder="1"/>
    <xf numFmtId="1" fontId="22" fillId="14" borderId="1" xfId="1" quotePrefix="1" applyNumberFormat="1" applyFont="1" applyFill="1" applyBorder="1" applyAlignment="1">
      <alignment horizontal="center"/>
    </xf>
    <xf numFmtId="0" fontId="22" fillId="14" borderId="1" xfId="0" applyFont="1" applyFill="1" applyBorder="1" applyAlignment="1"/>
    <xf numFmtId="49" fontId="22" fillId="14" borderId="0" xfId="0" applyNumberFormat="1" applyFont="1" applyFill="1" applyBorder="1" applyAlignment="1">
      <alignment horizontal="right"/>
    </xf>
    <xf numFmtId="9" fontId="22" fillId="14" borderId="1" xfId="0" applyNumberFormat="1" applyFont="1" applyFill="1" applyBorder="1" applyAlignment="1">
      <alignment horizontal="center"/>
    </xf>
    <xf numFmtId="49" fontId="22" fillId="14" borderId="1" xfId="0" quotePrefix="1" applyNumberFormat="1" applyFont="1" applyFill="1" applyBorder="1" applyAlignment="1">
      <alignment horizontal="center" vertical="center"/>
    </xf>
    <xf numFmtId="49" fontId="27" fillId="14" borderId="1" xfId="0" applyNumberFormat="1" applyFont="1" applyFill="1" applyBorder="1" applyAlignment="1">
      <alignment horizontal="right"/>
    </xf>
    <xf numFmtId="14" fontId="22" fillId="14" borderId="1" xfId="0" applyNumberFormat="1" applyFont="1" applyFill="1" applyBorder="1"/>
    <xf numFmtId="0" fontId="27" fillId="14" borderId="1" xfId="0" applyFont="1" applyFill="1" applyBorder="1"/>
    <xf numFmtId="49" fontId="27" fillId="14" borderId="1" xfId="0" applyNumberFormat="1" applyFont="1" applyFill="1" applyBorder="1"/>
    <xf numFmtId="49" fontId="23" fillId="0" borderId="1" xfId="0" quotePrefix="1" applyNumberFormat="1" applyFont="1" applyFill="1" applyBorder="1" applyAlignment="1">
      <alignment wrapText="1"/>
    </xf>
    <xf numFmtId="166" fontId="23" fillId="0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23" fillId="0" borderId="1" xfId="0" applyNumberFormat="1" applyFont="1" applyFill="1" applyBorder="1" applyAlignment="1">
      <alignment horizontal="left" vertical="center" wrapText="1"/>
    </xf>
    <xf numFmtId="166" fontId="23" fillId="0" borderId="1" xfId="0" applyNumberFormat="1" applyFont="1" applyFill="1" applyBorder="1" applyAlignment="1">
      <alignment horizontal="left" vertical="center" wrapText="1"/>
    </xf>
    <xf numFmtId="49" fontId="23" fillId="0" borderId="1" xfId="0" applyNumberFormat="1" applyFont="1" applyFill="1" applyBorder="1" applyAlignment="1">
      <alignment wrapText="1"/>
    </xf>
    <xf numFmtId="164" fontId="22" fillId="0" borderId="1" xfId="1" applyNumberFormat="1" applyFont="1" applyFill="1" applyBorder="1" applyProtection="1"/>
    <xf numFmtId="9" fontId="23" fillId="0" borderId="1" xfId="2" applyFont="1" applyFill="1" applyBorder="1" applyAlignment="1">
      <alignment horizontal="right"/>
    </xf>
    <xf numFmtId="0" fontId="6" fillId="0" borderId="0" xfId="0" applyFont="1" applyFill="1"/>
    <xf numFmtId="9" fontId="23" fillId="2" borderId="1" xfId="2" applyFont="1" applyFill="1" applyBorder="1" applyAlignment="1">
      <alignment horizontal="right"/>
    </xf>
    <xf numFmtId="165" fontId="23" fillId="4" borderId="1" xfId="4" applyNumberFormat="1" applyFont="1" applyFill="1" applyBorder="1"/>
    <xf numFmtId="166" fontId="17" fillId="10" borderId="2" xfId="0" applyNumberFormat="1" applyFont="1" applyFill="1" applyBorder="1" applyAlignment="1">
      <alignment horizontal="center" vertical="center"/>
    </xf>
    <xf numFmtId="49" fontId="17" fillId="10" borderId="2" xfId="0" applyNumberFormat="1" applyFont="1" applyFill="1" applyBorder="1" applyAlignment="1">
      <alignment horizontal="center" vertical="center"/>
    </xf>
    <xf numFmtId="166" fontId="17" fillId="6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14" fontId="10" fillId="1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164" fontId="26" fillId="0" borderId="1" xfId="1" applyNumberFormat="1" applyFont="1" applyBorder="1" applyAlignment="1">
      <alignment horizontal="center" vertical="center" wrapText="1"/>
    </xf>
    <xf numFmtId="164" fontId="22" fillId="0" borderId="1" xfId="1" applyNumberFormat="1" applyFont="1" applyFill="1" applyBorder="1" applyAlignment="1">
      <alignment wrapText="1"/>
    </xf>
    <xf numFmtId="14" fontId="22" fillId="0" borderId="1" xfId="0" applyNumberFormat="1" applyFont="1" applyBorder="1"/>
    <xf numFmtId="1" fontId="27" fillId="14" borderId="1" xfId="0" applyNumberFormat="1" applyFont="1" applyFill="1" applyBorder="1" applyAlignment="1">
      <alignment horizontal="center"/>
    </xf>
    <xf numFmtId="0" fontId="22" fillId="14" borderId="1" xfId="0" quotePrefix="1" applyFont="1" applyFill="1" applyBorder="1" applyAlignment="1">
      <alignment horizontal="right" vertical="center"/>
    </xf>
    <xf numFmtId="1" fontId="27" fillId="0" borderId="0" xfId="0" applyNumberFormat="1" applyFont="1" applyAlignment="1">
      <alignment horizontal="center"/>
    </xf>
    <xf numFmtId="164" fontId="22" fillId="0" borderId="0" xfId="1" applyNumberFormat="1" applyFont="1" applyFill="1"/>
    <xf numFmtId="0" fontId="2" fillId="0" borderId="0" xfId="0" applyFont="1" applyFill="1"/>
    <xf numFmtId="14" fontId="22" fillId="0" borderId="1" xfId="1" applyNumberFormat="1" applyFont="1" applyFill="1" applyBorder="1" applyAlignment="1">
      <alignment horizontal="center" vertical="center"/>
    </xf>
    <xf numFmtId="164" fontId="22" fillId="4" borderId="1" xfId="1" applyNumberFormat="1" applyFont="1" applyFill="1" applyBorder="1" applyAlignment="1">
      <alignment horizontal="right"/>
    </xf>
    <xf numFmtId="164" fontId="23" fillId="4" borderId="1" xfId="1" applyNumberFormat="1" applyFont="1" applyFill="1" applyBorder="1" applyAlignment="1">
      <alignment horizontal="right"/>
    </xf>
    <xf numFmtId="164" fontId="23" fillId="4" borderId="2" xfId="1" applyNumberFormat="1" applyFont="1" applyFill="1" applyBorder="1" applyAlignment="1">
      <alignment horizontal="right"/>
    </xf>
    <xf numFmtId="0" fontId="22" fillId="0" borderId="1" xfId="0" quotePrefix="1" applyFont="1" applyFill="1" applyBorder="1" applyAlignment="1">
      <alignment vertical="top"/>
    </xf>
    <xf numFmtId="2" fontId="22" fillId="0" borderId="1" xfId="0" applyNumberFormat="1" applyFont="1" applyFill="1" applyBorder="1" applyAlignment="1">
      <alignment vertical="top"/>
    </xf>
    <xf numFmtId="2" fontId="22" fillId="4" borderId="1" xfId="0" applyNumberFormat="1" applyFont="1" applyFill="1" applyBorder="1" applyAlignment="1">
      <alignment vertical="top"/>
    </xf>
    <xf numFmtId="9" fontId="22" fillId="0" borderId="1" xfId="2" applyFont="1" applyFill="1" applyBorder="1"/>
    <xf numFmtId="49" fontId="22" fillId="4" borderId="1" xfId="0" applyNumberFormat="1" applyFont="1" applyFill="1" applyBorder="1" applyAlignment="1">
      <alignment vertical="center"/>
    </xf>
    <xf numFmtId="0" fontId="22" fillId="4" borderId="1" xfId="0" applyFont="1" applyFill="1" applyBorder="1" applyAlignment="1">
      <alignment vertical="center"/>
    </xf>
    <xf numFmtId="2" fontId="22" fillId="4" borderId="1" xfId="0" applyNumberFormat="1" applyFont="1" applyFill="1" applyBorder="1" applyAlignment="1">
      <alignment vertical="center"/>
    </xf>
    <xf numFmtId="0" fontId="22" fillId="4" borderId="1" xfId="0" applyFont="1" applyFill="1" applyBorder="1" applyAlignment="1">
      <alignment horizontal="left" vertical="center"/>
    </xf>
    <xf numFmtId="164" fontId="22" fillId="4" borderId="1" xfId="1" applyNumberFormat="1" applyFont="1" applyFill="1" applyBorder="1" applyAlignment="1">
      <alignment vertical="center"/>
    </xf>
    <xf numFmtId="9" fontId="22" fillId="4" borderId="1" xfId="2" applyFont="1" applyFill="1" applyBorder="1" applyAlignment="1">
      <alignment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165" fontId="23" fillId="4" borderId="1" xfId="10" applyNumberFormat="1" applyFont="1" applyFill="1" applyBorder="1" applyAlignment="1">
      <alignment vertical="center" wrapText="1"/>
    </xf>
    <xf numFmtId="165" fontId="23" fillId="4" borderId="1" xfId="4" applyNumberFormat="1" applyFont="1" applyFill="1" applyBorder="1" applyAlignment="1">
      <alignment wrapText="1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/>
    <xf numFmtId="0" fontId="32" fillId="15" borderId="1" xfId="0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164" fontId="0" fillId="0" borderId="1" xfId="1" applyNumberFormat="1" applyFont="1" applyBorder="1" applyAlignment="1">
      <alignment horizontal="center"/>
    </xf>
    <xf numFmtId="1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2" fillId="3" borderId="1" xfId="0" applyFont="1" applyFill="1" applyBorder="1"/>
    <xf numFmtId="14" fontId="22" fillId="3" borderId="1" xfId="0" applyNumberFormat="1" applyFont="1" applyFill="1" applyBorder="1" applyAlignment="1">
      <alignment horizontal="center"/>
    </xf>
    <xf numFmtId="49" fontId="22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right"/>
    </xf>
    <xf numFmtId="17" fontId="22" fillId="3" borderId="1" xfId="0" applyNumberFormat="1" applyFont="1" applyFill="1" applyBorder="1" applyAlignment="1">
      <alignment horizontal="center"/>
    </xf>
    <xf numFmtId="0" fontId="22" fillId="3" borderId="1" xfId="0" applyNumberFormat="1" applyFont="1" applyFill="1" applyBorder="1" applyAlignment="1">
      <alignment horizontal="center"/>
    </xf>
    <xf numFmtId="164" fontId="2" fillId="0" borderId="0" xfId="1" applyNumberFormat="1" applyFont="1"/>
    <xf numFmtId="164" fontId="0" fillId="0" borderId="0" xfId="0" applyNumberFormat="1" applyFill="1"/>
    <xf numFmtId="164" fontId="2" fillId="0" borderId="0" xfId="0" applyNumberFormat="1" applyFont="1" applyFill="1"/>
    <xf numFmtId="164" fontId="0" fillId="0" borderId="0" xfId="1" applyNumberFormat="1" applyFont="1" applyFill="1"/>
    <xf numFmtId="2" fontId="22" fillId="4" borderId="1" xfId="0" quotePrefix="1" applyNumberFormat="1" applyFont="1" applyFill="1" applyBorder="1" applyAlignment="1">
      <alignment vertical="center"/>
    </xf>
    <xf numFmtId="0" fontId="33" fillId="0" borderId="0" xfId="0" applyFont="1"/>
    <xf numFmtId="14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right"/>
    </xf>
    <xf numFmtId="17" fontId="22" fillId="0" borderId="1" xfId="0" applyNumberFormat="1" applyFont="1" applyFill="1" applyBorder="1" applyAlignment="1">
      <alignment horizontal="center"/>
    </xf>
    <xf numFmtId="0" fontId="22" fillId="0" borderId="1" xfId="0" applyNumberFormat="1" applyFont="1" applyFill="1" applyBorder="1" applyAlignment="1">
      <alignment horizontal="center"/>
    </xf>
    <xf numFmtId="17" fontId="22" fillId="2" borderId="1" xfId="0" applyNumberFormat="1" applyFont="1" applyFill="1" applyBorder="1" applyAlignment="1">
      <alignment horizontal="center"/>
    </xf>
    <xf numFmtId="164" fontId="22" fillId="0" borderId="1" xfId="1" applyNumberFormat="1" applyFont="1" applyFill="1" applyBorder="1" applyAlignment="1">
      <alignment vertical="center"/>
    </xf>
    <xf numFmtId="164" fontId="22" fillId="0" borderId="6" xfId="1" applyNumberFormat="1" applyFont="1" applyFill="1" applyBorder="1" applyAlignment="1">
      <alignment vertical="center"/>
    </xf>
    <xf numFmtId="49" fontId="23" fillId="16" borderId="1" xfId="0" applyNumberFormat="1" applyFont="1" applyFill="1" applyBorder="1"/>
    <xf numFmtId="49" fontId="22" fillId="16" borderId="1" xfId="0" applyNumberFormat="1" applyFont="1" applyFill="1" applyBorder="1"/>
    <xf numFmtId="0" fontId="23" fillId="0" borderId="1" xfId="9" applyFont="1" applyFill="1" applyBorder="1"/>
    <xf numFmtId="0" fontId="22" fillId="0" borderId="1" xfId="0" applyFont="1" applyFill="1" applyBorder="1" applyAlignment="1">
      <alignment wrapText="1"/>
    </xf>
    <xf numFmtId="164" fontId="22" fillId="0" borderId="9" xfId="1" applyNumberFormat="1" applyFont="1" applyFill="1" applyBorder="1" applyAlignment="1">
      <alignment wrapText="1"/>
    </xf>
    <xf numFmtId="166" fontId="22" fillId="0" borderId="1" xfId="0" applyNumberFormat="1" applyFont="1" applyFill="1" applyBorder="1" applyAlignment="1">
      <alignment wrapText="1"/>
    </xf>
    <xf numFmtId="164" fontId="22" fillId="4" borderId="6" xfId="1" applyNumberFormat="1" applyFont="1" applyFill="1" applyBorder="1" applyAlignment="1">
      <alignment vertical="center"/>
    </xf>
    <xf numFmtId="164" fontId="22" fillId="4" borderId="1" xfId="1" applyNumberFormat="1" applyFont="1" applyFill="1" applyBorder="1" applyAlignment="1">
      <alignment wrapText="1"/>
    </xf>
    <xf numFmtId="0" fontId="22" fillId="0" borderId="4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center" vertical="top" readingOrder="1"/>
    </xf>
    <xf numFmtId="49" fontId="22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0" xfId="0" quotePrefix="1" applyFont="1" applyBorder="1"/>
    <xf numFmtId="0" fontId="2" fillId="0" borderId="0" xfId="0" applyFont="1" applyBorder="1"/>
    <xf numFmtId="0" fontId="2" fillId="0" borderId="0" xfId="0" applyFont="1" applyFill="1" applyBorder="1" applyAlignment="1">
      <alignment vertical="top"/>
    </xf>
    <xf numFmtId="49" fontId="22" fillId="17" borderId="1" xfId="0" applyNumberFormat="1" applyFont="1" applyFill="1" applyBorder="1" applyAlignment="1">
      <alignment vertical="top"/>
    </xf>
    <xf numFmtId="0" fontId="22" fillId="17" borderId="1" xfId="0" applyFont="1" applyFill="1" applyBorder="1" applyAlignment="1">
      <alignment vertical="top"/>
    </xf>
    <xf numFmtId="2" fontId="22" fillId="17" borderId="1" xfId="0" applyNumberFormat="1" applyFont="1" applyFill="1" applyBorder="1" applyAlignment="1">
      <alignment vertical="top"/>
    </xf>
    <xf numFmtId="0" fontId="22" fillId="17" borderId="1" xfId="0" applyFont="1" applyFill="1" applyBorder="1" applyAlignment="1">
      <alignment horizontal="left" vertical="top"/>
    </xf>
    <xf numFmtId="164" fontId="22" fillId="17" borderId="1" xfId="1" applyNumberFormat="1" applyFont="1" applyFill="1" applyBorder="1" applyAlignment="1">
      <alignment vertical="top"/>
    </xf>
    <xf numFmtId="164" fontId="22" fillId="17" borderId="9" xfId="1" applyNumberFormat="1" applyFont="1" applyFill="1" applyBorder="1" applyProtection="1"/>
    <xf numFmtId="164" fontId="22" fillId="17" borderId="1" xfId="1" applyNumberFormat="1" applyFont="1" applyFill="1" applyBorder="1"/>
    <xf numFmtId="164" fontId="22" fillId="17" borderId="1" xfId="0" applyNumberFormat="1" applyFont="1" applyFill="1" applyBorder="1"/>
    <xf numFmtId="164" fontId="0" fillId="0" borderId="1" xfId="1" applyNumberFormat="1" applyFont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1" fontId="22" fillId="4" borderId="1" xfId="0" applyNumberFormat="1" applyFont="1" applyFill="1" applyBorder="1"/>
    <xf numFmtId="0" fontId="22" fillId="0" borderId="1" xfId="0" quotePrefix="1" applyFont="1" applyBorder="1" applyAlignment="1">
      <alignment horizontal="right"/>
    </xf>
    <xf numFmtId="164" fontId="34" fillId="0" borderId="0" xfId="0" applyNumberFormat="1" applyFont="1"/>
    <xf numFmtId="164" fontId="0" fillId="0" borderId="1" xfId="1" applyNumberFormat="1" applyFont="1" applyFill="1" applyBorder="1"/>
    <xf numFmtId="0" fontId="35" fillId="0" borderId="1" xfId="0" applyFont="1" applyBorder="1" applyAlignment="1">
      <alignment vertical="top"/>
    </xf>
    <xf numFmtId="164" fontId="35" fillId="0" borderId="1" xfId="1" applyNumberFormat="1" applyFont="1" applyBorder="1" applyAlignment="1">
      <alignment vertical="top"/>
    </xf>
    <xf numFmtId="166" fontId="23" fillId="0" borderId="1" xfId="0" applyNumberFormat="1" applyFont="1" applyBorder="1"/>
    <xf numFmtId="164" fontId="0" fillId="0" borderId="0" xfId="0" applyNumberFormat="1" applyFont="1" applyFill="1"/>
    <xf numFmtId="0" fontId="23" fillId="4" borderId="1" xfId="9" applyFont="1" applyFill="1" applyBorder="1"/>
    <xf numFmtId="0" fontId="10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164" fontId="22" fillId="0" borderId="0" xfId="1" applyNumberFormat="1" applyFont="1" applyFill="1" applyBorder="1"/>
    <xf numFmtId="164" fontId="22" fillId="0" borderId="0" xfId="0" applyNumberFormat="1" applyFont="1" applyFill="1" applyBorder="1"/>
    <xf numFmtId="0" fontId="22" fillId="0" borderId="9" xfId="0" applyFont="1" applyFill="1" applyBorder="1" applyAlignment="1">
      <alignment vertical="top"/>
    </xf>
    <xf numFmtId="166" fontId="30" fillId="0" borderId="0" xfId="0" applyNumberFormat="1" applyFont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49" fontId="22" fillId="3" borderId="1" xfId="0" applyNumberFormat="1" applyFont="1" applyFill="1" applyBorder="1"/>
    <xf numFmtId="166" fontId="17" fillId="0" borderId="1" xfId="0" quotePrefix="1" applyNumberFormat="1" applyFont="1" applyFill="1" applyBorder="1" applyAlignment="1">
      <alignment wrapText="1"/>
    </xf>
    <xf numFmtId="0" fontId="22" fillId="4" borderId="9" xfId="0" applyFont="1" applyFill="1" applyBorder="1" applyAlignment="1">
      <alignment vertical="top"/>
    </xf>
    <xf numFmtId="0" fontId="22" fillId="4" borderId="0" xfId="0" applyFont="1" applyFill="1"/>
    <xf numFmtId="1" fontId="22" fillId="0" borderId="1" xfId="1" applyNumberFormat="1" applyFont="1" applyFill="1" applyBorder="1" applyAlignment="1">
      <alignment horizontal="center" vertical="center"/>
    </xf>
    <xf numFmtId="0" fontId="16" fillId="12" borderId="6" xfId="1" applyNumberFormat="1" applyFont="1" applyFill="1" applyBorder="1" applyAlignment="1">
      <alignment horizontal="center" vertical="center"/>
    </xf>
    <xf numFmtId="0" fontId="10" fillId="0" borderId="0" xfId="0" applyFont="1" applyBorder="1" applyAlignment="1"/>
    <xf numFmtId="0" fontId="10" fillId="0" borderId="1" xfId="0" applyFont="1" applyFill="1" applyBorder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164" fontId="22" fillId="0" borderId="0" xfId="1" applyNumberFormat="1" applyFont="1" applyFill="1" applyBorder="1" applyAlignment="1">
      <alignment vertical="center"/>
    </xf>
    <xf numFmtId="0" fontId="10" fillId="0" borderId="9" xfId="0" applyFont="1" applyFill="1" applyBorder="1" applyAlignment="1">
      <alignment horizontal="center"/>
    </xf>
    <xf numFmtId="0" fontId="10" fillId="0" borderId="9" xfId="0" quotePrefix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0" fontId="22" fillId="0" borderId="1" xfId="0" quotePrefix="1" applyFont="1" applyFill="1" applyBorder="1"/>
    <xf numFmtId="14" fontId="0" fillId="0" borderId="1" xfId="0" applyNumberFormat="1" applyFill="1" applyBorder="1" applyAlignment="1">
      <alignment horizontal="left"/>
    </xf>
    <xf numFmtId="0" fontId="36" fillId="0" borderId="0" xfId="0" applyFont="1"/>
    <xf numFmtId="49" fontId="22" fillId="18" borderId="1" xfId="0" applyNumberFormat="1" applyFont="1" applyFill="1" applyBorder="1" applyAlignment="1">
      <alignment vertical="top"/>
    </xf>
    <xf numFmtId="0" fontId="22" fillId="18" borderId="1" xfId="0" applyFont="1" applyFill="1" applyBorder="1" applyAlignment="1">
      <alignment vertical="top"/>
    </xf>
    <xf numFmtId="2" fontId="22" fillId="18" borderId="1" xfId="0" applyNumberFormat="1" applyFont="1" applyFill="1" applyBorder="1" applyAlignment="1">
      <alignment vertical="top"/>
    </xf>
    <xf numFmtId="164" fontId="22" fillId="18" borderId="1" xfId="1" applyNumberFormat="1" applyFont="1" applyFill="1" applyBorder="1"/>
    <xf numFmtId="0" fontId="23" fillId="18" borderId="1" xfId="9" applyFont="1" applyFill="1" applyBorder="1"/>
    <xf numFmtId="164" fontId="37" fillId="0" borderId="0" xfId="0" applyNumberFormat="1" applyFont="1"/>
    <xf numFmtId="166" fontId="38" fillId="0" borderId="1" xfId="0" applyNumberFormat="1" applyFont="1" applyBorder="1" applyAlignment="1">
      <alignment wrapText="1"/>
    </xf>
    <xf numFmtId="166" fontId="39" fillId="0" borderId="1" xfId="0" applyNumberFormat="1" applyFont="1" applyBorder="1" applyAlignment="1">
      <alignment wrapText="1"/>
    </xf>
    <xf numFmtId="0" fontId="29" fillId="6" borderId="1" xfId="0" applyNumberFormat="1" applyFont="1" applyFill="1" applyBorder="1" applyAlignment="1">
      <alignment horizontal="center"/>
    </xf>
    <xf numFmtId="0" fontId="29" fillId="6" borderId="1" xfId="0" applyNumberFormat="1" applyFont="1" applyFill="1" applyBorder="1" applyAlignment="1">
      <alignment wrapText="1"/>
    </xf>
    <xf numFmtId="166" fontId="39" fillId="0" borderId="1" xfId="0" applyNumberFormat="1" applyFont="1" applyBorder="1" applyAlignment="1">
      <alignment horizontal="left" wrapText="1"/>
    </xf>
    <xf numFmtId="166" fontId="39" fillId="0" borderId="1" xfId="0" applyNumberFormat="1" applyFont="1" applyFill="1" applyBorder="1" applyAlignment="1">
      <alignment wrapText="1"/>
    </xf>
    <xf numFmtId="166" fontId="39" fillId="0" borderId="1" xfId="0" applyNumberFormat="1" applyFont="1" applyBorder="1" applyAlignment="1">
      <alignment horizontal="center" wrapText="1"/>
    </xf>
    <xf numFmtId="166" fontId="39" fillId="0" borderId="1" xfId="0" applyNumberFormat="1" applyFont="1" applyBorder="1" applyAlignment="1">
      <alignment horizontal="left" vertical="center" wrapText="1"/>
    </xf>
    <xf numFmtId="166" fontId="39" fillId="0" borderId="1" xfId="0" quotePrefix="1" applyNumberFormat="1" applyFont="1" applyBorder="1" applyAlignment="1">
      <alignment horizontal="left" wrapText="1"/>
    </xf>
    <xf numFmtId="49" fontId="22" fillId="19" borderId="1" xfId="0" applyNumberFormat="1" applyFont="1" applyFill="1" applyBorder="1"/>
    <xf numFmtId="0" fontId="22" fillId="19" borderId="1" xfId="0" applyFont="1" applyFill="1" applyBorder="1"/>
    <xf numFmtId="166" fontId="23" fillId="19" borderId="1" xfId="0" applyNumberFormat="1" applyFont="1" applyFill="1" applyBorder="1"/>
    <xf numFmtId="166" fontId="22" fillId="19" borderId="1" xfId="0" applyNumberFormat="1" applyFont="1" applyFill="1" applyBorder="1"/>
    <xf numFmtId="14" fontId="22" fillId="19" borderId="1" xfId="0" applyNumberFormat="1" applyFont="1" applyFill="1" applyBorder="1"/>
    <xf numFmtId="0" fontId="22" fillId="19" borderId="1" xfId="0" applyFont="1" applyFill="1" applyBorder="1" applyAlignment="1">
      <alignment vertical="center"/>
    </xf>
    <xf numFmtId="49" fontId="22" fillId="19" borderId="1" xfId="0" applyNumberFormat="1" applyFont="1" applyFill="1" applyBorder="1" applyAlignment="1">
      <alignment horizontal="center"/>
    </xf>
    <xf numFmtId="1" fontId="22" fillId="19" borderId="1" xfId="0" applyNumberFormat="1" applyFont="1" applyFill="1" applyBorder="1" applyAlignment="1">
      <alignment horizontal="center"/>
    </xf>
    <xf numFmtId="0" fontId="22" fillId="19" borderId="1" xfId="0" quotePrefix="1" applyFont="1" applyFill="1" applyBorder="1" applyAlignment="1">
      <alignment horizontal="right"/>
    </xf>
    <xf numFmtId="0" fontId="22" fillId="19" borderId="1" xfId="0" applyFont="1" applyFill="1" applyBorder="1" applyAlignment="1">
      <alignment horizontal="center"/>
    </xf>
    <xf numFmtId="0" fontId="22" fillId="14" borderId="1" xfId="1" applyNumberFormat="1" applyFont="1" applyFill="1" applyBorder="1" applyAlignment="1">
      <alignment vertical="center"/>
    </xf>
    <xf numFmtId="49" fontId="23" fillId="0" borderId="1" xfId="0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2" fontId="23" fillId="0" borderId="1" xfId="0" applyNumberFormat="1" applyFont="1" applyFill="1" applyBorder="1" applyAlignment="1">
      <alignment vertical="center"/>
    </xf>
    <xf numFmtId="49" fontId="23" fillId="0" borderId="1" xfId="0" applyNumberFormat="1" applyFont="1" applyFill="1" applyBorder="1" applyAlignment="1">
      <alignment vertical="top"/>
    </xf>
    <xf numFmtId="0" fontId="23" fillId="0" borderId="1" xfId="0" applyFont="1" applyFill="1" applyBorder="1" applyAlignment="1">
      <alignment vertical="top"/>
    </xf>
    <xf numFmtId="2" fontId="23" fillId="0" borderId="1" xfId="0" applyNumberFormat="1" applyFont="1" applyFill="1" applyBorder="1" applyAlignment="1">
      <alignment vertical="top"/>
    </xf>
    <xf numFmtId="49" fontId="23" fillId="0" borderId="1" xfId="0" quotePrefix="1" applyNumberFormat="1" applyFont="1" applyFill="1" applyBorder="1" applyAlignment="1">
      <alignment vertical="top"/>
    </xf>
    <xf numFmtId="49" fontId="23" fillId="4" borderId="1" xfId="0" applyNumberFormat="1" applyFont="1" applyFill="1" applyBorder="1" applyAlignment="1">
      <alignment vertical="top"/>
    </xf>
    <xf numFmtId="0" fontId="23" fillId="4" borderId="1" xfId="0" applyFont="1" applyFill="1" applyBorder="1" applyAlignment="1">
      <alignment vertical="top"/>
    </xf>
    <xf numFmtId="2" fontId="23" fillId="4" borderId="1" xfId="0" applyNumberFormat="1" applyFont="1" applyFill="1" applyBorder="1" applyAlignment="1">
      <alignment vertical="top"/>
    </xf>
    <xf numFmtId="0" fontId="22" fillId="4" borderId="1" xfId="1" applyNumberFormat="1" applyFont="1" applyFill="1" applyBorder="1" applyAlignment="1">
      <alignment vertical="center"/>
    </xf>
    <xf numFmtId="14" fontId="22" fillId="4" borderId="1" xfId="1" applyNumberFormat="1" applyFont="1" applyFill="1" applyBorder="1" applyAlignment="1">
      <alignment horizontal="center" vertical="center"/>
    </xf>
    <xf numFmtId="164" fontId="22" fillId="4" borderId="0" xfId="1" applyNumberFormat="1" applyFont="1" applyFill="1" applyBorder="1" applyAlignment="1">
      <alignment vertical="center"/>
    </xf>
    <xf numFmtId="0" fontId="0" fillId="4" borderId="0" xfId="0" applyFill="1"/>
    <xf numFmtId="2" fontId="0" fillId="0" borderId="0" xfId="1" applyNumberFormat="1" applyFont="1" applyFill="1"/>
    <xf numFmtId="169" fontId="0" fillId="0" borderId="0" xfId="1" applyNumberFormat="1" applyFont="1"/>
    <xf numFmtId="168" fontId="22" fillId="0" borderId="1" xfId="1" applyNumberFormat="1" applyFont="1" applyFill="1" applyBorder="1"/>
    <xf numFmtId="164" fontId="22" fillId="0" borderId="1" xfId="1" quotePrefix="1" applyNumberFormat="1" applyFont="1" applyFill="1" applyBorder="1"/>
    <xf numFmtId="170" fontId="22" fillId="0" borderId="0" xfId="0" applyNumberFormat="1" applyFont="1" applyFill="1" applyAlignment="1">
      <alignment horizontal="left"/>
    </xf>
    <xf numFmtId="170" fontId="0" fillId="0" borderId="1" xfId="0" applyNumberFormat="1" applyFill="1" applyBorder="1" applyAlignment="1">
      <alignment horizontal="left"/>
    </xf>
    <xf numFmtId="170" fontId="0" fillId="0" borderId="0" xfId="0" applyNumberFormat="1" applyAlignment="1">
      <alignment horizontal="left"/>
    </xf>
    <xf numFmtId="164" fontId="22" fillId="14" borderId="1" xfId="1" applyNumberFormat="1" applyFont="1" applyFill="1" applyBorder="1" applyAlignment="1">
      <alignment vertical="center"/>
    </xf>
    <xf numFmtId="3" fontId="23" fillId="17" borderId="1" xfId="1" applyNumberFormat="1" applyFont="1" applyFill="1" applyBorder="1"/>
    <xf numFmtId="3" fontId="23" fillId="4" borderId="1" xfId="1" applyNumberFormat="1" applyFont="1" applyFill="1" applyBorder="1"/>
    <xf numFmtId="166" fontId="39" fillId="0" borderId="1" xfId="0" applyNumberFormat="1" applyFont="1" applyBorder="1" applyAlignment="1">
      <alignment vertical="center" wrapText="1"/>
    </xf>
    <xf numFmtId="166" fontId="39" fillId="0" borderId="1" xfId="0" applyNumberFormat="1" applyFont="1" applyFill="1" applyBorder="1" applyAlignment="1">
      <alignment vertical="center" wrapText="1"/>
    </xf>
    <xf numFmtId="166" fontId="39" fillId="0" borderId="1" xfId="0" applyNumberFormat="1" applyFont="1" applyBorder="1" applyAlignment="1">
      <alignment horizontal="center" vertical="center" wrapText="1"/>
    </xf>
    <xf numFmtId="14" fontId="39" fillId="0" borderId="1" xfId="0" applyNumberFormat="1" applyFont="1" applyBorder="1" applyAlignment="1">
      <alignment horizontal="center" wrapText="1"/>
    </xf>
    <xf numFmtId="166" fontId="39" fillId="3" borderId="1" xfId="0" applyNumberFormat="1" applyFont="1" applyFill="1" applyBorder="1" applyAlignment="1">
      <alignment horizontal="left" wrapText="1"/>
    </xf>
    <xf numFmtId="166" fontId="39" fillId="3" borderId="1" xfId="0" applyNumberFormat="1" applyFont="1" applyFill="1" applyBorder="1" applyAlignment="1">
      <alignment wrapText="1"/>
    </xf>
    <xf numFmtId="166" fontId="39" fillId="3" borderId="1" xfId="0" applyNumberFormat="1" applyFont="1" applyFill="1" applyBorder="1" applyAlignment="1">
      <alignment horizontal="center" wrapText="1"/>
    </xf>
    <xf numFmtId="166" fontId="17" fillId="3" borderId="1" xfId="0" applyNumberFormat="1" applyFont="1" applyFill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49" fontId="22" fillId="3" borderId="1" xfId="0" quotePrefix="1" applyNumberFormat="1" applyFont="1" applyFill="1" applyBorder="1" applyAlignment="1">
      <alignment horizontal="center"/>
    </xf>
    <xf numFmtId="164" fontId="16" fillId="0" borderId="0" xfId="1" applyNumberFormat="1" applyFont="1" applyFill="1" applyAlignment="1">
      <alignment horizontal="left"/>
    </xf>
    <xf numFmtId="164" fontId="16" fillId="0" borderId="0" xfId="1" applyNumberFormat="1" applyFont="1" applyFill="1"/>
    <xf numFmtId="1" fontId="22" fillId="4" borderId="1" xfId="1" applyNumberFormat="1" applyFont="1" applyFill="1" applyBorder="1" applyAlignment="1">
      <alignment horizontal="center" vertical="center"/>
    </xf>
    <xf numFmtId="164" fontId="22" fillId="2" borderId="1" xfId="1" applyNumberFormat="1" applyFont="1" applyFill="1" applyBorder="1" applyAlignment="1">
      <alignment vertical="center"/>
    </xf>
    <xf numFmtId="164" fontId="22" fillId="0" borderId="9" xfId="1" applyNumberFormat="1" applyFont="1" applyFill="1" applyBorder="1" applyProtection="1"/>
    <xf numFmtId="164" fontId="22" fillId="0" borderId="1" xfId="0" applyNumberFormat="1" applyFont="1" applyFill="1" applyBorder="1"/>
    <xf numFmtId="0" fontId="22" fillId="18" borderId="1" xfId="0" applyFont="1" applyFill="1" applyBorder="1" applyAlignment="1">
      <alignment horizontal="left" vertical="top"/>
    </xf>
    <xf numFmtId="164" fontId="22" fillId="18" borderId="1" xfId="1" applyNumberFormat="1" applyFont="1" applyFill="1" applyBorder="1" applyAlignment="1">
      <alignment vertical="top"/>
    </xf>
    <xf numFmtId="9" fontId="22" fillId="18" borderId="1" xfId="2" applyFont="1" applyFill="1" applyBorder="1"/>
    <xf numFmtId="3" fontId="23" fillId="18" borderId="1" xfId="10" applyNumberFormat="1" applyFont="1" applyFill="1" applyBorder="1"/>
    <xf numFmtId="0" fontId="22" fillId="18" borderId="1" xfId="0" applyFont="1" applyFill="1" applyBorder="1"/>
    <xf numFmtId="0" fontId="22" fillId="18" borderId="1" xfId="0" applyFont="1" applyFill="1" applyBorder="1" applyAlignment="1">
      <alignment horizontal="left"/>
    </xf>
    <xf numFmtId="165" fontId="23" fillId="18" borderId="1" xfId="4" applyNumberFormat="1" applyFont="1" applyFill="1" applyBorder="1"/>
    <xf numFmtId="1" fontId="22" fillId="18" borderId="1" xfId="0" applyNumberFormat="1" applyFont="1" applyFill="1" applyBorder="1"/>
    <xf numFmtId="164" fontId="34" fillId="0" borderId="0" xfId="0" applyNumberFormat="1" applyFont="1" applyAlignment="1">
      <alignment vertical="center"/>
    </xf>
    <xf numFmtId="49" fontId="23" fillId="12" borderId="1" xfId="0" applyNumberFormat="1" applyFont="1" applyFill="1" applyBorder="1" applyAlignment="1">
      <alignment vertical="top"/>
    </xf>
    <xf numFmtId="0" fontId="23" fillId="12" borderId="1" xfId="0" applyFont="1" applyFill="1" applyBorder="1" applyAlignment="1">
      <alignment vertical="top"/>
    </xf>
    <xf numFmtId="164" fontId="37" fillId="0" borderId="1" xfId="0" applyNumberFormat="1" applyFont="1" applyBorder="1"/>
    <xf numFmtId="9" fontId="23" fillId="4" borderId="1" xfId="2" applyFont="1" applyFill="1" applyBorder="1" applyAlignment="1">
      <alignment horizontal="right"/>
    </xf>
    <xf numFmtId="49" fontId="22" fillId="12" borderId="1" xfId="0" applyNumberFormat="1" applyFont="1" applyFill="1" applyBorder="1" applyAlignment="1">
      <alignment vertical="top"/>
    </xf>
    <xf numFmtId="0" fontId="22" fillId="12" borderId="1" xfId="0" applyFont="1" applyFill="1" applyBorder="1" applyAlignment="1">
      <alignment vertical="top"/>
    </xf>
    <xf numFmtId="49" fontId="16" fillId="20" borderId="1" xfId="0" applyNumberFormat="1" applyFont="1" applyFill="1" applyBorder="1" applyAlignment="1">
      <alignment horizontal="center" vertical="center" wrapText="1"/>
    </xf>
    <xf numFmtId="0" fontId="0" fillId="18" borderId="0" xfId="0" applyFill="1"/>
    <xf numFmtId="171" fontId="22" fillId="0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164" fontId="16" fillId="19" borderId="9" xfId="1" applyNumberFormat="1" applyFont="1" applyFill="1" applyBorder="1" applyAlignment="1">
      <alignment horizontal="center"/>
    </xf>
    <xf numFmtId="164" fontId="16" fillId="19" borderId="1" xfId="1" applyNumberFormat="1" applyFont="1" applyFill="1" applyBorder="1" applyAlignment="1">
      <alignment horizontal="center"/>
    </xf>
    <xf numFmtId="49" fontId="16" fillId="5" borderId="6" xfId="0" applyNumberFormat="1" applyFont="1" applyFill="1" applyBorder="1" applyAlignment="1">
      <alignment horizontal="center" vertical="center" wrapText="1"/>
    </xf>
    <xf numFmtId="49" fontId="16" fillId="5" borderId="7" xfId="0" applyNumberFormat="1" applyFont="1" applyFill="1" applyBorder="1" applyAlignment="1">
      <alignment horizontal="center" vertical="center" wrapText="1"/>
    </xf>
    <xf numFmtId="49" fontId="16" fillId="5" borderId="8" xfId="0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11" xfId="5"/>
    <cellStyle name="Comma 12" xfId="6"/>
    <cellStyle name="Comma 2" xfId="4"/>
    <cellStyle name="Comma 2 10" xfId="7"/>
    <cellStyle name="Comma 3" xfId="10"/>
    <cellStyle name="Normal" xfId="0" builtinId="0"/>
    <cellStyle name="Normal 2" xfId="3"/>
    <cellStyle name="Normal 3" xfId="9"/>
    <cellStyle name="Percent" xfId="2" builtinId="5"/>
    <cellStyle name="Percent 2" xfId="8"/>
    <cellStyle name="Percent 3" xfId="1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zoomScale="86" zoomScaleNormal="86" workbookViewId="0">
      <pane ySplit="1" topLeftCell="A276" activePane="bottomLeft" state="frozen"/>
      <selection activeCell="F1" sqref="F1"/>
      <selection pane="bottomLeft" activeCell="F292" sqref="F292"/>
    </sheetView>
  </sheetViews>
  <sheetFormatPr defaultColWidth="9.140625" defaultRowHeight="16.5" x14ac:dyDescent="0.25"/>
  <cols>
    <col min="1" max="1" width="14.42578125" style="105" customWidth="1"/>
    <col min="2" max="2" width="16.140625" style="105" customWidth="1"/>
    <col min="3" max="5" width="15" style="106" customWidth="1"/>
    <col min="6" max="6" width="45.42578125" style="105" customWidth="1"/>
    <col min="7" max="7" width="17.140625" style="105" customWidth="1"/>
    <col min="8" max="8" width="33.5703125" style="105" customWidth="1"/>
    <col min="9" max="9" width="31.28515625" style="105" customWidth="1"/>
    <col min="10" max="10" width="15.7109375" style="107" customWidth="1"/>
    <col min="11" max="11" width="36.42578125" style="105" customWidth="1"/>
    <col min="12" max="12" width="28.28515625" style="105" customWidth="1"/>
    <col min="13" max="16384" width="9.140625" style="105"/>
  </cols>
  <sheetData>
    <row r="1" spans="1:12" ht="33" customHeight="1" x14ac:dyDescent="0.25">
      <c r="A1" s="108" t="str">
        <f>IF(ISBLANK(B1),C1,B1)</f>
        <v>Cấp 1</v>
      </c>
      <c r="B1" s="101" t="s">
        <v>1180</v>
      </c>
      <c r="C1" s="101" t="s">
        <v>1181</v>
      </c>
      <c r="D1" s="101" t="s">
        <v>1182</v>
      </c>
      <c r="E1" s="101" t="s">
        <v>1799</v>
      </c>
      <c r="F1" s="101" t="s">
        <v>1176</v>
      </c>
      <c r="G1" s="101"/>
      <c r="H1" s="101" t="s">
        <v>2894</v>
      </c>
      <c r="I1" s="101" t="s">
        <v>1177</v>
      </c>
      <c r="J1" s="73" t="s">
        <v>1178</v>
      </c>
      <c r="K1" s="102" t="s">
        <v>1179</v>
      </c>
      <c r="L1" s="109" t="s">
        <v>1434</v>
      </c>
    </row>
    <row r="2" spans="1:12" x14ac:dyDescent="0.25">
      <c r="A2" s="108" t="str">
        <f t="shared" ref="A2:A65" si="0">IF(ISBLANK(B2),IF(ISBLANK(C2),D2,C2),B2)</f>
        <v>0484</v>
      </c>
      <c r="B2" s="388" t="s">
        <v>168</v>
      </c>
      <c r="C2" s="391"/>
      <c r="D2" s="391"/>
      <c r="E2" s="391"/>
      <c r="F2" s="388" t="s">
        <v>1575</v>
      </c>
      <c r="G2" s="388" t="s">
        <v>168</v>
      </c>
      <c r="H2" s="388" t="s">
        <v>1640</v>
      </c>
      <c r="I2" s="392" t="s">
        <v>1640</v>
      </c>
      <c r="J2" s="393" t="s">
        <v>1185</v>
      </c>
      <c r="K2" s="388" t="s">
        <v>1265</v>
      </c>
      <c r="L2" s="74" t="e">
        <f>VLOOKUP(K2,$F$2:$G$303,2,0)</f>
        <v>#N/A</v>
      </c>
    </row>
    <row r="3" spans="1:12" x14ac:dyDescent="0.25">
      <c r="A3" s="108" t="str">
        <f t="shared" si="0"/>
        <v>A0231</v>
      </c>
      <c r="B3" s="388"/>
      <c r="C3" s="391" t="s">
        <v>484</v>
      </c>
      <c r="D3" s="391"/>
      <c r="E3" s="391"/>
      <c r="F3" s="388" t="s">
        <v>485</v>
      </c>
      <c r="G3" s="388" t="s">
        <v>484</v>
      </c>
      <c r="H3" s="388" t="s">
        <v>1230</v>
      </c>
      <c r="I3" s="392" t="s">
        <v>1230</v>
      </c>
      <c r="J3" s="393" t="s">
        <v>1671</v>
      </c>
      <c r="K3" s="388" t="s">
        <v>249</v>
      </c>
      <c r="L3" s="74" t="str">
        <f t="shared" ref="L3:L66" si="1">VLOOKUP(K3,$F$2:$G$303,2,0)</f>
        <v>0484</v>
      </c>
    </row>
    <row r="4" spans="1:12" x14ac:dyDescent="0.25">
      <c r="A4" s="108" t="str">
        <f t="shared" si="0"/>
        <v>A0270</v>
      </c>
      <c r="B4" s="388"/>
      <c r="C4" s="391" t="s">
        <v>1371</v>
      </c>
      <c r="D4" s="391"/>
      <c r="E4" s="391"/>
      <c r="F4" s="388" t="s">
        <v>1372</v>
      </c>
      <c r="G4" s="388" t="s">
        <v>1371</v>
      </c>
      <c r="H4" s="388" t="s">
        <v>1230</v>
      </c>
      <c r="I4" s="392" t="s">
        <v>1230</v>
      </c>
      <c r="J4" s="393" t="s">
        <v>1383</v>
      </c>
      <c r="K4" s="388" t="s">
        <v>249</v>
      </c>
      <c r="L4" s="74" t="str">
        <f t="shared" si="1"/>
        <v>0484</v>
      </c>
    </row>
    <row r="5" spans="1:12" x14ac:dyDescent="0.25">
      <c r="A5" s="108" t="str">
        <f t="shared" si="0"/>
        <v>1453</v>
      </c>
      <c r="B5" s="388"/>
      <c r="C5" s="391" t="s">
        <v>1384</v>
      </c>
      <c r="D5" s="391"/>
      <c r="E5" s="391"/>
      <c r="F5" s="388" t="s">
        <v>1385</v>
      </c>
      <c r="G5" s="388" t="s">
        <v>1384</v>
      </c>
      <c r="H5" s="388" t="s">
        <v>1263</v>
      </c>
      <c r="I5" s="392" t="s">
        <v>2895</v>
      </c>
      <c r="J5" s="393" t="s">
        <v>1386</v>
      </c>
      <c r="K5" s="388" t="s">
        <v>249</v>
      </c>
      <c r="L5" s="74" t="str">
        <f t="shared" si="1"/>
        <v>0484</v>
      </c>
    </row>
    <row r="6" spans="1:12" x14ac:dyDescent="0.25">
      <c r="A6" s="108" t="str">
        <f t="shared" si="0"/>
        <v>1459</v>
      </c>
      <c r="B6" s="388"/>
      <c r="C6" s="391" t="s">
        <v>1381</v>
      </c>
      <c r="D6" s="391"/>
      <c r="E6" s="391"/>
      <c r="F6" s="388" t="s">
        <v>1382</v>
      </c>
      <c r="G6" s="388" t="s">
        <v>1381</v>
      </c>
      <c r="H6" s="388" t="s">
        <v>1266</v>
      </c>
      <c r="I6" s="392" t="s">
        <v>2895</v>
      </c>
      <c r="J6" s="393" t="s">
        <v>1387</v>
      </c>
      <c r="K6" s="388" t="s">
        <v>249</v>
      </c>
      <c r="L6" s="74" t="str">
        <f t="shared" si="1"/>
        <v>0484</v>
      </c>
    </row>
    <row r="7" spans="1:12" x14ac:dyDescent="0.25">
      <c r="A7" s="108" t="str">
        <f t="shared" si="0"/>
        <v>1347</v>
      </c>
      <c r="B7" s="388" t="s">
        <v>273</v>
      </c>
      <c r="C7" s="391"/>
      <c r="D7" s="391"/>
      <c r="E7" s="391"/>
      <c r="F7" s="388" t="s">
        <v>274</v>
      </c>
      <c r="G7" s="388" t="s">
        <v>273</v>
      </c>
      <c r="H7" s="388" t="s">
        <v>2690</v>
      </c>
      <c r="I7" s="392" t="s">
        <v>1269</v>
      </c>
      <c r="J7" s="393" t="s">
        <v>1184</v>
      </c>
      <c r="K7" s="388" t="s">
        <v>1265</v>
      </c>
      <c r="L7" s="74" t="e">
        <f t="shared" si="1"/>
        <v>#N/A</v>
      </c>
    </row>
    <row r="8" spans="1:12" x14ac:dyDescent="0.25">
      <c r="A8" s="108" t="str">
        <f t="shared" si="0"/>
        <v>1745</v>
      </c>
      <c r="B8" s="388"/>
      <c r="C8" s="391" t="s">
        <v>2774</v>
      </c>
      <c r="D8" s="391"/>
      <c r="E8" s="391"/>
      <c r="F8" s="388" t="s">
        <v>2800</v>
      </c>
      <c r="G8" s="388" t="s">
        <v>2774</v>
      </c>
      <c r="H8" s="388" t="s">
        <v>1263</v>
      </c>
      <c r="I8" s="392" t="s">
        <v>1263</v>
      </c>
      <c r="J8" s="393" t="s">
        <v>2827</v>
      </c>
      <c r="K8" s="388" t="s">
        <v>422</v>
      </c>
      <c r="L8" s="74" t="str">
        <f t="shared" si="1"/>
        <v>1347</v>
      </c>
    </row>
    <row r="9" spans="1:12" x14ac:dyDescent="0.25">
      <c r="A9" s="108" t="str">
        <f t="shared" si="0"/>
        <v>A0385</v>
      </c>
      <c r="B9" s="388"/>
      <c r="C9" s="391" t="s">
        <v>1935</v>
      </c>
      <c r="D9" s="391"/>
      <c r="E9" s="391"/>
      <c r="F9" s="388" t="s">
        <v>1936</v>
      </c>
      <c r="G9" s="388" t="s">
        <v>1935</v>
      </c>
      <c r="H9" s="388" t="s">
        <v>1230</v>
      </c>
      <c r="I9" s="392" t="s">
        <v>1230</v>
      </c>
      <c r="J9" s="393" t="s">
        <v>1937</v>
      </c>
      <c r="K9" s="388" t="s">
        <v>422</v>
      </c>
      <c r="L9" s="74" t="str">
        <f t="shared" si="1"/>
        <v>1347</v>
      </c>
    </row>
    <row r="10" spans="1:12" x14ac:dyDescent="0.25">
      <c r="A10" s="108" t="str">
        <f t="shared" si="0"/>
        <v>A0438</v>
      </c>
      <c r="B10" s="388"/>
      <c r="C10" s="391" t="s">
        <v>2449</v>
      </c>
      <c r="D10" s="391"/>
      <c r="E10" s="391"/>
      <c r="F10" s="388" t="s">
        <v>2450</v>
      </c>
      <c r="G10" s="388" t="s">
        <v>2449</v>
      </c>
      <c r="H10" s="388" t="s">
        <v>1230</v>
      </c>
      <c r="I10" s="392" t="s">
        <v>1230</v>
      </c>
      <c r="J10" s="393" t="s">
        <v>2451</v>
      </c>
      <c r="K10" s="388" t="s">
        <v>422</v>
      </c>
      <c r="L10" s="74" t="str">
        <f t="shared" si="1"/>
        <v>1347</v>
      </c>
    </row>
    <row r="11" spans="1:12" x14ac:dyDescent="0.25">
      <c r="A11" s="108" t="str">
        <f t="shared" si="0"/>
        <v>1524</v>
      </c>
      <c r="B11" s="388" t="s">
        <v>1660</v>
      </c>
      <c r="C11" s="391"/>
      <c r="D11" s="391"/>
      <c r="E11" s="391"/>
      <c r="F11" s="388" t="s">
        <v>1661</v>
      </c>
      <c r="G11" s="388" t="s">
        <v>1660</v>
      </c>
      <c r="H11" s="388" t="s">
        <v>1268</v>
      </c>
      <c r="I11" s="392" t="s">
        <v>1640</v>
      </c>
      <c r="J11" s="393" t="s">
        <v>1672</v>
      </c>
      <c r="K11" s="388" t="s">
        <v>1265</v>
      </c>
      <c r="L11" s="74" t="e">
        <f t="shared" si="1"/>
        <v>#N/A</v>
      </c>
    </row>
    <row r="12" spans="1:12" x14ac:dyDescent="0.25">
      <c r="A12" s="108" t="str">
        <f t="shared" si="0"/>
        <v>1355</v>
      </c>
      <c r="B12" s="388"/>
      <c r="C12" s="391" t="s">
        <v>275</v>
      </c>
      <c r="D12" s="391"/>
      <c r="E12" s="391"/>
      <c r="F12" s="388" t="s">
        <v>429</v>
      </c>
      <c r="G12" s="388" t="s">
        <v>275</v>
      </c>
      <c r="H12" s="388" t="s">
        <v>1263</v>
      </c>
      <c r="I12" s="392" t="s">
        <v>2895</v>
      </c>
      <c r="J12" s="393" t="s">
        <v>1183</v>
      </c>
      <c r="K12" s="388" t="s">
        <v>1673</v>
      </c>
      <c r="L12" s="74" t="str">
        <f t="shared" si="1"/>
        <v>1524</v>
      </c>
    </row>
    <row r="13" spans="1:12" x14ac:dyDescent="0.25">
      <c r="A13" s="108" t="str">
        <f t="shared" si="0"/>
        <v>A0226</v>
      </c>
      <c r="B13" s="388"/>
      <c r="C13" s="391"/>
      <c r="D13" s="391" t="s">
        <v>329</v>
      </c>
      <c r="E13" s="391"/>
      <c r="F13" s="388" t="s">
        <v>473</v>
      </c>
      <c r="G13" s="388" t="s">
        <v>329</v>
      </c>
      <c r="H13" s="388" t="s">
        <v>1230</v>
      </c>
      <c r="I13" s="392" t="s">
        <v>1230</v>
      </c>
      <c r="J13" s="393" t="s">
        <v>1674</v>
      </c>
      <c r="K13" s="388" t="s">
        <v>429</v>
      </c>
      <c r="L13" s="74" t="str">
        <f t="shared" si="1"/>
        <v>1355</v>
      </c>
    </row>
    <row r="14" spans="1:12" x14ac:dyDescent="0.25">
      <c r="A14" s="108" t="str">
        <f t="shared" si="0"/>
        <v>A0203</v>
      </c>
      <c r="B14" s="388"/>
      <c r="C14" s="391"/>
      <c r="D14" s="391" t="s">
        <v>319</v>
      </c>
      <c r="E14" s="391"/>
      <c r="F14" s="388" t="s">
        <v>431</v>
      </c>
      <c r="G14" s="388" t="s">
        <v>319</v>
      </c>
      <c r="H14" s="388" t="s">
        <v>1230</v>
      </c>
      <c r="I14" s="392" t="s">
        <v>1230</v>
      </c>
      <c r="J14" s="393" t="s">
        <v>1675</v>
      </c>
      <c r="K14" s="388" t="s">
        <v>429</v>
      </c>
      <c r="L14" s="74" t="str">
        <f t="shared" si="1"/>
        <v>1355</v>
      </c>
    </row>
    <row r="15" spans="1:12" x14ac:dyDescent="0.25">
      <c r="A15" s="108" t="str">
        <f t="shared" si="0"/>
        <v>A0227</v>
      </c>
      <c r="B15" s="388"/>
      <c r="C15" s="391"/>
      <c r="D15" s="391" t="s">
        <v>330</v>
      </c>
      <c r="E15" s="391"/>
      <c r="F15" s="388" t="s">
        <v>476</v>
      </c>
      <c r="G15" s="388" t="s">
        <v>330</v>
      </c>
      <c r="H15" s="388" t="s">
        <v>1230</v>
      </c>
      <c r="I15" s="392" t="s">
        <v>1230</v>
      </c>
      <c r="J15" s="393" t="s">
        <v>1676</v>
      </c>
      <c r="K15" s="388" t="s">
        <v>429</v>
      </c>
      <c r="L15" s="74" t="str">
        <f t="shared" si="1"/>
        <v>1355</v>
      </c>
    </row>
    <row r="16" spans="1:12" x14ac:dyDescent="0.25">
      <c r="A16" s="108" t="str">
        <f t="shared" si="0"/>
        <v>A0279</v>
      </c>
      <c r="B16" s="388"/>
      <c r="C16" s="391" t="s">
        <v>1437</v>
      </c>
      <c r="D16" s="391"/>
      <c r="E16" s="391"/>
      <c r="F16" s="388" t="s">
        <v>1438</v>
      </c>
      <c r="G16" s="388" t="s">
        <v>1437</v>
      </c>
      <c r="H16" s="388" t="s">
        <v>1230</v>
      </c>
      <c r="I16" s="392" t="s">
        <v>1230</v>
      </c>
      <c r="J16" s="393" t="s">
        <v>1677</v>
      </c>
      <c r="K16" s="388" t="s">
        <v>1673</v>
      </c>
      <c r="L16" s="74" t="str">
        <f t="shared" si="1"/>
        <v>1524</v>
      </c>
    </row>
    <row r="17" spans="1:12" x14ac:dyDescent="0.25">
      <c r="A17" s="108" t="str">
        <f t="shared" si="0"/>
        <v>A0412</v>
      </c>
      <c r="B17" s="388"/>
      <c r="C17" s="391" t="s">
        <v>1938</v>
      </c>
      <c r="D17" s="391"/>
      <c r="E17" s="391"/>
      <c r="F17" s="388" t="s">
        <v>1939</v>
      </c>
      <c r="G17" s="388" t="s">
        <v>1938</v>
      </c>
      <c r="H17" s="388" t="s">
        <v>1230</v>
      </c>
      <c r="I17" s="392" t="s">
        <v>1230</v>
      </c>
      <c r="J17" s="393" t="s">
        <v>1940</v>
      </c>
      <c r="K17" s="388" t="s">
        <v>1673</v>
      </c>
      <c r="L17" s="74" t="str">
        <f t="shared" si="1"/>
        <v>1524</v>
      </c>
    </row>
    <row r="18" spans="1:12" x14ac:dyDescent="0.25">
      <c r="A18" s="108" t="str">
        <f t="shared" si="0"/>
        <v>1663</v>
      </c>
      <c r="B18" s="388"/>
      <c r="C18" s="391" t="s">
        <v>2413</v>
      </c>
      <c r="D18" s="391"/>
      <c r="E18" s="391"/>
      <c r="F18" s="388" t="s">
        <v>2414</v>
      </c>
      <c r="G18" s="388" t="s">
        <v>2413</v>
      </c>
      <c r="H18" s="388" t="s">
        <v>1263</v>
      </c>
      <c r="I18" s="392" t="s">
        <v>2895</v>
      </c>
      <c r="J18" s="393" t="s">
        <v>2415</v>
      </c>
      <c r="K18" s="388" t="s">
        <v>1673</v>
      </c>
      <c r="L18" s="74" t="str">
        <f t="shared" si="1"/>
        <v>1524</v>
      </c>
    </row>
    <row r="19" spans="1:12" x14ac:dyDescent="0.25">
      <c r="A19" s="108" t="str">
        <f t="shared" si="0"/>
        <v>1535</v>
      </c>
      <c r="B19" s="388" t="s">
        <v>1800</v>
      </c>
      <c r="C19" s="391"/>
      <c r="D19" s="391"/>
      <c r="E19" s="391"/>
      <c r="F19" s="388" t="s">
        <v>1801</v>
      </c>
      <c r="G19" s="388" t="s">
        <v>1800</v>
      </c>
      <c r="H19" s="388" t="s">
        <v>1271</v>
      </c>
      <c r="I19" s="392" t="s">
        <v>1271</v>
      </c>
      <c r="J19" s="393" t="s">
        <v>1802</v>
      </c>
      <c r="K19" s="388" t="s">
        <v>1265</v>
      </c>
      <c r="L19" s="74" t="e">
        <f t="shared" si="1"/>
        <v>#N/A</v>
      </c>
    </row>
    <row r="20" spans="1:12" x14ac:dyDescent="0.25">
      <c r="A20" s="108" t="str">
        <f t="shared" si="0"/>
        <v>A0459</v>
      </c>
      <c r="B20" s="388"/>
      <c r="C20" s="391" t="s">
        <v>2699</v>
      </c>
      <c r="D20" s="391"/>
      <c r="E20" s="391"/>
      <c r="F20" s="388" t="s">
        <v>2728</v>
      </c>
      <c r="G20" s="388" t="s">
        <v>2699</v>
      </c>
      <c r="H20" s="388" t="s">
        <v>1230</v>
      </c>
      <c r="I20" s="392" t="s">
        <v>1230</v>
      </c>
      <c r="J20" s="393" t="s">
        <v>2742</v>
      </c>
      <c r="K20" s="388" t="s">
        <v>1839</v>
      </c>
      <c r="L20" s="74" t="str">
        <f t="shared" si="1"/>
        <v>1535</v>
      </c>
    </row>
    <row r="21" spans="1:12" x14ac:dyDescent="0.25">
      <c r="A21" s="108" t="str">
        <f t="shared" si="0"/>
        <v>A0423</v>
      </c>
      <c r="B21" s="388"/>
      <c r="C21" s="391" t="s">
        <v>2309</v>
      </c>
      <c r="D21" s="391"/>
      <c r="E21" s="391"/>
      <c r="F21" s="388" t="s">
        <v>2310</v>
      </c>
      <c r="G21" s="388" t="s">
        <v>2309</v>
      </c>
      <c r="H21" s="388" t="s">
        <v>1230</v>
      </c>
      <c r="I21" s="392" t="s">
        <v>1230</v>
      </c>
      <c r="J21" s="393" t="s">
        <v>2311</v>
      </c>
      <c r="K21" s="388" t="s">
        <v>1839</v>
      </c>
      <c r="L21" s="74" t="str">
        <f t="shared" si="1"/>
        <v>1535</v>
      </c>
    </row>
    <row r="22" spans="1:12" x14ac:dyDescent="0.25">
      <c r="A22" s="108" t="str">
        <f t="shared" si="0"/>
        <v>A0444</v>
      </c>
      <c r="B22" s="388"/>
      <c r="C22" s="391" t="s">
        <v>2489</v>
      </c>
      <c r="D22" s="391"/>
      <c r="E22" s="391"/>
      <c r="F22" s="388" t="s">
        <v>2490</v>
      </c>
      <c r="G22" s="388" t="s">
        <v>2489</v>
      </c>
      <c r="H22" s="388" t="s">
        <v>1230</v>
      </c>
      <c r="I22" s="392" t="s">
        <v>1230</v>
      </c>
      <c r="J22" s="393" t="s">
        <v>2529</v>
      </c>
      <c r="K22" s="388" t="s">
        <v>1839</v>
      </c>
      <c r="L22" s="74" t="str">
        <f t="shared" si="1"/>
        <v>1535</v>
      </c>
    </row>
    <row r="23" spans="1:12" x14ac:dyDescent="0.25">
      <c r="A23" s="108" t="str">
        <f t="shared" si="0"/>
        <v>1414</v>
      </c>
      <c r="B23" s="388"/>
      <c r="C23" s="391" t="s">
        <v>1255</v>
      </c>
      <c r="D23" s="391"/>
      <c r="E23" s="391"/>
      <c r="F23" s="388" t="s">
        <v>1262</v>
      </c>
      <c r="G23" s="388" t="s">
        <v>1255</v>
      </c>
      <c r="H23" s="388" t="s">
        <v>1266</v>
      </c>
      <c r="I23" s="392" t="s">
        <v>2895</v>
      </c>
      <c r="J23" s="393" t="s">
        <v>1264</v>
      </c>
      <c r="K23" s="388" t="s">
        <v>1839</v>
      </c>
      <c r="L23" s="74" t="str">
        <f t="shared" si="1"/>
        <v>1535</v>
      </c>
    </row>
    <row r="24" spans="1:12" x14ac:dyDescent="0.25">
      <c r="A24" s="108" t="str">
        <f t="shared" si="0"/>
        <v>A0252</v>
      </c>
      <c r="B24" s="388"/>
      <c r="C24" s="391"/>
      <c r="D24" s="391" t="s">
        <v>1286</v>
      </c>
      <c r="E24" s="391"/>
      <c r="F24" s="388" t="s">
        <v>1287</v>
      </c>
      <c r="G24" s="388" t="s">
        <v>1286</v>
      </c>
      <c r="H24" s="388" t="s">
        <v>1230</v>
      </c>
      <c r="I24" s="392" t="s">
        <v>1230</v>
      </c>
      <c r="J24" s="393" t="s">
        <v>1680</v>
      </c>
      <c r="K24" s="388" t="s">
        <v>1262</v>
      </c>
      <c r="L24" s="74" t="str">
        <f t="shared" si="1"/>
        <v>1414</v>
      </c>
    </row>
    <row r="25" spans="1:12" x14ac:dyDescent="0.25">
      <c r="A25" s="108" t="str">
        <f t="shared" si="0"/>
        <v>A0313</v>
      </c>
      <c r="B25" s="388"/>
      <c r="C25" s="391"/>
      <c r="D25" s="391" t="s">
        <v>1630</v>
      </c>
      <c r="E25" s="391"/>
      <c r="F25" s="388" t="s">
        <v>1631</v>
      </c>
      <c r="G25" s="388" t="s">
        <v>1630</v>
      </c>
      <c r="H25" s="388" t="s">
        <v>1230</v>
      </c>
      <c r="I25" s="392" t="s">
        <v>1230</v>
      </c>
      <c r="J25" s="393" t="s">
        <v>1681</v>
      </c>
      <c r="K25" s="388" t="s">
        <v>1262</v>
      </c>
      <c r="L25" s="74" t="str">
        <f t="shared" si="1"/>
        <v>1414</v>
      </c>
    </row>
    <row r="26" spans="1:12" x14ac:dyDescent="0.25">
      <c r="A26" s="108" t="str">
        <f t="shared" si="0"/>
        <v>A0462</v>
      </c>
      <c r="B26" s="388"/>
      <c r="C26" s="391"/>
      <c r="D26" s="391" t="s">
        <v>2729</v>
      </c>
      <c r="E26" s="391"/>
      <c r="F26" s="388" t="s">
        <v>2730</v>
      </c>
      <c r="G26" s="388" t="s">
        <v>2729</v>
      </c>
      <c r="H26" s="388" t="s">
        <v>1230</v>
      </c>
      <c r="I26" s="392" t="s">
        <v>1230</v>
      </c>
      <c r="J26" s="393" t="s">
        <v>2743</v>
      </c>
      <c r="K26" s="388" t="s">
        <v>1262</v>
      </c>
      <c r="L26" s="74" t="str">
        <f t="shared" si="1"/>
        <v>1414</v>
      </c>
    </row>
    <row r="27" spans="1:12" x14ac:dyDescent="0.25">
      <c r="A27" s="108" t="str">
        <f t="shared" si="0"/>
        <v>A0416</v>
      </c>
      <c r="B27" s="388"/>
      <c r="C27" s="391"/>
      <c r="D27" s="391" t="s">
        <v>2269</v>
      </c>
      <c r="E27" s="391"/>
      <c r="F27" s="388" t="s">
        <v>1941</v>
      </c>
      <c r="G27" s="388" t="s">
        <v>2269</v>
      </c>
      <c r="H27" s="388" t="s">
        <v>1230</v>
      </c>
      <c r="I27" s="392" t="s">
        <v>1230</v>
      </c>
      <c r="J27" s="393" t="s">
        <v>2301</v>
      </c>
      <c r="K27" s="388" t="s">
        <v>1262</v>
      </c>
      <c r="L27" s="74" t="str">
        <f t="shared" si="1"/>
        <v>1414</v>
      </c>
    </row>
    <row r="28" spans="1:12" x14ac:dyDescent="0.25">
      <c r="A28" s="108" t="str">
        <f t="shared" si="0"/>
        <v>A0481</v>
      </c>
      <c r="B28" s="388"/>
      <c r="C28" s="391"/>
      <c r="D28" s="391" t="s">
        <v>2896</v>
      </c>
      <c r="E28" s="391"/>
      <c r="F28" s="388" t="s">
        <v>2897</v>
      </c>
      <c r="G28" s="388" t="s">
        <v>2896</v>
      </c>
      <c r="H28" s="388" t="s">
        <v>1230</v>
      </c>
      <c r="I28" s="392" t="s">
        <v>1230</v>
      </c>
      <c r="J28" s="393" t="s">
        <v>2898</v>
      </c>
      <c r="K28" s="388" t="s">
        <v>1262</v>
      </c>
      <c r="L28" s="74" t="str">
        <f t="shared" si="1"/>
        <v>1414</v>
      </c>
    </row>
    <row r="29" spans="1:12" x14ac:dyDescent="0.25">
      <c r="A29" s="108" t="str">
        <f t="shared" si="0"/>
        <v>1549</v>
      </c>
      <c r="B29" s="388"/>
      <c r="C29" s="391" t="s">
        <v>1884</v>
      </c>
      <c r="D29" s="391"/>
      <c r="E29" s="391"/>
      <c r="F29" s="388" t="s">
        <v>1885</v>
      </c>
      <c r="G29" s="388" t="s">
        <v>1884</v>
      </c>
      <c r="H29" s="388" t="s">
        <v>1269</v>
      </c>
      <c r="I29" s="392" t="s">
        <v>1269</v>
      </c>
      <c r="J29" s="393" t="s">
        <v>1886</v>
      </c>
      <c r="K29" s="388" t="s">
        <v>1839</v>
      </c>
      <c r="L29" s="74" t="str">
        <f t="shared" si="1"/>
        <v>1535</v>
      </c>
    </row>
    <row r="30" spans="1:12" x14ac:dyDescent="0.25">
      <c r="A30" s="108" t="str">
        <f t="shared" si="0"/>
        <v>1746</v>
      </c>
      <c r="B30" s="388"/>
      <c r="C30" s="391"/>
      <c r="D30" s="391" t="s">
        <v>2776</v>
      </c>
      <c r="E30" s="391"/>
      <c r="F30" s="388" t="s">
        <v>2799</v>
      </c>
      <c r="G30" s="388" t="s">
        <v>2776</v>
      </c>
      <c r="H30" s="388" t="s">
        <v>1263</v>
      </c>
      <c r="I30" s="392" t="s">
        <v>1263</v>
      </c>
      <c r="J30" s="393" t="s">
        <v>2827</v>
      </c>
      <c r="K30" s="388" t="s">
        <v>2575</v>
      </c>
      <c r="L30" s="74" t="str">
        <f t="shared" si="1"/>
        <v>1549</v>
      </c>
    </row>
    <row r="31" spans="1:12" x14ac:dyDescent="0.25">
      <c r="A31" s="108" t="s">
        <v>1942</v>
      </c>
      <c r="B31" s="388"/>
      <c r="C31" s="391"/>
      <c r="D31" s="391"/>
      <c r="E31" s="391" t="s">
        <v>1942</v>
      </c>
      <c r="F31" s="388" t="s">
        <v>1943</v>
      </c>
      <c r="G31" s="388" t="s">
        <v>1942</v>
      </c>
      <c r="H31" s="388" t="s">
        <v>1230</v>
      </c>
      <c r="I31" s="392" t="s">
        <v>1230</v>
      </c>
      <c r="J31" s="393" t="s">
        <v>1944</v>
      </c>
      <c r="K31" s="388" t="s">
        <v>2799</v>
      </c>
      <c r="L31" s="74" t="str">
        <f t="shared" si="1"/>
        <v>1746</v>
      </c>
    </row>
    <row r="32" spans="1:12" x14ac:dyDescent="0.25">
      <c r="A32" s="108" t="s">
        <v>2305</v>
      </c>
      <c r="B32" s="388"/>
      <c r="C32" s="391"/>
      <c r="D32" s="391"/>
      <c r="E32" s="391" t="s">
        <v>2305</v>
      </c>
      <c r="F32" s="388" t="s">
        <v>2019</v>
      </c>
      <c r="G32" s="388" t="s">
        <v>2305</v>
      </c>
      <c r="H32" s="388" t="s">
        <v>1230</v>
      </c>
      <c r="I32" s="392" t="s">
        <v>1230</v>
      </c>
      <c r="J32" s="393" t="s">
        <v>2306</v>
      </c>
      <c r="K32" s="388" t="s">
        <v>2799</v>
      </c>
      <c r="L32" s="74" t="str">
        <f t="shared" si="1"/>
        <v>1746</v>
      </c>
    </row>
    <row r="33" spans="1:12" x14ac:dyDescent="0.25">
      <c r="A33" s="108" t="str">
        <f t="shared" si="0"/>
        <v>1722</v>
      </c>
      <c r="B33" s="388"/>
      <c r="C33" s="391"/>
      <c r="D33" s="391" t="s">
        <v>2693</v>
      </c>
      <c r="E33" s="391"/>
      <c r="F33" s="388" t="s">
        <v>2594</v>
      </c>
      <c r="G33" s="388" t="s">
        <v>2693</v>
      </c>
      <c r="H33" s="388" t="s">
        <v>1263</v>
      </c>
      <c r="I33" s="392" t="s">
        <v>1263</v>
      </c>
      <c r="J33" s="393" t="s">
        <v>2741</v>
      </c>
      <c r="K33" s="388" t="s">
        <v>2575</v>
      </c>
      <c r="L33" s="74" t="str">
        <f t="shared" si="1"/>
        <v>1549</v>
      </c>
    </row>
    <row r="34" spans="1:12" x14ac:dyDescent="0.25">
      <c r="A34" s="108" t="s">
        <v>2307</v>
      </c>
      <c r="B34" s="388"/>
      <c r="C34" s="391"/>
      <c r="D34" s="391"/>
      <c r="E34" s="391" t="s">
        <v>2307</v>
      </c>
      <c r="F34" s="388" t="s">
        <v>2308</v>
      </c>
      <c r="G34" s="388" t="s">
        <v>2307</v>
      </c>
      <c r="H34" s="388" t="s">
        <v>1230</v>
      </c>
      <c r="I34" s="392" t="s">
        <v>1230</v>
      </c>
      <c r="J34" s="393" t="s">
        <v>2306</v>
      </c>
      <c r="K34" s="388" t="s">
        <v>2594</v>
      </c>
      <c r="L34" s="74" t="str">
        <f t="shared" si="1"/>
        <v>1722</v>
      </c>
    </row>
    <row r="35" spans="1:12" x14ac:dyDescent="0.25">
      <c r="A35" s="108" t="str">
        <f t="shared" si="0"/>
        <v>A0451</v>
      </c>
      <c r="B35" s="388"/>
      <c r="C35" s="391"/>
      <c r="D35" s="391" t="s">
        <v>2572</v>
      </c>
      <c r="E35" s="391"/>
      <c r="F35" s="388" t="s">
        <v>2573</v>
      </c>
      <c r="G35" s="388" t="s">
        <v>2572</v>
      </c>
      <c r="H35" s="388" t="s">
        <v>1230</v>
      </c>
      <c r="I35" s="392" t="s">
        <v>1230</v>
      </c>
      <c r="J35" s="393" t="s">
        <v>2574</v>
      </c>
      <c r="K35" s="388" t="s">
        <v>2575</v>
      </c>
      <c r="L35" s="74" t="str">
        <f t="shared" si="1"/>
        <v>1549</v>
      </c>
    </row>
    <row r="36" spans="1:12" x14ac:dyDescent="0.25">
      <c r="A36" s="108" t="str">
        <f t="shared" si="0"/>
        <v>1773</v>
      </c>
      <c r="B36" s="388"/>
      <c r="C36" s="391"/>
      <c r="D36" s="391" t="s">
        <v>2867</v>
      </c>
      <c r="E36" s="391"/>
      <c r="F36" s="388" t="s">
        <v>2899</v>
      </c>
      <c r="G36" s="388" t="s">
        <v>2867</v>
      </c>
      <c r="H36" s="388" t="s">
        <v>1270</v>
      </c>
      <c r="I36" s="392" t="s">
        <v>2895</v>
      </c>
      <c r="J36" s="393" t="s">
        <v>2900</v>
      </c>
      <c r="K36" s="388" t="s">
        <v>2575</v>
      </c>
      <c r="L36" s="74" t="str">
        <f t="shared" si="1"/>
        <v>1549</v>
      </c>
    </row>
    <row r="37" spans="1:12" x14ac:dyDescent="0.25">
      <c r="A37" s="108" t="str">
        <f t="shared" si="0"/>
        <v>1554</v>
      </c>
      <c r="B37" s="388"/>
      <c r="C37" s="391" t="s">
        <v>1952</v>
      </c>
      <c r="D37" s="391"/>
      <c r="E37" s="391"/>
      <c r="F37" s="388" t="s">
        <v>1953</v>
      </c>
      <c r="G37" s="388" t="s">
        <v>1952</v>
      </c>
      <c r="H37" s="388" t="s">
        <v>1954</v>
      </c>
      <c r="I37" s="392" t="s">
        <v>1954</v>
      </c>
      <c r="J37" s="393" t="s">
        <v>1947</v>
      </c>
      <c r="K37" s="388" t="s">
        <v>1839</v>
      </c>
      <c r="L37" s="74" t="str">
        <f t="shared" si="1"/>
        <v>1535</v>
      </c>
    </row>
    <row r="38" spans="1:12" x14ac:dyDescent="0.25">
      <c r="A38" s="108" t="str">
        <f t="shared" si="0"/>
        <v>1552</v>
      </c>
      <c r="B38" s="388"/>
      <c r="C38" s="391"/>
      <c r="D38" s="391" t="s">
        <v>1945</v>
      </c>
      <c r="E38" s="391"/>
      <c r="F38" s="388" t="s">
        <v>1951</v>
      </c>
      <c r="G38" s="388" t="s">
        <v>1945</v>
      </c>
      <c r="H38" s="388" t="s">
        <v>1270</v>
      </c>
      <c r="I38" s="392" t="s">
        <v>2895</v>
      </c>
      <c r="J38" s="393" t="s">
        <v>1947</v>
      </c>
      <c r="K38" s="388" t="s">
        <v>1958</v>
      </c>
      <c r="L38" s="74" t="str">
        <f t="shared" si="1"/>
        <v>1554</v>
      </c>
    </row>
    <row r="39" spans="1:12" x14ac:dyDescent="0.25">
      <c r="A39" s="108" t="s">
        <v>1479</v>
      </c>
      <c r="B39" s="388"/>
      <c r="C39" s="391"/>
      <c r="D39" s="391"/>
      <c r="E39" s="391" t="s">
        <v>1479</v>
      </c>
      <c r="F39" s="388" t="s">
        <v>1480</v>
      </c>
      <c r="G39" s="388" t="s">
        <v>1479</v>
      </c>
      <c r="H39" s="388" t="s">
        <v>1230</v>
      </c>
      <c r="I39" s="392" t="s">
        <v>1230</v>
      </c>
      <c r="J39" s="393" t="s">
        <v>1481</v>
      </c>
      <c r="K39" s="388" t="s">
        <v>1951</v>
      </c>
      <c r="L39" s="74" t="str">
        <f t="shared" si="1"/>
        <v>1552</v>
      </c>
    </row>
    <row r="40" spans="1:12" x14ac:dyDescent="0.25">
      <c r="A40" s="108" t="str">
        <f t="shared" si="0"/>
        <v>1577</v>
      </c>
      <c r="B40" s="388"/>
      <c r="C40" s="391"/>
      <c r="D40" s="391" t="s">
        <v>1948</v>
      </c>
      <c r="E40" s="391"/>
      <c r="F40" s="388" t="s">
        <v>1949</v>
      </c>
      <c r="G40" s="388" t="s">
        <v>1948</v>
      </c>
      <c r="H40" s="388" t="s">
        <v>1263</v>
      </c>
      <c r="I40" s="392" t="s">
        <v>2895</v>
      </c>
      <c r="J40" s="393" t="s">
        <v>1950</v>
      </c>
      <c r="K40" s="388" t="s">
        <v>1958</v>
      </c>
      <c r="L40" s="74" t="str">
        <f t="shared" si="1"/>
        <v>1554</v>
      </c>
    </row>
    <row r="41" spans="1:12" x14ac:dyDescent="0.25">
      <c r="A41" s="108" t="str">
        <f t="shared" si="0"/>
        <v>1336</v>
      </c>
      <c r="B41" s="388" t="s">
        <v>267</v>
      </c>
      <c r="C41" s="391"/>
      <c r="D41" s="391"/>
      <c r="E41" s="391"/>
      <c r="F41" s="388" t="s">
        <v>268</v>
      </c>
      <c r="G41" s="388" t="s">
        <v>267</v>
      </c>
      <c r="H41" s="388" t="s">
        <v>1269</v>
      </c>
      <c r="I41" s="392" t="s">
        <v>1269</v>
      </c>
      <c r="J41" s="393" t="s">
        <v>1189</v>
      </c>
      <c r="K41" s="388" t="s">
        <v>243</v>
      </c>
      <c r="L41" s="74" t="e">
        <f t="shared" si="1"/>
        <v>#N/A</v>
      </c>
    </row>
    <row r="42" spans="1:12" x14ac:dyDescent="0.25">
      <c r="A42" s="108" t="str">
        <f t="shared" si="0"/>
        <v>A0409</v>
      </c>
      <c r="B42" s="388"/>
      <c r="C42" s="391" t="s">
        <v>1970</v>
      </c>
      <c r="D42" s="391"/>
      <c r="E42" s="391"/>
      <c r="F42" s="388" t="s">
        <v>1971</v>
      </c>
      <c r="G42" s="388" t="s">
        <v>1970</v>
      </c>
      <c r="H42" s="388" t="s">
        <v>1230</v>
      </c>
      <c r="I42" s="392" t="s">
        <v>1230</v>
      </c>
      <c r="J42" s="393" t="s">
        <v>1972</v>
      </c>
      <c r="K42" s="388" t="s">
        <v>410</v>
      </c>
      <c r="L42" s="74" t="str">
        <f t="shared" si="1"/>
        <v>1336</v>
      </c>
    </row>
    <row r="43" spans="1:12" x14ac:dyDescent="0.25">
      <c r="A43" s="108" t="str">
        <f t="shared" si="0"/>
        <v>A0378</v>
      </c>
      <c r="B43" s="388"/>
      <c r="C43" s="391" t="s">
        <v>1979</v>
      </c>
      <c r="D43" s="391"/>
      <c r="E43" s="391"/>
      <c r="F43" s="388" t="s">
        <v>1980</v>
      </c>
      <c r="G43" s="388" t="s">
        <v>1979</v>
      </c>
      <c r="H43" s="388" t="s">
        <v>1230</v>
      </c>
      <c r="I43" s="392" t="s">
        <v>1230</v>
      </c>
      <c r="J43" s="393" t="s">
        <v>1981</v>
      </c>
      <c r="K43" s="388" t="s">
        <v>410</v>
      </c>
      <c r="L43" s="74" t="str">
        <f t="shared" si="1"/>
        <v>1336</v>
      </c>
    </row>
    <row r="44" spans="1:12" x14ac:dyDescent="0.25">
      <c r="A44" s="108" t="str">
        <f t="shared" si="0"/>
        <v>A0445</v>
      </c>
      <c r="B44" s="388"/>
      <c r="C44" s="391" t="s">
        <v>2530</v>
      </c>
      <c r="D44" s="391"/>
      <c r="E44" s="391"/>
      <c r="F44" s="388" t="s">
        <v>856</v>
      </c>
      <c r="G44" s="388" t="s">
        <v>2530</v>
      </c>
      <c r="H44" s="388" t="s">
        <v>1230</v>
      </c>
      <c r="I44" s="392" t="s">
        <v>1230</v>
      </c>
      <c r="J44" s="393" t="s">
        <v>2531</v>
      </c>
      <c r="K44" s="388" t="s">
        <v>410</v>
      </c>
      <c r="L44" s="74" t="str">
        <f t="shared" si="1"/>
        <v>1336</v>
      </c>
    </row>
    <row r="45" spans="1:12" x14ac:dyDescent="0.25">
      <c r="A45" s="108" t="str">
        <f t="shared" si="0"/>
        <v>1736</v>
      </c>
      <c r="B45" s="388"/>
      <c r="C45" s="391" t="s">
        <v>2731</v>
      </c>
      <c r="D45" s="391"/>
      <c r="E45" s="391"/>
      <c r="F45" s="388" t="s">
        <v>2732</v>
      </c>
      <c r="G45" s="388" t="s">
        <v>2731</v>
      </c>
      <c r="H45" s="388" t="s">
        <v>1263</v>
      </c>
      <c r="I45" s="392" t="s">
        <v>1263</v>
      </c>
      <c r="J45" s="393" t="s">
        <v>2745</v>
      </c>
      <c r="K45" s="388" t="s">
        <v>410</v>
      </c>
      <c r="L45" s="74" t="str">
        <f t="shared" si="1"/>
        <v>1336</v>
      </c>
    </row>
    <row r="46" spans="1:12" x14ac:dyDescent="0.25">
      <c r="A46" s="108" t="str">
        <f t="shared" si="0"/>
        <v>A0470</v>
      </c>
      <c r="B46" s="388"/>
      <c r="C46" s="391" t="s">
        <v>2801</v>
      </c>
      <c r="D46" s="391"/>
      <c r="E46" s="391"/>
      <c r="F46" s="388" t="s">
        <v>2802</v>
      </c>
      <c r="G46" s="388" t="s">
        <v>2801</v>
      </c>
      <c r="H46" s="388" t="s">
        <v>1230</v>
      </c>
      <c r="I46" s="392" t="s">
        <v>1230</v>
      </c>
      <c r="J46" s="393" t="s">
        <v>2828</v>
      </c>
      <c r="K46" s="388" t="s">
        <v>410</v>
      </c>
      <c r="L46" s="74" t="str">
        <f t="shared" si="1"/>
        <v>1336</v>
      </c>
    </row>
    <row r="47" spans="1:12" x14ac:dyDescent="0.25">
      <c r="A47" s="108" t="str">
        <f t="shared" si="0"/>
        <v>1694</v>
      </c>
      <c r="B47" s="388"/>
      <c r="C47" s="391" t="s">
        <v>2578</v>
      </c>
      <c r="D47" s="391"/>
      <c r="E47" s="391"/>
      <c r="F47" s="388" t="s">
        <v>2579</v>
      </c>
      <c r="G47" s="388" t="s">
        <v>2578</v>
      </c>
      <c r="H47" s="388" t="s">
        <v>1263</v>
      </c>
      <c r="I47" s="392" t="s">
        <v>1263</v>
      </c>
      <c r="J47" s="393" t="s">
        <v>2580</v>
      </c>
      <c r="K47" s="388" t="s">
        <v>410</v>
      </c>
      <c r="L47" s="74" t="str">
        <f t="shared" si="1"/>
        <v>1336</v>
      </c>
    </row>
    <row r="48" spans="1:12" x14ac:dyDescent="0.25">
      <c r="A48" s="108" t="str">
        <f t="shared" si="0"/>
        <v>A0487</v>
      </c>
      <c r="B48" s="388"/>
      <c r="C48" s="391" t="s">
        <v>3031</v>
      </c>
      <c r="D48" s="391"/>
      <c r="E48" s="391"/>
      <c r="F48" s="388" t="s">
        <v>3032</v>
      </c>
      <c r="G48" s="388" t="s">
        <v>3031</v>
      </c>
      <c r="H48" s="388"/>
      <c r="I48" s="392" t="s">
        <v>1230</v>
      </c>
      <c r="J48" s="393" t="s">
        <v>3033</v>
      </c>
      <c r="K48" s="388" t="s">
        <v>410</v>
      </c>
      <c r="L48" s="74" t="str">
        <f t="shared" si="1"/>
        <v>1336</v>
      </c>
    </row>
    <row r="49" spans="1:12" x14ac:dyDescent="0.25">
      <c r="A49" s="108" t="str">
        <f t="shared" si="0"/>
        <v>0742</v>
      </c>
      <c r="B49" s="388" t="s">
        <v>162</v>
      </c>
      <c r="C49" s="391"/>
      <c r="D49" s="391"/>
      <c r="E49" s="391"/>
      <c r="F49" s="388" t="s">
        <v>163</v>
      </c>
      <c r="G49" s="388" t="s">
        <v>162</v>
      </c>
      <c r="H49" s="388" t="s">
        <v>1268</v>
      </c>
      <c r="I49" s="392" t="s">
        <v>1268</v>
      </c>
      <c r="J49" s="393" t="s">
        <v>1188</v>
      </c>
      <c r="K49" s="388" t="s">
        <v>243</v>
      </c>
      <c r="L49" s="74" t="e">
        <f t="shared" si="1"/>
        <v>#N/A</v>
      </c>
    </row>
    <row r="50" spans="1:12" x14ac:dyDescent="0.25">
      <c r="A50" s="108" t="str">
        <f t="shared" si="0"/>
        <v>A0156</v>
      </c>
      <c r="B50" s="388"/>
      <c r="C50" s="394" t="s">
        <v>292</v>
      </c>
      <c r="D50" s="391"/>
      <c r="E50" s="391"/>
      <c r="F50" s="388" t="s">
        <v>377</v>
      </c>
      <c r="G50" s="388" t="s">
        <v>292</v>
      </c>
      <c r="H50" s="388" t="s">
        <v>1230</v>
      </c>
      <c r="I50" s="392" t="s">
        <v>1230</v>
      </c>
      <c r="J50" s="393" t="s">
        <v>1683</v>
      </c>
      <c r="K50" s="388" t="s">
        <v>1187</v>
      </c>
      <c r="L50" s="74" t="str">
        <f t="shared" si="1"/>
        <v>0742</v>
      </c>
    </row>
    <row r="51" spans="1:12" s="363" customFormat="1" x14ac:dyDescent="0.25">
      <c r="A51" s="108" t="str">
        <f t="shared" si="0"/>
        <v>1420</v>
      </c>
      <c r="B51" s="431"/>
      <c r="C51" s="394" t="s">
        <v>1279</v>
      </c>
      <c r="D51" s="394"/>
      <c r="E51" s="394"/>
      <c r="F51" s="431" t="s">
        <v>1289</v>
      </c>
      <c r="G51" s="431" t="s">
        <v>1279</v>
      </c>
      <c r="H51" s="431" t="s">
        <v>1266</v>
      </c>
      <c r="I51" s="432" t="s">
        <v>2895</v>
      </c>
      <c r="J51" s="433" t="s">
        <v>1290</v>
      </c>
      <c r="K51" s="431" t="s">
        <v>1187</v>
      </c>
      <c r="L51" s="74" t="str">
        <f t="shared" si="1"/>
        <v>0742</v>
      </c>
    </row>
    <row r="52" spans="1:12" x14ac:dyDescent="0.25">
      <c r="A52" s="108" t="str">
        <f t="shared" si="0"/>
        <v>A0401</v>
      </c>
      <c r="B52" s="388"/>
      <c r="C52" s="391" t="s">
        <v>1975</v>
      </c>
      <c r="D52" s="391"/>
      <c r="E52" s="391"/>
      <c r="F52" s="388" t="s">
        <v>1798</v>
      </c>
      <c r="G52" s="388" t="s">
        <v>1975</v>
      </c>
      <c r="H52" s="388" t="s">
        <v>1230</v>
      </c>
      <c r="I52" s="392" t="s">
        <v>1230</v>
      </c>
      <c r="J52" s="393" t="s">
        <v>1976</v>
      </c>
      <c r="K52" s="388" t="s">
        <v>1187</v>
      </c>
      <c r="L52" s="74" t="str">
        <f t="shared" si="1"/>
        <v>0742</v>
      </c>
    </row>
    <row r="53" spans="1:12" x14ac:dyDescent="0.25">
      <c r="A53" s="108" t="str">
        <f t="shared" si="0"/>
        <v>1721</v>
      </c>
      <c r="B53" s="388"/>
      <c r="C53" s="391" t="s">
        <v>2671</v>
      </c>
      <c r="D53" s="391"/>
      <c r="E53" s="391"/>
      <c r="F53" s="388" t="s">
        <v>2672</v>
      </c>
      <c r="G53" s="388" t="s">
        <v>2671</v>
      </c>
      <c r="H53" s="388" t="s">
        <v>1263</v>
      </c>
      <c r="I53" s="392" t="s">
        <v>1263</v>
      </c>
      <c r="J53" s="393" t="s">
        <v>2673</v>
      </c>
      <c r="K53" s="388" t="s">
        <v>1187</v>
      </c>
      <c r="L53" s="74" t="str">
        <f t="shared" si="1"/>
        <v>0742</v>
      </c>
    </row>
    <row r="54" spans="1:12" x14ac:dyDescent="0.25">
      <c r="A54" s="108" t="str">
        <f t="shared" si="0"/>
        <v>1699</v>
      </c>
      <c r="B54" s="388"/>
      <c r="C54" s="391" t="s">
        <v>2626</v>
      </c>
      <c r="D54" s="391"/>
      <c r="E54" s="391"/>
      <c r="F54" s="388" t="s">
        <v>2627</v>
      </c>
      <c r="G54" s="388" t="s">
        <v>2626</v>
      </c>
      <c r="H54" s="388" t="s">
        <v>1263</v>
      </c>
      <c r="I54" s="392" t="s">
        <v>1263</v>
      </c>
      <c r="J54" s="393" t="s">
        <v>2628</v>
      </c>
      <c r="K54" s="388" t="s">
        <v>1187</v>
      </c>
      <c r="L54" s="74" t="str">
        <f t="shared" si="1"/>
        <v>0742</v>
      </c>
    </row>
    <row r="55" spans="1:12" x14ac:dyDescent="0.25">
      <c r="A55" s="108" t="str">
        <f t="shared" si="0"/>
        <v>1259</v>
      </c>
      <c r="B55" s="388" t="s">
        <v>164</v>
      </c>
      <c r="C55" s="391"/>
      <c r="D55" s="391"/>
      <c r="E55" s="391"/>
      <c r="F55" s="388" t="s">
        <v>165</v>
      </c>
      <c r="G55" s="388" t="s">
        <v>164</v>
      </c>
      <c r="H55" s="388" t="s">
        <v>1640</v>
      </c>
      <c r="I55" s="392" t="s">
        <v>1271</v>
      </c>
      <c r="J55" s="393" t="s">
        <v>1186</v>
      </c>
      <c r="K55" s="388" t="s">
        <v>243</v>
      </c>
      <c r="L55" s="74" t="e">
        <f t="shared" si="1"/>
        <v>#N/A</v>
      </c>
    </row>
    <row r="56" spans="1:12" ht="33" x14ac:dyDescent="0.25">
      <c r="A56" s="108" t="str">
        <f t="shared" si="0"/>
        <v>A0259</v>
      </c>
      <c r="B56" s="388"/>
      <c r="C56" s="391" t="s">
        <v>1292</v>
      </c>
      <c r="D56" s="391"/>
      <c r="E56" s="391"/>
      <c r="F56" s="388" t="s">
        <v>1690</v>
      </c>
      <c r="G56" s="388" t="s">
        <v>1292</v>
      </c>
      <c r="H56" s="388" t="s">
        <v>1230</v>
      </c>
      <c r="I56" s="392" t="s">
        <v>1230</v>
      </c>
      <c r="J56" s="393" t="s">
        <v>1687</v>
      </c>
      <c r="K56" s="388" t="s">
        <v>364</v>
      </c>
      <c r="L56" s="74" t="str">
        <f t="shared" si="1"/>
        <v>1259</v>
      </c>
    </row>
    <row r="57" spans="1:12" x14ac:dyDescent="0.25">
      <c r="A57" s="108" t="str">
        <f t="shared" si="0"/>
        <v>A0264</v>
      </c>
      <c r="B57" s="388"/>
      <c r="C57" s="391" t="s">
        <v>1390</v>
      </c>
      <c r="D57" s="391"/>
      <c r="E57" s="391"/>
      <c r="F57" s="388" t="s">
        <v>380</v>
      </c>
      <c r="G57" s="388" t="s">
        <v>1390</v>
      </c>
      <c r="H57" s="388" t="s">
        <v>1230</v>
      </c>
      <c r="I57" s="392" t="s">
        <v>1230</v>
      </c>
      <c r="J57" s="393" t="s">
        <v>1386</v>
      </c>
      <c r="K57" s="388" t="s">
        <v>364</v>
      </c>
      <c r="L57" s="74" t="str">
        <f t="shared" si="1"/>
        <v>1259</v>
      </c>
    </row>
    <row r="58" spans="1:12" x14ac:dyDescent="0.25">
      <c r="A58" s="108" t="str">
        <f t="shared" si="0"/>
        <v>1316</v>
      </c>
      <c r="B58" s="388"/>
      <c r="C58" s="391" t="s">
        <v>1388</v>
      </c>
      <c r="D58" s="391"/>
      <c r="E58" s="391"/>
      <c r="F58" s="388" t="s">
        <v>1389</v>
      </c>
      <c r="G58" s="388" t="s">
        <v>1388</v>
      </c>
      <c r="H58" s="388" t="s">
        <v>1266</v>
      </c>
      <c r="I58" s="392" t="s">
        <v>2895</v>
      </c>
      <c r="J58" s="393" t="s">
        <v>1386</v>
      </c>
      <c r="K58" s="388" t="s">
        <v>364</v>
      </c>
      <c r="L58" s="74" t="str">
        <f t="shared" si="1"/>
        <v>1259</v>
      </c>
    </row>
    <row r="59" spans="1:12" x14ac:dyDescent="0.25">
      <c r="A59" s="108" t="str">
        <f t="shared" si="0"/>
        <v>A0150</v>
      </c>
      <c r="B59" s="388"/>
      <c r="C59" s="391"/>
      <c r="D59" s="391" t="s">
        <v>287</v>
      </c>
      <c r="E59" s="391"/>
      <c r="F59" s="388" t="s">
        <v>438</v>
      </c>
      <c r="G59" s="388" t="s">
        <v>287</v>
      </c>
      <c r="H59" s="388" t="s">
        <v>1230</v>
      </c>
      <c r="I59" s="392" t="s">
        <v>1230</v>
      </c>
      <c r="J59" s="393" t="s">
        <v>1688</v>
      </c>
      <c r="K59" s="388" t="s">
        <v>1389</v>
      </c>
      <c r="L59" s="74" t="str">
        <f t="shared" si="1"/>
        <v>1316</v>
      </c>
    </row>
    <row r="60" spans="1:12" x14ac:dyDescent="0.25">
      <c r="A60" s="108" t="str">
        <f t="shared" si="0"/>
        <v>A0407</v>
      </c>
      <c r="B60" s="388"/>
      <c r="C60" s="391"/>
      <c r="D60" s="391" t="s">
        <v>1986</v>
      </c>
      <c r="E60" s="391"/>
      <c r="F60" s="388" t="s">
        <v>1987</v>
      </c>
      <c r="G60" s="388" t="s">
        <v>1986</v>
      </c>
      <c r="H60" s="388" t="s">
        <v>1230</v>
      </c>
      <c r="I60" s="392" t="s">
        <v>1230</v>
      </c>
      <c r="J60" s="393" t="s">
        <v>1988</v>
      </c>
      <c r="K60" s="388" t="s">
        <v>1389</v>
      </c>
      <c r="L60" s="74" t="str">
        <f t="shared" si="1"/>
        <v>1316</v>
      </c>
    </row>
    <row r="61" spans="1:12" x14ac:dyDescent="0.25">
      <c r="A61" s="108" t="str">
        <f t="shared" si="0"/>
        <v>A0158</v>
      </c>
      <c r="B61" s="388"/>
      <c r="C61" s="391"/>
      <c r="D61" s="391" t="s">
        <v>294</v>
      </c>
      <c r="E61" s="391"/>
      <c r="F61" s="388" t="s">
        <v>379</v>
      </c>
      <c r="G61" s="388" t="s">
        <v>294</v>
      </c>
      <c r="H61" s="388" t="s">
        <v>1230</v>
      </c>
      <c r="I61" s="392" t="s">
        <v>1230</v>
      </c>
      <c r="J61" s="393" t="s">
        <v>1682</v>
      </c>
      <c r="K61" s="388" t="s">
        <v>1389</v>
      </c>
      <c r="L61" s="74" t="str">
        <f t="shared" si="1"/>
        <v>1316</v>
      </c>
    </row>
    <row r="62" spans="1:12" x14ac:dyDescent="0.25">
      <c r="A62" s="108" t="str">
        <f t="shared" si="0"/>
        <v>A0447</v>
      </c>
      <c r="B62" s="388"/>
      <c r="C62" s="391"/>
      <c r="D62" s="391" t="s">
        <v>2532</v>
      </c>
      <c r="E62" s="391"/>
      <c r="F62" s="388" t="s">
        <v>2533</v>
      </c>
      <c r="G62" s="388" t="s">
        <v>2532</v>
      </c>
      <c r="H62" s="388" t="s">
        <v>1230</v>
      </c>
      <c r="I62" s="392" t="s">
        <v>1230</v>
      </c>
      <c r="J62" s="393" t="s">
        <v>2534</v>
      </c>
      <c r="K62" s="388" t="s">
        <v>1389</v>
      </c>
      <c r="L62" s="74" t="str">
        <f t="shared" si="1"/>
        <v>1316</v>
      </c>
    </row>
    <row r="63" spans="1:12" x14ac:dyDescent="0.25">
      <c r="A63" s="108" t="str">
        <f t="shared" si="0"/>
        <v>A0188</v>
      </c>
      <c r="B63" s="388"/>
      <c r="C63" s="391"/>
      <c r="D63" s="391" t="s">
        <v>310</v>
      </c>
      <c r="E63" s="391"/>
      <c r="F63" s="388" t="s">
        <v>404</v>
      </c>
      <c r="G63" s="388" t="s">
        <v>310</v>
      </c>
      <c r="H63" s="388"/>
      <c r="I63" s="392" t="s">
        <v>1230</v>
      </c>
      <c r="J63" s="393" t="s">
        <v>2976</v>
      </c>
      <c r="K63" s="388" t="s">
        <v>1389</v>
      </c>
      <c r="L63" s="74" t="str">
        <f t="shared" si="1"/>
        <v>1316</v>
      </c>
    </row>
    <row r="64" spans="1:12" x14ac:dyDescent="0.25">
      <c r="A64" s="108" t="str">
        <f t="shared" si="0"/>
        <v>A0387</v>
      </c>
      <c r="B64" s="388"/>
      <c r="C64" s="391" t="s">
        <v>1991</v>
      </c>
      <c r="D64" s="391"/>
      <c r="E64" s="391"/>
      <c r="F64" s="388" t="s">
        <v>1992</v>
      </c>
      <c r="G64" s="388" t="s">
        <v>1991</v>
      </c>
      <c r="H64" s="388" t="s">
        <v>1230</v>
      </c>
      <c r="I64" s="392" t="s">
        <v>1230</v>
      </c>
      <c r="J64" s="393" t="s">
        <v>1993</v>
      </c>
      <c r="K64" s="388" t="s">
        <v>364</v>
      </c>
      <c r="L64" s="74" t="str">
        <f t="shared" si="1"/>
        <v>1259</v>
      </c>
    </row>
    <row r="65" spans="1:12" x14ac:dyDescent="0.25">
      <c r="A65" s="108" t="str">
        <f t="shared" si="0"/>
        <v>A0290</v>
      </c>
      <c r="B65" s="388"/>
      <c r="C65" s="391" t="s">
        <v>1524</v>
      </c>
      <c r="D65" s="391"/>
      <c r="E65" s="391"/>
      <c r="F65" s="388" t="s">
        <v>1684</v>
      </c>
      <c r="G65" s="388" t="s">
        <v>1524</v>
      </c>
      <c r="H65" s="388" t="s">
        <v>1230</v>
      </c>
      <c r="I65" s="392" t="s">
        <v>1230</v>
      </c>
      <c r="J65" s="393" t="s">
        <v>1685</v>
      </c>
      <c r="K65" s="388" t="s">
        <v>364</v>
      </c>
      <c r="L65" s="74" t="str">
        <f t="shared" si="1"/>
        <v>1259</v>
      </c>
    </row>
    <row r="66" spans="1:12" x14ac:dyDescent="0.25">
      <c r="A66" s="108" t="str">
        <f t="shared" ref="A66:A129" si="2">IF(ISBLANK(B66),IF(ISBLANK(C66),D66,C66),B66)</f>
        <v>1540</v>
      </c>
      <c r="B66" s="388"/>
      <c r="C66" s="391" t="s">
        <v>1887</v>
      </c>
      <c r="D66" s="391"/>
      <c r="E66" s="391"/>
      <c r="F66" s="388" t="s">
        <v>1888</v>
      </c>
      <c r="G66" s="388" t="s">
        <v>1887</v>
      </c>
      <c r="H66" s="388" t="s">
        <v>1266</v>
      </c>
      <c r="I66" s="392" t="s">
        <v>2895</v>
      </c>
      <c r="J66" s="393" t="s">
        <v>1889</v>
      </c>
      <c r="K66" s="388" t="s">
        <v>364</v>
      </c>
      <c r="L66" s="74" t="str">
        <f t="shared" si="1"/>
        <v>1259</v>
      </c>
    </row>
    <row r="67" spans="1:12" x14ac:dyDescent="0.25">
      <c r="A67" s="108" t="str">
        <f t="shared" si="2"/>
        <v>A0429</v>
      </c>
      <c r="B67" s="388"/>
      <c r="C67" s="391"/>
      <c r="D67" s="391" t="s">
        <v>2416</v>
      </c>
      <c r="E67" s="391"/>
      <c r="F67" s="388" t="s">
        <v>395</v>
      </c>
      <c r="G67" s="388" t="s">
        <v>2416</v>
      </c>
      <c r="H67" s="388" t="s">
        <v>1230</v>
      </c>
      <c r="I67" s="392" t="s">
        <v>1230</v>
      </c>
      <c r="J67" s="393" t="s">
        <v>2417</v>
      </c>
      <c r="K67" s="388" t="s">
        <v>1888</v>
      </c>
      <c r="L67" s="74" t="str">
        <f t="shared" ref="L67:L130" si="3">VLOOKUP(K67,$F$2:$G$303,2,0)</f>
        <v>1540</v>
      </c>
    </row>
    <row r="68" spans="1:12" x14ac:dyDescent="0.25">
      <c r="A68" s="108" t="str">
        <f t="shared" si="2"/>
        <v>A0388</v>
      </c>
      <c r="B68" s="388"/>
      <c r="C68" s="391" t="s">
        <v>1994</v>
      </c>
      <c r="D68" s="391"/>
      <c r="E68" s="391"/>
      <c r="F68" s="388" t="s">
        <v>251</v>
      </c>
      <c r="G68" s="388" t="s">
        <v>1994</v>
      </c>
      <c r="H68" s="388" t="s">
        <v>1230</v>
      </c>
      <c r="I68" s="392" t="s">
        <v>1230</v>
      </c>
      <c r="J68" s="393" t="s">
        <v>1995</v>
      </c>
      <c r="K68" s="388" t="s">
        <v>364</v>
      </c>
      <c r="L68" s="74" t="str">
        <f t="shared" si="3"/>
        <v>1259</v>
      </c>
    </row>
    <row r="69" spans="1:12" x14ac:dyDescent="0.25">
      <c r="A69" s="108" t="str">
        <f t="shared" si="2"/>
        <v>A0149</v>
      </c>
      <c r="B69" s="388"/>
      <c r="C69" s="391" t="s">
        <v>957</v>
      </c>
      <c r="D69" s="391"/>
      <c r="E69" s="391"/>
      <c r="F69" s="388" t="s">
        <v>392</v>
      </c>
      <c r="G69" s="388" t="s">
        <v>957</v>
      </c>
      <c r="H69" s="388" t="s">
        <v>1230</v>
      </c>
      <c r="I69" s="392" t="s">
        <v>1230</v>
      </c>
      <c r="J69" s="393" t="s">
        <v>1996</v>
      </c>
      <c r="K69" s="388" t="s">
        <v>364</v>
      </c>
      <c r="L69" s="74" t="str">
        <f t="shared" si="3"/>
        <v>1259</v>
      </c>
    </row>
    <row r="70" spans="1:12" x14ac:dyDescent="0.25">
      <c r="A70" s="108" t="str">
        <f t="shared" si="2"/>
        <v>0280</v>
      </c>
      <c r="B70" s="388"/>
      <c r="C70" s="391" t="s">
        <v>1997</v>
      </c>
      <c r="D70" s="391"/>
      <c r="E70" s="391"/>
      <c r="F70" s="388" t="s">
        <v>1998</v>
      </c>
      <c r="G70" s="388" t="s">
        <v>1997</v>
      </c>
      <c r="H70" s="388" t="s">
        <v>1574</v>
      </c>
      <c r="I70" s="392" t="s">
        <v>2901</v>
      </c>
      <c r="J70" s="393" t="s">
        <v>1973</v>
      </c>
      <c r="K70" s="388" t="s">
        <v>364</v>
      </c>
      <c r="L70" s="74" t="str">
        <f t="shared" si="3"/>
        <v>1259</v>
      </c>
    </row>
    <row r="71" spans="1:12" x14ac:dyDescent="0.25">
      <c r="A71" s="108" t="str">
        <f t="shared" si="2"/>
        <v>A0437</v>
      </c>
      <c r="B71" s="388"/>
      <c r="C71" s="391" t="s">
        <v>2456</v>
      </c>
      <c r="D71" s="391"/>
      <c r="E71" s="391"/>
      <c r="F71" s="388" t="s">
        <v>1686</v>
      </c>
      <c r="G71" s="388" t="s">
        <v>2456</v>
      </c>
      <c r="H71" s="388" t="s">
        <v>1230</v>
      </c>
      <c r="I71" s="392" t="s">
        <v>1230</v>
      </c>
      <c r="J71" s="393" t="s">
        <v>2457</v>
      </c>
      <c r="K71" s="388" t="s">
        <v>364</v>
      </c>
      <c r="L71" s="74" t="str">
        <f t="shared" si="3"/>
        <v>1259</v>
      </c>
    </row>
    <row r="72" spans="1:12" x14ac:dyDescent="0.25">
      <c r="A72" s="108" t="str">
        <f t="shared" si="2"/>
        <v>A0153</v>
      </c>
      <c r="B72" s="388"/>
      <c r="C72" s="391" t="s">
        <v>289</v>
      </c>
      <c r="D72" s="391"/>
      <c r="E72" s="391"/>
      <c r="F72" s="388" t="s">
        <v>374</v>
      </c>
      <c r="G72" s="388" t="s">
        <v>289</v>
      </c>
      <c r="H72" s="388" t="s">
        <v>1230</v>
      </c>
      <c r="I72" s="392" t="s">
        <v>1230</v>
      </c>
      <c r="J72" s="393" t="s">
        <v>2458</v>
      </c>
      <c r="K72" s="388" t="s">
        <v>364</v>
      </c>
      <c r="L72" s="74" t="str">
        <f t="shared" si="3"/>
        <v>1259</v>
      </c>
    </row>
    <row r="73" spans="1:12" x14ac:dyDescent="0.25">
      <c r="A73" s="108" t="str">
        <f t="shared" si="2"/>
        <v>1389</v>
      </c>
      <c r="B73" s="388"/>
      <c r="C73" s="391" t="s">
        <v>2674</v>
      </c>
      <c r="D73" s="391"/>
      <c r="E73" s="391"/>
      <c r="F73" s="388" t="s">
        <v>475</v>
      </c>
      <c r="G73" s="388" t="s">
        <v>2674</v>
      </c>
      <c r="H73" s="388" t="s">
        <v>1270</v>
      </c>
      <c r="I73" s="392" t="s">
        <v>2895</v>
      </c>
      <c r="J73" s="393" t="s">
        <v>2675</v>
      </c>
      <c r="K73" s="388" t="s">
        <v>364</v>
      </c>
      <c r="L73" s="74" t="str">
        <f t="shared" si="3"/>
        <v>1259</v>
      </c>
    </row>
    <row r="74" spans="1:12" x14ac:dyDescent="0.25">
      <c r="A74" s="108" t="str">
        <f t="shared" si="2"/>
        <v>1724</v>
      </c>
      <c r="B74" s="388"/>
      <c r="C74" s="391" t="s">
        <v>2691</v>
      </c>
      <c r="D74" s="391"/>
      <c r="E74" s="391"/>
      <c r="F74" s="388" t="s">
        <v>2692</v>
      </c>
      <c r="G74" s="388" t="s">
        <v>2691</v>
      </c>
      <c r="H74" s="388" t="s">
        <v>1263</v>
      </c>
      <c r="I74" s="392" t="s">
        <v>1263</v>
      </c>
      <c r="J74" s="393" t="s">
        <v>2744</v>
      </c>
      <c r="K74" s="388" t="s">
        <v>364</v>
      </c>
      <c r="L74" s="74" t="str">
        <f t="shared" si="3"/>
        <v>1259</v>
      </c>
    </row>
    <row r="75" spans="1:12" x14ac:dyDescent="0.25">
      <c r="A75" s="108" t="str">
        <f t="shared" si="2"/>
        <v>1661</v>
      </c>
      <c r="B75" s="388"/>
      <c r="C75" s="391" t="s">
        <v>2418</v>
      </c>
      <c r="D75" s="391"/>
      <c r="E75" s="391"/>
      <c r="F75" s="388" t="s">
        <v>2581</v>
      </c>
      <c r="G75" s="388" t="s">
        <v>2418</v>
      </c>
      <c r="H75" s="388" t="s">
        <v>1269</v>
      </c>
      <c r="I75" s="392" t="s">
        <v>2895</v>
      </c>
      <c r="J75" s="393" t="s">
        <v>2415</v>
      </c>
      <c r="K75" s="388" t="s">
        <v>364</v>
      </c>
      <c r="L75" s="74" t="str">
        <f t="shared" si="3"/>
        <v>1259</v>
      </c>
    </row>
    <row r="76" spans="1:12" x14ac:dyDescent="0.25">
      <c r="A76" s="108" t="str">
        <f t="shared" si="2"/>
        <v>A0483</v>
      </c>
      <c r="B76" s="388"/>
      <c r="C76" s="391" t="s">
        <v>2977</v>
      </c>
      <c r="D76" s="391"/>
      <c r="E76" s="391"/>
      <c r="F76" s="388" t="s">
        <v>2978</v>
      </c>
      <c r="G76" s="388" t="s">
        <v>2977</v>
      </c>
      <c r="H76" s="388"/>
      <c r="I76" s="392" t="s">
        <v>1230</v>
      </c>
      <c r="J76" s="393" t="s">
        <v>2979</v>
      </c>
      <c r="K76" s="388" t="s">
        <v>364</v>
      </c>
      <c r="L76" s="74" t="str">
        <f t="shared" si="3"/>
        <v>1259</v>
      </c>
    </row>
    <row r="77" spans="1:12" x14ac:dyDescent="0.25">
      <c r="A77" s="108" t="str">
        <f t="shared" si="2"/>
        <v>1796</v>
      </c>
      <c r="B77" s="388"/>
      <c r="C77" s="391" t="s">
        <v>2980</v>
      </c>
      <c r="D77" s="391"/>
      <c r="E77" s="391"/>
      <c r="F77" s="388" t="s">
        <v>2981</v>
      </c>
      <c r="G77" s="388" t="s">
        <v>2980</v>
      </c>
      <c r="H77" s="388"/>
      <c r="I77" s="392" t="s">
        <v>1263</v>
      </c>
      <c r="J77" s="393" t="s">
        <v>2982</v>
      </c>
      <c r="K77" s="388" t="s">
        <v>364</v>
      </c>
      <c r="L77" s="74" t="str">
        <f t="shared" si="3"/>
        <v>1259</v>
      </c>
    </row>
    <row r="78" spans="1:12" x14ac:dyDescent="0.25">
      <c r="A78" s="108" t="str">
        <f t="shared" si="2"/>
        <v>0019</v>
      </c>
      <c r="B78" s="388" t="s">
        <v>116</v>
      </c>
      <c r="C78" s="391"/>
      <c r="D78" s="391"/>
      <c r="E78" s="391"/>
      <c r="F78" s="388" t="s">
        <v>1197</v>
      </c>
      <c r="G78" s="388" t="s">
        <v>116</v>
      </c>
      <c r="H78" s="388" t="s">
        <v>1267</v>
      </c>
      <c r="I78" s="392" t="s">
        <v>2901</v>
      </c>
      <c r="J78" s="393" t="s">
        <v>1198</v>
      </c>
      <c r="K78" s="388" t="s">
        <v>241</v>
      </c>
      <c r="L78" s="74" t="e">
        <f t="shared" si="3"/>
        <v>#N/A</v>
      </c>
    </row>
    <row r="79" spans="1:12" x14ac:dyDescent="0.25">
      <c r="A79" s="108" t="str">
        <f t="shared" si="2"/>
        <v>0925</v>
      </c>
      <c r="B79" s="388" t="s">
        <v>108</v>
      </c>
      <c r="C79" s="391"/>
      <c r="D79" s="391"/>
      <c r="E79" s="391"/>
      <c r="F79" s="388" t="s">
        <v>109</v>
      </c>
      <c r="G79" s="388" t="s">
        <v>108</v>
      </c>
      <c r="H79" s="388" t="s">
        <v>1640</v>
      </c>
      <c r="I79" s="392" t="s">
        <v>1271</v>
      </c>
      <c r="J79" s="393" t="s">
        <v>1191</v>
      </c>
      <c r="K79" s="388" t="s">
        <v>241</v>
      </c>
      <c r="L79" s="74" t="e">
        <f t="shared" si="3"/>
        <v>#N/A</v>
      </c>
    </row>
    <row r="80" spans="1:12" x14ac:dyDescent="0.25">
      <c r="A80" s="108" t="str">
        <f t="shared" si="2"/>
        <v>A0056</v>
      </c>
      <c r="B80" s="388"/>
      <c r="C80" s="391" t="s">
        <v>134</v>
      </c>
      <c r="D80" s="391"/>
      <c r="E80" s="391"/>
      <c r="F80" s="388" t="s">
        <v>480</v>
      </c>
      <c r="G80" s="388" t="s">
        <v>134</v>
      </c>
      <c r="H80" s="388" t="s">
        <v>1230</v>
      </c>
      <c r="I80" s="392" t="s">
        <v>1230</v>
      </c>
      <c r="J80" s="393" t="s">
        <v>1698</v>
      </c>
      <c r="K80" s="388" t="s">
        <v>245</v>
      </c>
      <c r="L80" s="74" t="str">
        <f t="shared" si="3"/>
        <v>0925</v>
      </c>
    </row>
    <row r="81" spans="1:12" x14ac:dyDescent="0.25">
      <c r="A81" s="108" t="str">
        <f t="shared" si="2"/>
        <v>1503</v>
      </c>
      <c r="B81" s="388"/>
      <c r="C81" s="391" t="s">
        <v>1564</v>
      </c>
      <c r="D81" s="391"/>
      <c r="E81" s="391"/>
      <c r="F81" s="388" t="s">
        <v>1580</v>
      </c>
      <c r="G81" s="388" t="s">
        <v>1564</v>
      </c>
      <c r="H81" s="388" t="s">
        <v>1263</v>
      </c>
      <c r="I81" s="392" t="s">
        <v>2895</v>
      </c>
      <c r="J81" s="393" t="s">
        <v>1581</v>
      </c>
      <c r="K81" s="388" t="s">
        <v>245</v>
      </c>
      <c r="L81" s="74" t="str">
        <f t="shared" si="3"/>
        <v>0925</v>
      </c>
    </row>
    <row r="82" spans="1:12" x14ac:dyDescent="0.25">
      <c r="A82" s="108" t="str">
        <f t="shared" si="2"/>
        <v>A0335</v>
      </c>
      <c r="B82" s="388"/>
      <c r="C82" s="391" t="s">
        <v>1807</v>
      </c>
      <c r="D82" s="391"/>
      <c r="E82" s="391"/>
      <c r="F82" s="388" t="s">
        <v>483</v>
      </c>
      <c r="G82" s="388" t="s">
        <v>1807</v>
      </c>
      <c r="H82" s="388" t="s">
        <v>1230</v>
      </c>
      <c r="I82" s="392" t="s">
        <v>1230</v>
      </c>
      <c r="J82" s="393" t="s">
        <v>1808</v>
      </c>
      <c r="K82" s="388" t="s">
        <v>245</v>
      </c>
      <c r="L82" s="74" t="str">
        <f t="shared" si="3"/>
        <v>0925</v>
      </c>
    </row>
    <row r="83" spans="1:12" x14ac:dyDescent="0.25">
      <c r="A83" s="108" t="str">
        <f t="shared" si="2"/>
        <v>1565</v>
      </c>
      <c r="B83" s="388"/>
      <c r="C83" s="391" t="s">
        <v>2007</v>
      </c>
      <c r="D83" s="391"/>
      <c r="E83" s="391"/>
      <c r="F83" s="388" t="s">
        <v>2008</v>
      </c>
      <c r="G83" s="388" t="s">
        <v>2007</v>
      </c>
      <c r="H83" s="388" t="s">
        <v>1266</v>
      </c>
      <c r="I83" s="392" t="s">
        <v>2895</v>
      </c>
      <c r="J83" s="393" t="s">
        <v>2006</v>
      </c>
      <c r="K83" s="388" t="s">
        <v>245</v>
      </c>
      <c r="L83" s="74" t="str">
        <f t="shared" si="3"/>
        <v>0925</v>
      </c>
    </row>
    <row r="84" spans="1:12" x14ac:dyDescent="0.25">
      <c r="A84" s="108" t="str">
        <f t="shared" si="2"/>
        <v>1566</v>
      </c>
      <c r="B84" s="388"/>
      <c r="C84" s="391" t="s">
        <v>2009</v>
      </c>
      <c r="D84" s="391"/>
      <c r="E84" s="391"/>
      <c r="F84" s="388" t="s">
        <v>2010</v>
      </c>
      <c r="G84" s="388" t="s">
        <v>2009</v>
      </c>
      <c r="H84" s="388" t="s">
        <v>1270</v>
      </c>
      <c r="I84" s="392" t="s">
        <v>2895</v>
      </c>
      <c r="J84" s="393" t="s">
        <v>2006</v>
      </c>
      <c r="K84" s="388" t="s">
        <v>245</v>
      </c>
      <c r="L84" s="74" t="str">
        <f t="shared" si="3"/>
        <v>0925</v>
      </c>
    </row>
    <row r="85" spans="1:12" x14ac:dyDescent="0.25">
      <c r="A85" s="108" t="str">
        <f t="shared" si="2"/>
        <v>A0167</v>
      </c>
      <c r="B85" s="388"/>
      <c r="C85" s="391"/>
      <c r="D85" s="391" t="s">
        <v>297</v>
      </c>
      <c r="E85" s="391"/>
      <c r="F85" s="388" t="s">
        <v>388</v>
      </c>
      <c r="G85" s="388" t="s">
        <v>297</v>
      </c>
      <c r="H85" s="388" t="s">
        <v>1230</v>
      </c>
      <c r="I85" s="392" t="s">
        <v>1230</v>
      </c>
      <c r="J85" s="393" t="s">
        <v>1697</v>
      </c>
      <c r="K85" s="388" t="s">
        <v>2010</v>
      </c>
      <c r="L85" s="74" t="str">
        <f t="shared" si="3"/>
        <v>1566</v>
      </c>
    </row>
    <row r="86" spans="1:12" x14ac:dyDescent="0.25">
      <c r="A86" s="108" t="str">
        <f t="shared" si="2"/>
        <v>A0365</v>
      </c>
      <c r="B86" s="388"/>
      <c r="C86" s="391"/>
      <c r="D86" s="391" t="s">
        <v>2005</v>
      </c>
      <c r="E86" s="391"/>
      <c r="F86" s="388" t="s">
        <v>375</v>
      </c>
      <c r="G86" s="388" t="s">
        <v>2005</v>
      </c>
      <c r="H86" s="388" t="s">
        <v>1230</v>
      </c>
      <c r="I86" s="392" t="s">
        <v>1230</v>
      </c>
      <c r="J86" s="393" t="s">
        <v>2006</v>
      </c>
      <c r="K86" s="388" t="s">
        <v>2010</v>
      </c>
      <c r="L86" s="74" t="str">
        <f t="shared" si="3"/>
        <v>1566</v>
      </c>
    </row>
    <row r="87" spans="1:12" x14ac:dyDescent="0.25">
      <c r="A87" s="108" t="str">
        <f t="shared" si="2"/>
        <v>A0431</v>
      </c>
      <c r="B87" s="388"/>
      <c r="C87" s="391"/>
      <c r="D87" s="391" t="s">
        <v>2422</v>
      </c>
      <c r="E87" s="391"/>
      <c r="F87" s="388" t="s">
        <v>2423</v>
      </c>
      <c r="G87" s="388" t="s">
        <v>2422</v>
      </c>
      <c r="H87" s="388" t="s">
        <v>1230</v>
      </c>
      <c r="I87" s="392" t="s">
        <v>1230</v>
      </c>
      <c r="J87" s="393" t="s">
        <v>2424</v>
      </c>
      <c r="K87" s="388" t="s">
        <v>2010</v>
      </c>
      <c r="L87" s="74" t="str">
        <f t="shared" si="3"/>
        <v>1566</v>
      </c>
    </row>
    <row r="88" spans="1:12" x14ac:dyDescent="0.25">
      <c r="A88" s="108" t="str">
        <f t="shared" si="2"/>
        <v>A0117</v>
      </c>
      <c r="B88" s="388"/>
      <c r="C88" s="391" t="s">
        <v>852</v>
      </c>
      <c r="D88" s="391"/>
      <c r="E88" s="391"/>
      <c r="F88" s="388" t="s">
        <v>360</v>
      </c>
      <c r="G88" s="388" t="s">
        <v>852</v>
      </c>
      <c r="H88" s="388" t="s">
        <v>1230</v>
      </c>
      <c r="I88" s="392" t="s">
        <v>1230</v>
      </c>
      <c r="J88" s="393" t="s">
        <v>2011</v>
      </c>
      <c r="K88" s="388" t="s">
        <v>245</v>
      </c>
      <c r="L88" s="74" t="str">
        <f t="shared" si="3"/>
        <v>0925</v>
      </c>
    </row>
    <row r="89" spans="1:12" x14ac:dyDescent="0.25">
      <c r="A89" s="108" t="str">
        <f t="shared" si="2"/>
        <v>1573</v>
      </c>
      <c r="B89" s="388"/>
      <c r="C89" s="391" t="s">
        <v>2012</v>
      </c>
      <c r="D89" s="391"/>
      <c r="E89" s="391"/>
      <c r="F89" s="388" t="s">
        <v>2013</v>
      </c>
      <c r="G89" s="388" t="s">
        <v>2012</v>
      </c>
      <c r="H89" s="388" t="s">
        <v>1263</v>
      </c>
      <c r="I89" s="392" t="s">
        <v>2895</v>
      </c>
      <c r="J89" s="393" t="s">
        <v>2014</v>
      </c>
      <c r="K89" s="388" t="s">
        <v>245</v>
      </c>
      <c r="L89" s="74" t="str">
        <f t="shared" si="3"/>
        <v>0925</v>
      </c>
    </row>
    <row r="90" spans="1:12" x14ac:dyDescent="0.25">
      <c r="A90" s="108" t="str">
        <f t="shared" si="2"/>
        <v>A0413</v>
      </c>
      <c r="B90" s="388"/>
      <c r="C90" s="391"/>
      <c r="D90" s="391" t="s">
        <v>2015</v>
      </c>
      <c r="E90" s="391"/>
      <c r="F90" s="388" t="s">
        <v>2016</v>
      </c>
      <c r="G90" s="388" t="s">
        <v>2015</v>
      </c>
      <c r="H90" s="388" t="s">
        <v>1230</v>
      </c>
      <c r="I90" s="392" t="s">
        <v>1230</v>
      </c>
      <c r="J90" s="393" t="s">
        <v>2017</v>
      </c>
      <c r="K90" s="388" t="s">
        <v>2013</v>
      </c>
      <c r="L90" s="74" t="str">
        <f t="shared" si="3"/>
        <v>1573</v>
      </c>
    </row>
    <row r="91" spans="1:12" x14ac:dyDescent="0.25">
      <c r="A91" s="108" t="str">
        <f t="shared" si="2"/>
        <v>A0439</v>
      </c>
      <c r="B91" s="388"/>
      <c r="C91" s="391"/>
      <c r="D91" s="391" t="s">
        <v>2459</v>
      </c>
      <c r="E91" s="391"/>
      <c r="F91" s="388" t="s">
        <v>2460</v>
      </c>
      <c r="G91" s="388" t="s">
        <v>2459</v>
      </c>
      <c r="H91" s="388" t="s">
        <v>1230</v>
      </c>
      <c r="I91" s="392" t="s">
        <v>1230</v>
      </c>
      <c r="J91" s="393" t="s">
        <v>2461</v>
      </c>
      <c r="K91" s="388" t="s">
        <v>2013</v>
      </c>
      <c r="L91" s="74" t="str">
        <f t="shared" si="3"/>
        <v>1573</v>
      </c>
    </row>
    <row r="92" spans="1:12" x14ac:dyDescent="0.25">
      <c r="A92" s="108" t="str">
        <f t="shared" si="2"/>
        <v>A0086</v>
      </c>
      <c r="B92" s="388"/>
      <c r="C92" s="391"/>
      <c r="D92" s="391" t="s">
        <v>121</v>
      </c>
      <c r="E92" s="391"/>
      <c r="F92" s="388" t="s">
        <v>749</v>
      </c>
      <c r="G92" s="388" t="s">
        <v>121</v>
      </c>
      <c r="H92" s="388" t="s">
        <v>1230</v>
      </c>
      <c r="I92" s="392" t="s">
        <v>1230</v>
      </c>
      <c r="J92" s="393" t="s">
        <v>2902</v>
      </c>
      <c r="K92" s="388" t="s">
        <v>2013</v>
      </c>
      <c r="L92" s="74" t="str">
        <f t="shared" si="3"/>
        <v>1573</v>
      </c>
    </row>
    <row r="93" spans="1:12" x14ac:dyDescent="0.25">
      <c r="A93" s="108" t="str">
        <f t="shared" si="2"/>
        <v>1711</v>
      </c>
      <c r="B93" s="388"/>
      <c r="C93" s="391" t="s">
        <v>2630</v>
      </c>
      <c r="D93" s="391"/>
      <c r="E93" s="391"/>
      <c r="F93" s="388" t="s">
        <v>2631</v>
      </c>
      <c r="G93" s="388" t="s">
        <v>2630</v>
      </c>
      <c r="H93" s="388" t="s">
        <v>1270</v>
      </c>
      <c r="I93" s="392" t="s">
        <v>2895</v>
      </c>
      <c r="J93" s="393" t="s">
        <v>2632</v>
      </c>
      <c r="K93" s="388" t="s">
        <v>245</v>
      </c>
      <c r="L93" s="74" t="str">
        <f t="shared" si="3"/>
        <v>0925</v>
      </c>
    </row>
    <row r="94" spans="1:12" x14ac:dyDescent="0.25">
      <c r="A94" s="108" t="str">
        <f t="shared" si="2"/>
        <v>1715</v>
      </c>
      <c r="B94" s="388"/>
      <c r="C94" s="391" t="s">
        <v>2633</v>
      </c>
      <c r="D94" s="391"/>
      <c r="E94" s="391"/>
      <c r="F94" s="388" t="s">
        <v>2634</v>
      </c>
      <c r="G94" s="388" t="s">
        <v>2633</v>
      </c>
      <c r="H94" s="388" t="s">
        <v>1270</v>
      </c>
      <c r="I94" s="392" t="s">
        <v>2895</v>
      </c>
      <c r="J94" s="393" t="s">
        <v>2635</v>
      </c>
      <c r="K94" s="388" t="s">
        <v>245</v>
      </c>
      <c r="L94" s="74" t="str">
        <f t="shared" si="3"/>
        <v>0925</v>
      </c>
    </row>
    <row r="95" spans="1:12" x14ac:dyDescent="0.25">
      <c r="A95" s="108" t="str">
        <f t="shared" si="2"/>
        <v>1718</v>
      </c>
      <c r="B95" s="388"/>
      <c r="C95" s="391" t="s">
        <v>2676</v>
      </c>
      <c r="D95" s="391"/>
      <c r="E95" s="391"/>
      <c r="F95" s="388" t="s">
        <v>2677</v>
      </c>
      <c r="G95" s="388" t="s">
        <v>2676</v>
      </c>
      <c r="H95" s="388" t="s">
        <v>1270</v>
      </c>
      <c r="I95" s="392" t="s">
        <v>2895</v>
      </c>
      <c r="J95" s="393" t="s">
        <v>2678</v>
      </c>
      <c r="K95" s="388" t="s">
        <v>245</v>
      </c>
      <c r="L95" s="74" t="str">
        <f t="shared" si="3"/>
        <v>0925</v>
      </c>
    </row>
    <row r="96" spans="1:12" x14ac:dyDescent="0.25">
      <c r="A96" s="108" t="str">
        <f t="shared" si="2"/>
        <v>1117</v>
      </c>
      <c r="B96" s="388" t="s">
        <v>122</v>
      </c>
      <c r="C96" s="391"/>
      <c r="D96" s="391"/>
      <c r="E96" s="391"/>
      <c r="F96" s="388" t="s">
        <v>123</v>
      </c>
      <c r="G96" s="388" t="s">
        <v>122</v>
      </c>
      <c r="H96" s="388" t="s">
        <v>1269</v>
      </c>
      <c r="I96" s="392" t="s">
        <v>1269</v>
      </c>
      <c r="J96" s="393" t="s">
        <v>1192</v>
      </c>
      <c r="K96" s="388" t="s">
        <v>241</v>
      </c>
      <c r="L96" s="74" t="e">
        <f t="shared" si="3"/>
        <v>#N/A</v>
      </c>
    </row>
    <row r="97" spans="1:12" x14ac:dyDescent="0.25">
      <c r="A97" s="108" t="str">
        <f t="shared" si="2"/>
        <v>A0171</v>
      </c>
      <c r="B97" s="388"/>
      <c r="C97" s="391" t="s">
        <v>299</v>
      </c>
      <c r="D97" s="391"/>
      <c r="E97" s="391"/>
      <c r="F97" s="388" t="s">
        <v>390</v>
      </c>
      <c r="G97" s="388" t="s">
        <v>299</v>
      </c>
      <c r="H97" s="388" t="s">
        <v>1230</v>
      </c>
      <c r="I97" s="392" t="s">
        <v>1230</v>
      </c>
      <c r="J97" s="393" t="s">
        <v>1693</v>
      </c>
      <c r="K97" s="388" t="s">
        <v>1021</v>
      </c>
      <c r="L97" s="74" t="str">
        <f t="shared" si="3"/>
        <v>1117</v>
      </c>
    </row>
    <row r="98" spans="1:12" x14ac:dyDescent="0.25">
      <c r="A98" s="108" t="str">
        <f t="shared" si="2"/>
        <v>A0263</v>
      </c>
      <c r="B98" s="388"/>
      <c r="C98" s="391" t="s">
        <v>1363</v>
      </c>
      <c r="D98" s="391"/>
      <c r="E98" s="391"/>
      <c r="F98" s="388" t="s">
        <v>1364</v>
      </c>
      <c r="G98" s="388" t="s">
        <v>1363</v>
      </c>
      <c r="H98" s="388" t="s">
        <v>1230</v>
      </c>
      <c r="I98" s="392" t="s">
        <v>1230</v>
      </c>
      <c r="J98" s="393" t="s">
        <v>1699</v>
      </c>
      <c r="K98" s="388" t="s">
        <v>1021</v>
      </c>
      <c r="L98" s="74" t="str">
        <f t="shared" si="3"/>
        <v>1117</v>
      </c>
    </row>
    <row r="99" spans="1:12" x14ac:dyDescent="0.25">
      <c r="A99" s="108" t="str">
        <f t="shared" si="2"/>
        <v>0246</v>
      </c>
      <c r="B99" s="388"/>
      <c r="C99" s="391" t="s">
        <v>99</v>
      </c>
      <c r="D99" s="391"/>
      <c r="E99" s="391"/>
      <c r="F99" s="388" t="s">
        <v>2018</v>
      </c>
      <c r="G99" s="388" t="s">
        <v>99</v>
      </c>
      <c r="H99" s="388" t="s">
        <v>1267</v>
      </c>
      <c r="I99" s="392" t="s">
        <v>2901</v>
      </c>
      <c r="J99" s="393" t="s">
        <v>1193</v>
      </c>
      <c r="K99" s="388" t="s">
        <v>1021</v>
      </c>
      <c r="L99" s="74" t="str">
        <f t="shared" si="3"/>
        <v>1117</v>
      </c>
    </row>
    <row r="100" spans="1:12" x14ac:dyDescent="0.25">
      <c r="A100" s="108" t="str">
        <f t="shared" si="2"/>
        <v>A0172</v>
      </c>
      <c r="B100" s="388"/>
      <c r="C100" s="391" t="s">
        <v>301</v>
      </c>
      <c r="D100" s="391"/>
      <c r="E100" s="391"/>
      <c r="F100" s="388" t="s">
        <v>469</v>
      </c>
      <c r="G100" s="388" t="s">
        <v>301</v>
      </c>
      <c r="H100" s="388" t="s">
        <v>1230</v>
      </c>
      <c r="I100" s="392" t="s">
        <v>1230</v>
      </c>
      <c r="J100" s="393" t="s">
        <v>1700</v>
      </c>
      <c r="K100" s="388" t="s">
        <v>1021</v>
      </c>
      <c r="L100" s="74" t="str">
        <f t="shared" si="3"/>
        <v>1117</v>
      </c>
    </row>
    <row r="101" spans="1:12" x14ac:dyDescent="0.25">
      <c r="A101" s="108" t="str">
        <f t="shared" si="2"/>
        <v>0133</v>
      </c>
      <c r="B101" s="388" t="s">
        <v>97</v>
      </c>
      <c r="C101" s="391"/>
      <c r="D101" s="391"/>
      <c r="E101" s="391"/>
      <c r="F101" s="388" t="s">
        <v>98</v>
      </c>
      <c r="G101" s="388" t="s">
        <v>97</v>
      </c>
      <c r="H101" s="388" t="s">
        <v>1352</v>
      </c>
      <c r="I101" s="392" t="s">
        <v>1271</v>
      </c>
      <c r="J101" s="393" t="s">
        <v>1196</v>
      </c>
      <c r="K101" s="388" t="s">
        <v>241</v>
      </c>
      <c r="L101" s="74" t="e">
        <f t="shared" si="3"/>
        <v>#N/A</v>
      </c>
    </row>
    <row r="102" spans="1:12" x14ac:dyDescent="0.25">
      <c r="A102" s="108" t="str">
        <f t="shared" si="2"/>
        <v>A0114</v>
      </c>
      <c r="B102" s="388"/>
      <c r="C102" s="391" t="s">
        <v>139</v>
      </c>
      <c r="D102" s="391"/>
      <c r="E102" s="391"/>
      <c r="F102" s="388" t="s">
        <v>358</v>
      </c>
      <c r="G102" s="388" t="s">
        <v>139</v>
      </c>
      <c r="H102" s="388" t="s">
        <v>1230</v>
      </c>
      <c r="I102" s="392" t="s">
        <v>1230</v>
      </c>
      <c r="J102" s="393" t="s">
        <v>1691</v>
      </c>
      <c r="K102" s="388" t="s">
        <v>244</v>
      </c>
      <c r="L102" s="74" t="str">
        <f t="shared" si="3"/>
        <v>0133</v>
      </c>
    </row>
    <row r="103" spans="1:12" x14ac:dyDescent="0.25">
      <c r="A103" s="108" t="str">
        <f t="shared" si="2"/>
        <v>A0020</v>
      </c>
      <c r="B103" s="388"/>
      <c r="C103" s="391" t="s">
        <v>548</v>
      </c>
      <c r="D103" s="391"/>
      <c r="E103" s="391"/>
      <c r="F103" s="388" t="s">
        <v>549</v>
      </c>
      <c r="G103" s="388" t="s">
        <v>548</v>
      </c>
      <c r="H103" s="388" t="s">
        <v>1230</v>
      </c>
      <c r="I103" s="392" t="s">
        <v>1230</v>
      </c>
      <c r="J103" s="393" t="s">
        <v>1692</v>
      </c>
      <c r="K103" s="388" t="s">
        <v>244</v>
      </c>
      <c r="L103" s="74" t="str">
        <f t="shared" si="3"/>
        <v>0133</v>
      </c>
    </row>
    <row r="104" spans="1:12" x14ac:dyDescent="0.25">
      <c r="A104" s="108" t="str">
        <f t="shared" si="2"/>
        <v>A0245</v>
      </c>
      <c r="B104" s="388"/>
      <c r="C104" s="391" t="s">
        <v>1260</v>
      </c>
      <c r="D104" s="391"/>
      <c r="E104" s="391"/>
      <c r="F104" s="388" t="s">
        <v>1301</v>
      </c>
      <c r="G104" s="388" t="s">
        <v>1260</v>
      </c>
      <c r="H104" s="388" t="s">
        <v>1230</v>
      </c>
      <c r="I104" s="392" t="s">
        <v>1230</v>
      </c>
      <c r="J104" s="393" t="s">
        <v>1694</v>
      </c>
      <c r="K104" s="388" t="s">
        <v>244</v>
      </c>
      <c r="L104" s="74" t="str">
        <f t="shared" si="3"/>
        <v>0133</v>
      </c>
    </row>
    <row r="105" spans="1:12" x14ac:dyDescent="0.25">
      <c r="A105" s="108" t="str">
        <f t="shared" si="2"/>
        <v>A0326</v>
      </c>
      <c r="B105" s="388"/>
      <c r="C105" s="391" t="s">
        <v>1667</v>
      </c>
      <c r="D105" s="391"/>
      <c r="E105" s="391"/>
      <c r="F105" s="388" t="s">
        <v>1695</v>
      </c>
      <c r="G105" s="388" t="s">
        <v>1667</v>
      </c>
      <c r="H105" s="388" t="s">
        <v>1230</v>
      </c>
      <c r="I105" s="392" t="s">
        <v>1230</v>
      </c>
      <c r="J105" s="393" t="s">
        <v>1696</v>
      </c>
      <c r="K105" s="388" t="s">
        <v>244</v>
      </c>
      <c r="L105" s="74" t="str">
        <f t="shared" si="3"/>
        <v>0133</v>
      </c>
    </row>
    <row r="106" spans="1:12" x14ac:dyDescent="0.25">
      <c r="A106" s="108" t="str">
        <f t="shared" si="2"/>
        <v>A0408</v>
      </c>
      <c r="B106" s="388"/>
      <c r="C106" s="391" t="s">
        <v>1999</v>
      </c>
      <c r="D106" s="391"/>
      <c r="E106" s="391"/>
      <c r="F106" s="388" t="s">
        <v>2000</v>
      </c>
      <c r="G106" s="388" t="s">
        <v>1999</v>
      </c>
      <c r="H106" s="388" t="s">
        <v>1230</v>
      </c>
      <c r="I106" s="392" t="s">
        <v>1230</v>
      </c>
      <c r="J106" s="393" t="s">
        <v>1972</v>
      </c>
      <c r="K106" s="388" t="s">
        <v>244</v>
      </c>
      <c r="L106" s="74" t="str">
        <f t="shared" si="3"/>
        <v>0133</v>
      </c>
    </row>
    <row r="107" spans="1:12" x14ac:dyDescent="0.25">
      <c r="A107" s="108" t="str">
        <f t="shared" si="2"/>
        <v>A0418</v>
      </c>
      <c r="B107" s="388"/>
      <c r="C107" s="391" t="s">
        <v>2312</v>
      </c>
      <c r="D107" s="391"/>
      <c r="E107" s="391"/>
      <c r="F107" s="388" t="s">
        <v>391</v>
      </c>
      <c r="G107" s="388" t="s">
        <v>2312</v>
      </c>
      <c r="H107" s="388" t="s">
        <v>1230</v>
      </c>
      <c r="I107" s="392" t="s">
        <v>1230</v>
      </c>
      <c r="J107" s="393" t="s">
        <v>2313</v>
      </c>
      <c r="K107" s="388" t="s">
        <v>244</v>
      </c>
      <c r="L107" s="74" t="str">
        <f t="shared" si="3"/>
        <v>0133</v>
      </c>
    </row>
    <row r="108" spans="1:12" x14ac:dyDescent="0.25">
      <c r="A108" s="108" t="str">
        <f t="shared" si="2"/>
        <v>A0454</v>
      </c>
      <c r="B108" s="388"/>
      <c r="C108" s="391" t="s">
        <v>2582</v>
      </c>
      <c r="D108" s="391"/>
      <c r="E108" s="391"/>
      <c r="F108" s="388" t="s">
        <v>2583</v>
      </c>
      <c r="G108" s="388" t="s">
        <v>2582</v>
      </c>
      <c r="H108" s="388" t="s">
        <v>1230</v>
      </c>
      <c r="I108" s="392" t="s">
        <v>1230</v>
      </c>
      <c r="J108" s="393" t="s">
        <v>2584</v>
      </c>
      <c r="K108" s="388" t="s">
        <v>244</v>
      </c>
      <c r="L108" s="74" t="str">
        <f t="shared" si="3"/>
        <v>0133</v>
      </c>
    </row>
    <row r="109" spans="1:12" x14ac:dyDescent="0.25">
      <c r="A109" s="108" t="str">
        <f t="shared" si="2"/>
        <v>A0460</v>
      </c>
      <c r="B109" s="388"/>
      <c r="C109" s="391" t="s">
        <v>2723</v>
      </c>
      <c r="D109" s="391"/>
      <c r="E109" s="391"/>
      <c r="F109" s="388" t="s">
        <v>2733</v>
      </c>
      <c r="G109" s="388" t="s">
        <v>2723</v>
      </c>
      <c r="H109" s="388" t="s">
        <v>1230</v>
      </c>
      <c r="I109" s="392" t="s">
        <v>1230</v>
      </c>
      <c r="J109" s="393" t="s">
        <v>2742</v>
      </c>
      <c r="K109" s="388" t="s">
        <v>244</v>
      </c>
      <c r="L109" s="74" t="str">
        <f t="shared" si="3"/>
        <v>0133</v>
      </c>
    </row>
    <row r="110" spans="1:12" x14ac:dyDescent="0.25">
      <c r="A110" s="108" t="str">
        <f t="shared" si="2"/>
        <v>A0472</v>
      </c>
      <c r="B110" s="388"/>
      <c r="C110" s="391" t="s">
        <v>2889</v>
      </c>
      <c r="D110" s="391"/>
      <c r="E110" s="391"/>
      <c r="F110" s="388" t="s">
        <v>250</v>
      </c>
      <c r="G110" s="388" t="s">
        <v>2889</v>
      </c>
      <c r="H110" s="388" t="s">
        <v>1230</v>
      </c>
      <c r="I110" s="392" t="s">
        <v>1230</v>
      </c>
      <c r="J110" s="393" t="s">
        <v>2903</v>
      </c>
      <c r="K110" s="388" t="s">
        <v>244</v>
      </c>
      <c r="L110" s="74" t="str">
        <f t="shared" si="3"/>
        <v>0133</v>
      </c>
    </row>
    <row r="111" spans="1:12" x14ac:dyDescent="0.25">
      <c r="A111" s="108" t="str">
        <f t="shared" si="2"/>
        <v>0559</v>
      </c>
      <c r="B111" s="388"/>
      <c r="C111" s="391" t="s">
        <v>103</v>
      </c>
      <c r="D111" s="391"/>
      <c r="E111" s="391"/>
      <c r="F111" s="388" t="s">
        <v>894</v>
      </c>
      <c r="G111" s="388" t="s">
        <v>103</v>
      </c>
      <c r="H111" s="388" t="s">
        <v>1267</v>
      </c>
      <c r="I111" s="392" t="s">
        <v>2901</v>
      </c>
      <c r="J111" s="393" t="s">
        <v>1190</v>
      </c>
      <c r="K111" s="388" t="s">
        <v>244</v>
      </c>
      <c r="L111" s="74" t="str">
        <f t="shared" si="3"/>
        <v>0133</v>
      </c>
    </row>
    <row r="112" spans="1:12" x14ac:dyDescent="0.25">
      <c r="A112" s="108" t="str">
        <f t="shared" si="2"/>
        <v>A0066</v>
      </c>
      <c r="B112" s="388"/>
      <c r="C112" s="391" t="s">
        <v>131</v>
      </c>
      <c r="D112" s="391"/>
      <c r="E112" s="391"/>
      <c r="F112" s="388" t="s">
        <v>687</v>
      </c>
      <c r="G112" s="388" t="s">
        <v>131</v>
      </c>
      <c r="H112" s="388" t="s">
        <v>1230</v>
      </c>
      <c r="I112" s="392" t="s">
        <v>1230</v>
      </c>
      <c r="J112" s="393" t="s">
        <v>1701</v>
      </c>
      <c r="K112" s="388" t="s">
        <v>244</v>
      </c>
      <c r="L112" s="74" t="str">
        <f t="shared" si="3"/>
        <v>0133</v>
      </c>
    </row>
    <row r="113" spans="1:12" x14ac:dyDescent="0.25">
      <c r="A113" s="108" t="str">
        <f t="shared" si="2"/>
        <v>1260</v>
      </c>
      <c r="B113" s="388"/>
      <c r="C113" s="391" t="s">
        <v>126</v>
      </c>
      <c r="D113" s="391"/>
      <c r="E113" s="391"/>
      <c r="F113" s="388" t="s">
        <v>366</v>
      </c>
      <c r="G113" s="388" t="s">
        <v>126</v>
      </c>
      <c r="H113" s="388" t="s">
        <v>1266</v>
      </c>
      <c r="I113" s="392" t="s">
        <v>2895</v>
      </c>
      <c r="J113" s="393" t="s">
        <v>1201</v>
      </c>
      <c r="K113" s="388" t="s">
        <v>244</v>
      </c>
      <c r="L113" s="74" t="str">
        <f t="shared" si="3"/>
        <v>0133</v>
      </c>
    </row>
    <row r="114" spans="1:12" x14ac:dyDescent="0.25">
      <c r="A114" s="108" t="str">
        <f t="shared" si="2"/>
        <v>A0031</v>
      </c>
      <c r="B114" s="388"/>
      <c r="C114" s="391" t="s">
        <v>183</v>
      </c>
      <c r="D114" s="391"/>
      <c r="E114" s="391"/>
      <c r="F114" s="388" t="s">
        <v>568</v>
      </c>
      <c r="G114" s="388" t="s">
        <v>183</v>
      </c>
      <c r="H114" s="388" t="s">
        <v>1230</v>
      </c>
      <c r="I114" s="392" t="s">
        <v>1230</v>
      </c>
      <c r="J114" s="393" t="s">
        <v>1702</v>
      </c>
      <c r="K114" s="388" t="s">
        <v>244</v>
      </c>
      <c r="L114" s="74" t="str">
        <f t="shared" si="3"/>
        <v>0133</v>
      </c>
    </row>
    <row r="115" spans="1:12" x14ac:dyDescent="0.25">
      <c r="A115" s="108" t="str">
        <f t="shared" si="2"/>
        <v>A0261</v>
      </c>
      <c r="B115" s="388"/>
      <c r="C115" s="391" t="s">
        <v>1359</v>
      </c>
      <c r="D115" s="391"/>
      <c r="E115" s="391"/>
      <c r="F115" s="388" t="s">
        <v>1360</v>
      </c>
      <c r="G115" s="388" t="s">
        <v>1359</v>
      </c>
      <c r="H115" s="388" t="s">
        <v>1230</v>
      </c>
      <c r="I115" s="392" t="s">
        <v>1230</v>
      </c>
      <c r="J115" s="393" t="s">
        <v>1699</v>
      </c>
      <c r="K115" s="388" t="s">
        <v>244</v>
      </c>
      <c r="L115" s="74" t="str">
        <f t="shared" si="3"/>
        <v>0133</v>
      </c>
    </row>
    <row r="116" spans="1:12" x14ac:dyDescent="0.25">
      <c r="A116" s="108" t="str">
        <f t="shared" si="2"/>
        <v>A0329</v>
      </c>
      <c r="B116" s="388"/>
      <c r="C116" s="391" t="s">
        <v>1703</v>
      </c>
      <c r="D116" s="391"/>
      <c r="E116" s="391"/>
      <c r="F116" s="388" t="s">
        <v>349</v>
      </c>
      <c r="G116" s="388" t="s">
        <v>1703</v>
      </c>
      <c r="H116" s="388" t="s">
        <v>1230</v>
      </c>
      <c r="I116" s="392" t="s">
        <v>1230</v>
      </c>
      <c r="J116" s="393" t="s">
        <v>1704</v>
      </c>
      <c r="K116" s="388" t="s">
        <v>244</v>
      </c>
      <c r="L116" s="74" t="str">
        <f t="shared" si="3"/>
        <v>0133</v>
      </c>
    </row>
    <row r="117" spans="1:12" x14ac:dyDescent="0.25">
      <c r="A117" s="108" t="str">
        <f t="shared" si="2"/>
        <v>A0473</v>
      </c>
      <c r="B117" s="388"/>
      <c r="C117" s="391" t="s">
        <v>2890</v>
      </c>
      <c r="D117" s="391"/>
      <c r="E117" s="391"/>
      <c r="F117" s="388" t="s">
        <v>2907</v>
      </c>
      <c r="G117" s="388" t="s">
        <v>2890</v>
      </c>
      <c r="H117" s="388" t="s">
        <v>1230</v>
      </c>
      <c r="I117" s="392" t="s">
        <v>1230</v>
      </c>
      <c r="J117" s="393" t="s">
        <v>2908</v>
      </c>
      <c r="K117" s="388" t="s">
        <v>244</v>
      </c>
      <c r="L117" s="74" t="str">
        <f t="shared" si="3"/>
        <v>0133</v>
      </c>
    </row>
    <row r="118" spans="1:12" x14ac:dyDescent="0.25">
      <c r="A118" s="108" t="str">
        <f t="shared" si="2"/>
        <v>A0475</v>
      </c>
      <c r="B118" s="388"/>
      <c r="C118" s="391" t="s">
        <v>2909</v>
      </c>
      <c r="D118" s="391"/>
      <c r="E118" s="391"/>
      <c r="F118" s="388" t="s">
        <v>2910</v>
      </c>
      <c r="G118" s="388" t="s">
        <v>2909</v>
      </c>
      <c r="H118" s="388" t="s">
        <v>1230</v>
      </c>
      <c r="I118" s="392" t="s">
        <v>1230</v>
      </c>
      <c r="J118" s="393" t="s">
        <v>2911</v>
      </c>
      <c r="K118" s="388" t="s">
        <v>244</v>
      </c>
      <c r="L118" s="74" t="str">
        <f t="shared" si="3"/>
        <v>0133</v>
      </c>
    </row>
    <row r="119" spans="1:12" x14ac:dyDescent="0.25">
      <c r="A119" s="108" t="str">
        <f t="shared" si="2"/>
        <v>1187</v>
      </c>
      <c r="B119" s="388"/>
      <c r="C119" s="391" t="s">
        <v>124</v>
      </c>
      <c r="D119" s="391"/>
      <c r="E119" s="391"/>
      <c r="F119" s="388" t="s">
        <v>125</v>
      </c>
      <c r="G119" s="388" t="s">
        <v>124</v>
      </c>
      <c r="H119" s="388" t="s">
        <v>1266</v>
      </c>
      <c r="I119" s="392" t="s">
        <v>1269</v>
      </c>
      <c r="J119" s="393" t="s">
        <v>1200</v>
      </c>
      <c r="K119" s="388" t="s">
        <v>244</v>
      </c>
      <c r="L119" s="74" t="str">
        <f t="shared" si="3"/>
        <v>0133</v>
      </c>
    </row>
    <row r="120" spans="1:12" x14ac:dyDescent="0.25">
      <c r="A120" s="108" t="str">
        <f t="shared" si="2"/>
        <v>1710</v>
      </c>
      <c r="B120" s="388"/>
      <c r="C120" s="391"/>
      <c r="D120" s="391" t="s">
        <v>2636</v>
      </c>
      <c r="E120" s="391"/>
      <c r="F120" s="388" t="s">
        <v>2637</v>
      </c>
      <c r="G120" s="388" t="s">
        <v>2636</v>
      </c>
      <c r="H120" s="388" t="s">
        <v>2904</v>
      </c>
      <c r="I120" s="392" t="s">
        <v>2895</v>
      </c>
      <c r="J120" s="393" t="s">
        <v>2638</v>
      </c>
      <c r="K120" s="388" t="s">
        <v>1199</v>
      </c>
      <c r="L120" s="74" t="str">
        <f t="shared" si="3"/>
        <v>1187</v>
      </c>
    </row>
    <row r="121" spans="1:12" x14ac:dyDescent="0.25">
      <c r="A121" s="108" t="str">
        <f t="shared" si="2"/>
        <v>1733</v>
      </c>
      <c r="B121" s="388"/>
      <c r="C121" s="391"/>
      <c r="D121" s="391" t="s">
        <v>2716</v>
      </c>
      <c r="E121" s="391"/>
      <c r="F121" s="388" t="s">
        <v>2734</v>
      </c>
      <c r="G121" s="388" t="s">
        <v>2716</v>
      </c>
      <c r="H121" s="388" t="s">
        <v>1263</v>
      </c>
      <c r="I121" s="392" t="s">
        <v>1263</v>
      </c>
      <c r="J121" s="393" t="s">
        <v>2746</v>
      </c>
      <c r="K121" s="388" t="s">
        <v>1199</v>
      </c>
      <c r="L121" s="74" t="str">
        <f t="shared" si="3"/>
        <v>1187</v>
      </c>
    </row>
    <row r="122" spans="1:12" x14ac:dyDescent="0.25">
      <c r="A122" s="108" t="str">
        <f t="shared" si="2"/>
        <v>1764</v>
      </c>
      <c r="B122" s="388"/>
      <c r="C122" s="391"/>
      <c r="D122" s="391" t="s">
        <v>2857</v>
      </c>
      <c r="E122" s="391"/>
      <c r="F122" s="388" t="s">
        <v>2905</v>
      </c>
      <c r="G122" s="388" t="s">
        <v>2857</v>
      </c>
      <c r="H122" s="388" t="s">
        <v>1270</v>
      </c>
      <c r="I122" s="392" t="s">
        <v>2895</v>
      </c>
      <c r="J122" s="393" t="s">
        <v>2906</v>
      </c>
      <c r="K122" s="388" t="s">
        <v>1199</v>
      </c>
      <c r="L122" s="74" t="str">
        <f t="shared" si="3"/>
        <v>1187</v>
      </c>
    </row>
    <row r="123" spans="1:12" x14ac:dyDescent="0.25">
      <c r="A123" s="108" t="str">
        <f t="shared" si="2"/>
        <v>1788</v>
      </c>
      <c r="B123" s="388"/>
      <c r="C123" s="391"/>
      <c r="D123" s="391" t="s">
        <v>2983</v>
      </c>
      <c r="E123" s="391"/>
      <c r="F123" s="388" t="s">
        <v>2984</v>
      </c>
      <c r="G123" s="388" t="s">
        <v>2983</v>
      </c>
      <c r="H123" s="388"/>
      <c r="I123" s="392" t="s">
        <v>2895</v>
      </c>
      <c r="J123" s="393" t="s">
        <v>2985</v>
      </c>
      <c r="K123" s="388" t="s">
        <v>1199</v>
      </c>
      <c r="L123" s="74" t="str">
        <f t="shared" si="3"/>
        <v>1187</v>
      </c>
    </row>
    <row r="124" spans="1:12" x14ac:dyDescent="0.25">
      <c r="A124" s="108" t="str">
        <f t="shared" si="2"/>
        <v>A0477</v>
      </c>
      <c r="B124" s="388"/>
      <c r="C124" s="391"/>
      <c r="D124" s="391" t="s">
        <v>2892</v>
      </c>
      <c r="E124" s="391"/>
      <c r="F124" s="388" t="s">
        <v>2912</v>
      </c>
      <c r="G124" s="388" t="s">
        <v>2892</v>
      </c>
      <c r="H124" s="388" t="s">
        <v>1230</v>
      </c>
      <c r="I124" s="392" t="s">
        <v>1230</v>
      </c>
      <c r="J124" s="393" t="s">
        <v>2913</v>
      </c>
      <c r="K124" s="388" t="s">
        <v>1199</v>
      </c>
      <c r="L124" s="74" t="str">
        <f t="shared" si="3"/>
        <v>1187</v>
      </c>
    </row>
    <row r="125" spans="1:12" x14ac:dyDescent="0.25">
      <c r="A125" s="108" t="str">
        <f t="shared" si="2"/>
        <v>0762</v>
      </c>
      <c r="B125" s="388" t="s">
        <v>190</v>
      </c>
      <c r="C125" s="391"/>
      <c r="D125" s="391"/>
      <c r="E125" s="391"/>
      <c r="F125" s="388" t="s">
        <v>191</v>
      </c>
      <c r="G125" s="388" t="s">
        <v>190</v>
      </c>
      <c r="H125" s="388" t="s">
        <v>1640</v>
      </c>
      <c r="I125" s="392" t="s">
        <v>1271</v>
      </c>
      <c r="J125" s="393" t="s">
        <v>1202</v>
      </c>
      <c r="K125" s="388" t="s">
        <v>527</v>
      </c>
      <c r="L125" s="74" t="e">
        <f t="shared" si="3"/>
        <v>#N/A</v>
      </c>
    </row>
    <row r="126" spans="1:12" x14ac:dyDescent="0.25">
      <c r="A126" s="108" t="str">
        <f t="shared" si="2"/>
        <v>A0097</v>
      </c>
      <c r="B126" s="388"/>
      <c r="C126" s="391" t="s">
        <v>284</v>
      </c>
      <c r="D126" s="391"/>
      <c r="E126" s="391"/>
      <c r="F126" s="388" t="s">
        <v>353</v>
      </c>
      <c r="G126" s="388" t="s">
        <v>284</v>
      </c>
      <c r="H126" s="388" t="s">
        <v>1230</v>
      </c>
      <c r="I126" s="392" t="s">
        <v>1230</v>
      </c>
      <c r="J126" s="393" t="s">
        <v>1705</v>
      </c>
      <c r="K126" s="388" t="s">
        <v>254</v>
      </c>
      <c r="L126" s="74" t="str">
        <f t="shared" si="3"/>
        <v>0762</v>
      </c>
    </row>
    <row r="127" spans="1:12" x14ac:dyDescent="0.25">
      <c r="A127" s="108" t="str">
        <f t="shared" si="2"/>
        <v>A0322</v>
      </c>
      <c r="B127" s="388"/>
      <c r="C127" s="391" t="s">
        <v>1706</v>
      </c>
      <c r="D127" s="391"/>
      <c r="E127" s="391"/>
      <c r="F127" s="388" t="s">
        <v>1707</v>
      </c>
      <c r="G127" s="388" t="s">
        <v>1706</v>
      </c>
      <c r="H127" s="388" t="s">
        <v>1230</v>
      </c>
      <c r="I127" s="392" t="s">
        <v>1230</v>
      </c>
      <c r="J127" s="393" t="s">
        <v>1708</v>
      </c>
      <c r="K127" s="388" t="s">
        <v>254</v>
      </c>
      <c r="L127" s="74" t="str">
        <f t="shared" si="3"/>
        <v>0762</v>
      </c>
    </row>
    <row r="128" spans="1:12" x14ac:dyDescent="0.25">
      <c r="A128" s="108" t="str">
        <f t="shared" si="2"/>
        <v>A0349</v>
      </c>
      <c r="B128" s="388"/>
      <c r="C128" s="391" t="s">
        <v>1811</v>
      </c>
      <c r="D128" s="391"/>
      <c r="E128" s="391"/>
      <c r="F128" s="388" t="s">
        <v>1812</v>
      </c>
      <c r="G128" s="388" t="s">
        <v>1811</v>
      </c>
      <c r="H128" s="388" t="s">
        <v>1230</v>
      </c>
      <c r="I128" s="392" t="s">
        <v>1230</v>
      </c>
      <c r="J128" s="393" t="s">
        <v>1813</v>
      </c>
      <c r="K128" s="388" t="s">
        <v>254</v>
      </c>
      <c r="L128" s="74" t="str">
        <f t="shared" si="3"/>
        <v>0762</v>
      </c>
    </row>
    <row r="129" spans="1:12" x14ac:dyDescent="0.25">
      <c r="A129" s="108" t="str">
        <f t="shared" si="2"/>
        <v>1605</v>
      </c>
      <c r="B129" s="388"/>
      <c r="C129" s="391" t="s">
        <v>2020</v>
      </c>
      <c r="D129" s="391"/>
      <c r="E129" s="391"/>
      <c r="F129" s="388" t="s">
        <v>2021</v>
      </c>
      <c r="G129" s="388" t="s">
        <v>2020</v>
      </c>
      <c r="H129" s="388" t="s">
        <v>1270</v>
      </c>
      <c r="I129" s="392" t="s">
        <v>2895</v>
      </c>
      <c r="J129" s="393" t="s">
        <v>2022</v>
      </c>
      <c r="K129" s="388" t="s">
        <v>254</v>
      </c>
      <c r="L129" s="74" t="str">
        <f t="shared" si="3"/>
        <v>0762</v>
      </c>
    </row>
    <row r="130" spans="1:12" x14ac:dyDescent="0.25">
      <c r="A130" s="108" t="str">
        <f t="shared" ref="A130:A193" si="4">IF(ISBLANK(B130),IF(ISBLANK(C130),D130,C130),B130)</f>
        <v>A0178</v>
      </c>
      <c r="B130" s="388"/>
      <c r="C130" s="391" t="s">
        <v>304</v>
      </c>
      <c r="D130" s="391"/>
      <c r="E130" s="391"/>
      <c r="F130" s="388" t="s">
        <v>394</v>
      </c>
      <c r="G130" s="388" t="s">
        <v>304</v>
      </c>
      <c r="H130" s="388" t="s">
        <v>1710</v>
      </c>
      <c r="I130" s="392" t="s">
        <v>1710</v>
      </c>
      <c r="J130" s="393" t="s">
        <v>1711</v>
      </c>
      <c r="K130" s="388" t="s">
        <v>254</v>
      </c>
      <c r="L130" s="74" t="str">
        <f t="shared" si="3"/>
        <v>0762</v>
      </c>
    </row>
    <row r="131" spans="1:12" x14ac:dyDescent="0.25">
      <c r="A131" s="108" t="str">
        <f t="shared" si="4"/>
        <v>A0157</v>
      </c>
      <c r="B131" s="388"/>
      <c r="C131" s="391" t="s">
        <v>293</v>
      </c>
      <c r="D131" s="391"/>
      <c r="E131" s="391"/>
      <c r="F131" s="388" t="s">
        <v>378</v>
      </c>
      <c r="G131" s="388" t="s">
        <v>293</v>
      </c>
      <c r="H131" s="388" t="s">
        <v>1230</v>
      </c>
      <c r="I131" s="392" t="s">
        <v>1230</v>
      </c>
      <c r="J131" s="393" t="s">
        <v>1712</v>
      </c>
      <c r="K131" s="388" t="s">
        <v>254</v>
      </c>
      <c r="L131" s="74" t="str">
        <f t="shared" ref="L131:L194" si="5">VLOOKUP(K131,$F$2:$G$303,2,0)</f>
        <v>0762</v>
      </c>
    </row>
    <row r="132" spans="1:12" x14ac:dyDescent="0.25">
      <c r="A132" s="108" t="str">
        <f t="shared" si="4"/>
        <v>A0030</v>
      </c>
      <c r="B132" s="388"/>
      <c r="C132" s="391" t="s">
        <v>282</v>
      </c>
      <c r="D132" s="391"/>
      <c r="E132" s="391"/>
      <c r="F132" s="388" t="s">
        <v>564</v>
      </c>
      <c r="G132" s="388" t="s">
        <v>282</v>
      </c>
      <c r="H132" s="388" t="s">
        <v>1230</v>
      </c>
      <c r="I132" s="392" t="s">
        <v>1230</v>
      </c>
      <c r="J132" s="393" t="s">
        <v>1713</v>
      </c>
      <c r="K132" s="388" t="s">
        <v>254</v>
      </c>
      <c r="L132" s="74" t="str">
        <f t="shared" si="5"/>
        <v>0762</v>
      </c>
    </row>
    <row r="133" spans="1:12" x14ac:dyDescent="0.25">
      <c r="A133" s="108" t="str">
        <f t="shared" si="4"/>
        <v>A0273</v>
      </c>
      <c r="B133" s="388"/>
      <c r="C133" s="391" t="s">
        <v>1379</v>
      </c>
      <c r="D133" s="391"/>
      <c r="E133" s="391"/>
      <c r="F133" s="388" t="s">
        <v>1380</v>
      </c>
      <c r="G133" s="388" t="s">
        <v>1379</v>
      </c>
      <c r="H133" s="388" t="s">
        <v>1230</v>
      </c>
      <c r="I133" s="392" t="s">
        <v>1230</v>
      </c>
      <c r="J133" s="393" t="s">
        <v>1715</v>
      </c>
      <c r="K133" s="388" t="s">
        <v>254</v>
      </c>
      <c r="L133" s="74" t="str">
        <f t="shared" si="5"/>
        <v>0762</v>
      </c>
    </row>
    <row r="134" spans="1:12" x14ac:dyDescent="0.25">
      <c r="A134" s="108" t="str">
        <f t="shared" si="4"/>
        <v>A0043</v>
      </c>
      <c r="B134" s="388"/>
      <c r="C134" s="391" t="s">
        <v>184</v>
      </c>
      <c r="D134" s="391"/>
      <c r="E134" s="391"/>
      <c r="F134" s="388" t="s">
        <v>597</v>
      </c>
      <c r="G134" s="388" t="s">
        <v>184</v>
      </c>
      <c r="H134" s="388" t="s">
        <v>1230</v>
      </c>
      <c r="I134" s="392" t="s">
        <v>1230</v>
      </c>
      <c r="J134" s="393" t="s">
        <v>1716</v>
      </c>
      <c r="K134" s="388" t="s">
        <v>254</v>
      </c>
      <c r="L134" s="74" t="str">
        <f t="shared" si="5"/>
        <v>0762</v>
      </c>
    </row>
    <row r="135" spans="1:12" x14ac:dyDescent="0.25">
      <c r="A135" s="108" t="str">
        <f t="shared" si="4"/>
        <v>1401</v>
      </c>
      <c r="B135" s="388"/>
      <c r="C135" s="391" t="s">
        <v>2023</v>
      </c>
      <c r="D135" s="391"/>
      <c r="E135" s="391"/>
      <c r="F135" s="388" t="s">
        <v>2024</v>
      </c>
      <c r="G135" s="388" t="s">
        <v>2023</v>
      </c>
      <c r="H135" s="388" t="s">
        <v>1266</v>
      </c>
      <c r="I135" s="392" t="s">
        <v>2895</v>
      </c>
      <c r="J135" s="393" t="s">
        <v>2025</v>
      </c>
      <c r="K135" s="388" t="s">
        <v>254</v>
      </c>
      <c r="L135" s="74" t="str">
        <f t="shared" si="5"/>
        <v>0762</v>
      </c>
    </row>
    <row r="136" spans="1:12" x14ac:dyDescent="0.25">
      <c r="A136" s="108" t="str">
        <f t="shared" si="4"/>
        <v>0496</v>
      </c>
      <c r="B136" s="388"/>
      <c r="C136" s="391" t="s">
        <v>187</v>
      </c>
      <c r="D136" s="391"/>
      <c r="E136" s="391"/>
      <c r="F136" s="388" t="s">
        <v>1248</v>
      </c>
      <c r="G136" s="388" t="s">
        <v>187</v>
      </c>
      <c r="H136" s="388" t="s">
        <v>1266</v>
      </c>
      <c r="I136" s="392" t="s">
        <v>2895</v>
      </c>
      <c r="J136" s="393" t="s">
        <v>1205</v>
      </c>
      <c r="K136" s="388" t="s">
        <v>254</v>
      </c>
      <c r="L136" s="74" t="str">
        <f t="shared" si="5"/>
        <v>0762</v>
      </c>
    </row>
    <row r="137" spans="1:12" x14ac:dyDescent="0.25">
      <c r="A137" s="108" t="str">
        <f t="shared" si="4"/>
        <v>A0208</v>
      </c>
      <c r="B137" s="388"/>
      <c r="C137" s="391" t="s">
        <v>322</v>
      </c>
      <c r="D137" s="391"/>
      <c r="E137" s="391"/>
      <c r="F137" s="388" t="s">
        <v>440</v>
      </c>
      <c r="G137" s="388" t="s">
        <v>322</v>
      </c>
      <c r="H137" s="388" t="s">
        <v>1230</v>
      </c>
      <c r="I137" s="392" t="s">
        <v>1230</v>
      </c>
      <c r="J137" s="393" t="s">
        <v>2455</v>
      </c>
      <c r="K137" s="388" t="s">
        <v>254</v>
      </c>
      <c r="L137" s="74" t="str">
        <f t="shared" si="5"/>
        <v>0762</v>
      </c>
    </row>
    <row r="138" spans="1:12" x14ac:dyDescent="0.25">
      <c r="A138" s="108" t="str">
        <f t="shared" si="4"/>
        <v>1673</v>
      </c>
      <c r="B138" s="388"/>
      <c r="C138" s="391" t="s">
        <v>2462</v>
      </c>
      <c r="D138" s="391"/>
      <c r="E138" s="391"/>
      <c r="F138" s="388" t="s">
        <v>2463</v>
      </c>
      <c r="G138" s="388" t="s">
        <v>2462</v>
      </c>
      <c r="H138" s="388" t="s">
        <v>1263</v>
      </c>
      <c r="I138" s="392" t="s">
        <v>2895</v>
      </c>
      <c r="J138" s="393" t="s">
        <v>2464</v>
      </c>
      <c r="K138" s="388" t="s">
        <v>254</v>
      </c>
      <c r="L138" s="74" t="str">
        <f t="shared" si="5"/>
        <v>0762</v>
      </c>
    </row>
    <row r="139" spans="1:12" x14ac:dyDescent="0.25">
      <c r="A139" s="108" t="str">
        <f t="shared" si="4"/>
        <v>1676</v>
      </c>
      <c r="B139" s="388"/>
      <c r="C139" s="391" t="s">
        <v>2487</v>
      </c>
      <c r="D139" s="391"/>
      <c r="E139" s="391"/>
      <c r="F139" s="388" t="s">
        <v>2488</v>
      </c>
      <c r="G139" s="388" t="s">
        <v>2487</v>
      </c>
      <c r="H139" s="388" t="s">
        <v>1263</v>
      </c>
      <c r="I139" s="392" t="s">
        <v>1263</v>
      </c>
      <c r="J139" s="393" t="s">
        <v>2529</v>
      </c>
      <c r="K139" s="388" t="s">
        <v>254</v>
      </c>
      <c r="L139" s="74" t="str">
        <f t="shared" si="5"/>
        <v>0762</v>
      </c>
    </row>
    <row r="140" spans="1:12" x14ac:dyDescent="0.25">
      <c r="A140" s="108" t="str">
        <f t="shared" si="4"/>
        <v>1709</v>
      </c>
      <c r="B140" s="388"/>
      <c r="C140" s="391" t="s">
        <v>2639</v>
      </c>
      <c r="D140" s="391"/>
      <c r="E140" s="391"/>
      <c r="F140" s="388" t="s">
        <v>2640</v>
      </c>
      <c r="G140" s="388" t="s">
        <v>2639</v>
      </c>
      <c r="H140" s="388" t="s">
        <v>1263</v>
      </c>
      <c r="I140" s="392" t="s">
        <v>1263</v>
      </c>
      <c r="J140" s="393" t="s">
        <v>2638</v>
      </c>
      <c r="K140" s="388" t="s">
        <v>254</v>
      </c>
      <c r="L140" s="74" t="str">
        <f t="shared" si="5"/>
        <v>0762</v>
      </c>
    </row>
    <row r="141" spans="1:12" x14ac:dyDescent="0.25">
      <c r="A141" s="108" t="str">
        <f t="shared" si="4"/>
        <v>1759</v>
      </c>
      <c r="B141" s="388"/>
      <c r="C141" s="391" t="s">
        <v>2788</v>
      </c>
      <c r="D141" s="391"/>
      <c r="E141" s="391"/>
      <c r="F141" s="388" t="s">
        <v>2803</v>
      </c>
      <c r="G141" s="388" t="s">
        <v>2788</v>
      </c>
      <c r="H141" s="388" t="s">
        <v>1263</v>
      </c>
      <c r="I141" s="392" t="s">
        <v>1263</v>
      </c>
      <c r="J141" s="393" t="s">
        <v>2829</v>
      </c>
      <c r="K141" s="388" t="s">
        <v>254</v>
      </c>
      <c r="L141" s="74" t="str">
        <f t="shared" si="5"/>
        <v>0762</v>
      </c>
    </row>
    <row r="142" spans="1:12" x14ac:dyDescent="0.25">
      <c r="A142" s="108" t="str">
        <f t="shared" si="4"/>
        <v>0266</v>
      </c>
      <c r="B142" s="388" t="s">
        <v>185</v>
      </c>
      <c r="C142" s="391"/>
      <c r="D142" s="391"/>
      <c r="E142" s="391"/>
      <c r="F142" s="388" t="s">
        <v>186</v>
      </c>
      <c r="G142" s="388" t="s">
        <v>185</v>
      </c>
      <c r="H142" s="388" t="s">
        <v>1267</v>
      </c>
      <c r="I142" s="392" t="s">
        <v>1268</v>
      </c>
      <c r="J142" s="393" t="s">
        <v>1204</v>
      </c>
      <c r="K142" s="388" t="s">
        <v>527</v>
      </c>
      <c r="L142" s="74" t="e">
        <f t="shared" si="5"/>
        <v>#N/A</v>
      </c>
    </row>
    <row r="143" spans="1:12" x14ac:dyDescent="0.25">
      <c r="A143" s="108" t="str">
        <f t="shared" si="4"/>
        <v>1777</v>
      </c>
      <c r="B143" s="388"/>
      <c r="C143" s="391" t="s">
        <v>2873</v>
      </c>
      <c r="D143" s="391"/>
      <c r="E143" s="391"/>
      <c r="F143" s="388" t="s">
        <v>2914</v>
      </c>
      <c r="G143" s="388" t="s">
        <v>2873</v>
      </c>
      <c r="H143" s="388" t="s">
        <v>1263</v>
      </c>
      <c r="I143" s="392" t="s">
        <v>1263</v>
      </c>
      <c r="J143" s="393" t="s">
        <v>2913</v>
      </c>
      <c r="K143" s="388" t="s">
        <v>2986</v>
      </c>
      <c r="L143" s="74" t="str">
        <f t="shared" si="5"/>
        <v>0266</v>
      </c>
    </row>
    <row r="144" spans="1:12" x14ac:dyDescent="0.25">
      <c r="A144" s="108" t="str">
        <f t="shared" si="4"/>
        <v>1778</v>
      </c>
      <c r="B144" s="388"/>
      <c r="C144" s="391" t="s">
        <v>2915</v>
      </c>
      <c r="D144" s="391"/>
      <c r="E144" s="391"/>
      <c r="F144" s="388" t="s">
        <v>2916</v>
      </c>
      <c r="G144" s="388" t="s">
        <v>2915</v>
      </c>
      <c r="H144" s="388" t="s">
        <v>1263</v>
      </c>
      <c r="I144" s="392" t="s">
        <v>1263</v>
      </c>
      <c r="J144" s="393" t="s">
        <v>2913</v>
      </c>
      <c r="K144" s="388" t="s">
        <v>2986</v>
      </c>
      <c r="L144" s="74" t="str">
        <f t="shared" si="5"/>
        <v>0266</v>
      </c>
    </row>
    <row r="145" spans="1:12" x14ac:dyDescent="0.25">
      <c r="A145" s="108" t="str">
        <f t="shared" si="4"/>
        <v>1783</v>
      </c>
      <c r="B145" s="388"/>
      <c r="C145" s="391" t="s">
        <v>2987</v>
      </c>
      <c r="D145" s="391"/>
      <c r="E145" s="391"/>
      <c r="F145" s="388" t="s">
        <v>2988</v>
      </c>
      <c r="G145" s="388" t="s">
        <v>2987</v>
      </c>
      <c r="H145" s="388" t="s">
        <v>1263</v>
      </c>
      <c r="I145" s="392" t="s">
        <v>1263</v>
      </c>
      <c r="J145" s="393" t="s">
        <v>2985</v>
      </c>
      <c r="K145" s="388" t="s">
        <v>2986</v>
      </c>
      <c r="L145" s="74" t="str">
        <f t="shared" si="5"/>
        <v>0266</v>
      </c>
    </row>
    <row r="146" spans="1:12" x14ac:dyDescent="0.25">
      <c r="A146" s="108" t="str">
        <f t="shared" si="4"/>
        <v>0247</v>
      </c>
      <c r="B146" s="388" t="s">
        <v>202</v>
      </c>
      <c r="C146" s="391"/>
      <c r="D146" s="391"/>
      <c r="E146" s="391"/>
      <c r="F146" s="388" t="s">
        <v>203</v>
      </c>
      <c r="G146" s="388" t="s">
        <v>202</v>
      </c>
      <c r="H146" s="388" t="s">
        <v>1268</v>
      </c>
      <c r="I146" s="392" t="s">
        <v>1640</v>
      </c>
      <c r="J146" s="393" t="s">
        <v>1193</v>
      </c>
      <c r="K146" s="388" t="s">
        <v>434</v>
      </c>
      <c r="L146" s="74" t="e">
        <f t="shared" si="5"/>
        <v>#N/A</v>
      </c>
    </row>
    <row r="147" spans="1:12" x14ac:dyDescent="0.25">
      <c r="A147" s="108" t="str">
        <f t="shared" si="4"/>
        <v>0010</v>
      </c>
      <c r="B147" s="388"/>
      <c r="C147" s="391" t="s">
        <v>1315</v>
      </c>
      <c r="D147" s="391"/>
      <c r="E147" s="391"/>
      <c r="F147" s="388" t="s">
        <v>2026</v>
      </c>
      <c r="G147" s="388" t="s">
        <v>1315</v>
      </c>
      <c r="H147" s="388" t="s">
        <v>1267</v>
      </c>
      <c r="I147" s="392" t="s">
        <v>2901</v>
      </c>
      <c r="J147" s="393" t="s">
        <v>1393</v>
      </c>
      <c r="K147" s="388" t="s">
        <v>580</v>
      </c>
      <c r="L147" s="74" t="str">
        <f t="shared" si="5"/>
        <v>0247</v>
      </c>
    </row>
    <row r="148" spans="1:12" x14ac:dyDescent="0.25">
      <c r="A148" s="108" t="str">
        <f t="shared" si="4"/>
        <v>A0391</v>
      </c>
      <c r="B148" s="388"/>
      <c r="C148" s="391"/>
      <c r="D148" s="391" t="s">
        <v>2027</v>
      </c>
      <c r="E148" s="391"/>
      <c r="F148" s="388" t="s">
        <v>2028</v>
      </c>
      <c r="G148" s="388" t="s">
        <v>2027</v>
      </c>
      <c r="H148" s="388" t="s">
        <v>1230</v>
      </c>
      <c r="I148" s="392" t="s">
        <v>1230</v>
      </c>
      <c r="J148" s="393" t="s">
        <v>2029</v>
      </c>
      <c r="K148" s="388" t="s">
        <v>2026</v>
      </c>
      <c r="L148" s="74" t="str">
        <f t="shared" si="5"/>
        <v>0010</v>
      </c>
    </row>
    <row r="149" spans="1:12" x14ac:dyDescent="0.25">
      <c r="A149" s="108" t="str">
        <f t="shared" si="4"/>
        <v>A0255</v>
      </c>
      <c r="B149" s="388"/>
      <c r="C149" s="391" t="s">
        <v>1307</v>
      </c>
      <c r="D149" s="391"/>
      <c r="E149" s="391"/>
      <c r="F149" s="388" t="s">
        <v>1308</v>
      </c>
      <c r="G149" s="388" t="s">
        <v>1307</v>
      </c>
      <c r="H149" s="388" t="s">
        <v>1230</v>
      </c>
      <c r="I149" s="392" t="s">
        <v>1230</v>
      </c>
      <c r="J149" s="393" t="s">
        <v>1717</v>
      </c>
      <c r="K149" s="388" t="s">
        <v>580</v>
      </c>
      <c r="L149" s="74" t="str">
        <f t="shared" si="5"/>
        <v>0247</v>
      </c>
    </row>
    <row r="150" spans="1:12" x14ac:dyDescent="0.25">
      <c r="A150" s="108" t="str">
        <f t="shared" si="4"/>
        <v>A0294</v>
      </c>
      <c r="B150" s="388"/>
      <c r="C150" s="391" t="s">
        <v>1542</v>
      </c>
      <c r="D150" s="391"/>
      <c r="E150" s="391"/>
      <c r="F150" s="388" t="s">
        <v>1272</v>
      </c>
      <c r="G150" s="388" t="s">
        <v>1542</v>
      </c>
      <c r="H150" s="388" t="s">
        <v>1230</v>
      </c>
      <c r="I150" s="392" t="s">
        <v>1230</v>
      </c>
      <c r="J150" s="393" t="s">
        <v>1517</v>
      </c>
      <c r="K150" s="388" t="s">
        <v>580</v>
      </c>
      <c r="L150" s="74" t="str">
        <f t="shared" si="5"/>
        <v>0247</v>
      </c>
    </row>
    <row r="151" spans="1:12" x14ac:dyDescent="0.25">
      <c r="A151" s="108" t="str">
        <f t="shared" si="4"/>
        <v>A0295</v>
      </c>
      <c r="B151" s="388"/>
      <c r="C151" s="391" t="s">
        <v>1545</v>
      </c>
      <c r="D151" s="391"/>
      <c r="E151" s="391"/>
      <c r="F151" s="388" t="s">
        <v>1276</v>
      </c>
      <c r="G151" s="388" t="s">
        <v>1545</v>
      </c>
      <c r="H151" s="388" t="s">
        <v>1230</v>
      </c>
      <c r="I151" s="392" t="s">
        <v>1230</v>
      </c>
      <c r="J151" s="393" t="s">
        <v>1517</v>
      </c>
      <c r="K151" s="388" t="s">
        <v>580</v>
      </c>
      <c r="L151" s="74" t="str">
        <f t="shared" si="5"/>
        <v>0247</v>
      </c>
    </row>
    <row r="152" spans="1:12" x14ac:dyDescent="0.25">
      <c r="A152" s="108" t="str">
        <f t="shared" si="4"/>
        <v>0037</v>
      </c>
      <c r="B152" s="388"/>
      <c r="C152" s="391" t="s">
        <v>198</v>
      </c>
      <c r="D152" s="391"/>
      <c r="E152" s="391"/>
      <c r="F152" s="388" t="s">
        <v>1598</v>
      </c>
      <c r="G152" s="388" t="s">
        <v>198</v>
      </c>
      <c r="H152" s="388" t="s">
        <v>2061</v>
      </c>
      <c r="I152" s="392" t="s">
        <v>2901</v>
      </c>
      <c r="J152" s="393" t="s">
        <v>1206</v>
      </c>
      <c r="K152" s="388" t="s">
        <v>580</v>
      </c>
      <c r="L152" s="74" t="str">
        <f t="shared" si="5"/>
        <v>0247</v>
      </c>
    </row>
    <row r="153" spans="1:12" x14ac:dyDescent="0.25">
      <c r="A153" s="108" t="str">
        <f t="shared" si="4"/>
        <v>A0433</v>
      </c>
      <c r="B153" s="388"/>
      <c r="C153" s="391"/>
      <c r="D153" s="391" t="s">
        <v>2465</v>
      </c>
      <c r="E153" s="391"/>
      <c r="F153" s="388" t="s">
        <v>2466</v>
      </c>
      <c r="G153" s="388" t="s">
        <v>2465</v>
      </c>
      <c r="H153" s="388" t="s">
        <v>1230</v>
      </c>
      <c r="I153" s="392" t="s">
        <v>1230</v>
      </c>
      <c r="J153" s="393" t="s">
        <v>2467</v>
      </c>
      <c r="K153" s="388" t="s">
        <v>1598</v>
      </c>
      <c r="L153" s="74" t="str">
        <f t="shared" si="5"/>
        <v>0037</v>
      </c>
    </row>
    <row r="154" spans="1:12" x14ac:dyDescent="0.25">
      <c r="A154" s="108" t="str">
        <f t="shared" si="4"/>
        <v>A0325</v>
      </c>
      <c r="B154" s="388"/>
      <c r="C154" s="391" t="s">
        <v>1666</v>
      </c>
      <c r="D154" s="391"/>
      <c r="E154" s="391"/>
      <c r="F154" s="388" t="s">
        <v>1444</v>
      </c>
      <c r="G154" s="388" t="s">
        <v>1666</v>
      </c>
      <c r="H154" s="388" t="s">
        <v>1230</v>
      </c>
      <c r="I154" s="392" t="s">
        <v>1230</v>
      </c>
      <c r="J154" s="393" t="s">
        <v>1718</v>
      </c>
      <c r="K154" s="388" t="s">
        <v>580</v>
      </c>
      <c r="L154" s="74" t="str">
        <f t="shared" si="5"/>
        <v>0247</v>
      </c>
    </row>
    <row r="155" spans="1:12" x14ac:dyDescent="0.25">
      <c r="A155" s="108" t="str">
        <f t="shared" si="4"/>
        <v>A0352</v>
      </c>
      <c r="B155" s="388"/>
      <c r="C155" s="391" t="s">
        <v>1897</v>
      </c>
      <c r="D155" s="391"/>
      <c r="E155" s="391"/>
      <c r="F155" s="388" t="s">
        <v>1277</v>
      </c>
      <c r="G155" s="388" t="s">
        <v>1897</v>
      </c>
      <c r="H155" s="388" t="s">
        <v>1230</v>
      </c>
      <c r="I155" s="392" t="s">
        <v>1230</v>
      </c>
      <c r="J155" s="393" t="s">
        <v>1896</v>
      </c>
      <c r="K155" s="388" t="s">
        <v>580</v>
      </c>
      <c r="L155" s="74" t="str">
        <f t="shared" si="5"/>
        <v>0247</v>
      </c>
    </row>
    <row r="156" spans="1:12" x14ac:dyDescent="0.25">
      <c r="A156" s="108" t="str">
        <f t="shared" si="4"/>
        <v>A0417</v>
      </c>
      <c r="B156" s="388"/>
      <c r="C156" s="391" t="s">
        <v>2314</v>
      </c>
      <c r="D156" s="391"/>
      <c r="E156" s="391"/>
      <c r="F156" s="388" t="s">
        <v>1446</v>
      </c>
      <c r="G156" s="388" t="s">
        <v>2314</v>
      </c>
      <c r="H156" s="388" t="s">
        <v>1230</v>
      </c>
      <c r="I156" s="392" t="s">
        <v>1230</v>
      </c>
      <c r="J156" s="393" t="s">
        <v>2315</v>
      </c>
      <c r="K156" s="388" t="s">
        <v>580</v>
      </c>
      <c r="L156" s="74" t="str">
        <f t="shared" si="5"/>
        <v>0247</v>
      </c>
    </row>
    <row r="157" spans="1:12" x14ac:dyDescent="0.25">
      <c r="A157" s="108" t="str">
        <f t="shared" si="4"/>
        <v>1755</v>
      </c>
      <c r="B157" s="388"/>
      <c r="C157" s="391" t="s">
        <v>2782</v>
      </c>
      <c r="D157" s="391"/>
      <c r="E157" s="391"/>
      <c r="F157" s="388" t="s">
        <v>2804</v>
      </c>
      <c r="G157" s="388" t="s">
        <v>2782</v>
      </c>
      <c r="H157" s="388" t="s">
        <v>1263</v>
      </c>
      <c r="I157" s="392" t="s">
        <v>1263</v>
      </c>
      <c r="J157" s="393" t="s">
        <v>2829</v>
      </c>
      <c r="K157" s="388" t="s">
        <v>580</v>
      </c>
      <c r="L157" s="74" t="str">
        <f t="shared" si="5"/>
        <v>0247</v>
      </c>
    </row>
    <row r="158" spans="1:12" x14ac:dyDescent="0.25">
      <c r="A158" s="108" t="str">
        <f t="shared" si="4"/>
        <v>1770</v>
      </c>
      <c r="B158" s="388"/>
      <c r="C158" s="391" t="s">
        <v>2861</v>
      </c>
      <c r="D158" s="391"/>
      <c r="E158" s="391"/>
      <c r="F158" s="388" t="s">
        <v>2917</v>
      </c>
      <c r="G158" s="388" t="s">
        <v>2861</v>
      </c>
      <c r="H158" s="388" t="s">
        <v>1263</v>
      </c>
      <c r="I158" s="392" t="s">
        <v>1263</v>
      </c>
      <c r="J158" s="393" t="s">
        <v>2918</v>
      </c>
      <c r="K158" s="388" t="s">
        <v>580</v>
      </c>
      <c r="L158" s="74" t="str">
        <f t="shared" si="5"/>
        <v>0247</v>
      </c>
    </row>
    <row r="159" spans="1:12" x14ac:dyDescent="0.25">
      <c r="A159" s="108" t="str">
        <f t="shared" si="4"/>
        <v>1769</v>
      </c>
      <c r="B159" s="388"/>
      <c r="C159" s="391" t="s">
        <v>2919</v>
      </c>
      <c r="D159" s="391"/>
      <c r="E159" s="391"/>
      <c r="F159" s="388" t="s">
        <v>2920</v>
      </c>
      <c r="G159" s="388" t="s">
        <v>2919</v>
      </c>
      <c r="H159" s="388" t="s">
        <v>1263</v>
      </c>
      <c r="I159" s="392" t="s">
        <v>1263</v>
      </c>
      <c r="J159" s="393" t="s">
        <v>2918</v>
      </c>
      <c r="K159" s="388" t="s">
        <v>580</v>
      </c>
      <c r="L159" s="74" t="str">
        <f t="shared" si="5"/>
        <v>0247</v>
      </c>
    </row>
    <row r="160" spans="1:12" x14ac:dyDescent="0.25">
      <c r="A160" s="108" t="str">
        <f t="shared" si="4"/>
        <v>1771</v>
      </c>
      <c r="B160" s="388"/>
      <c r="C160" s="391" t="s">
        <v>2863</v>
      </c>
      <c r="D160" s="391"/>
      <c r="E160" s="391"/>
      <c r="F160" s="388" t="s">
        <v>2921</v>
      </c>
      <c r="G160" s="388" t="s">
        <v>2863</v>
      </c>
      <c r="H160" s="388" t="s">
        <v>1263</v>
      </c>
      <c r="I160" s="388" t="s">
        <v>1263</v>
      </c>
      <c r="J160" s="393" t="s">
        <v>2918</v>
      </c>
      <c r="K160" s="388" t="s">
        <v>580</v>
      </c>
      <c r="L160" s="74" t="str">
        <f t="shared" si="5"/>
        <v>0247</v>
      </c>
    </row>
    <row r="161" spans="1:12" x14ac:dyDescent="0.25">
      <c r="A161" s="108" t="str">
        <f t="shared" si="4"/>
        <v>1781</v>
      </c>
      <c r="B161" s="388"/>
      <c r="C161" s="391" t="s">
        <v>2877</v>
      </c>
      <c r="D161" s="391"/>
      <c r="E161" s="391"/>
      <c r="F161" s="388" t="s">
        <v>2922</v>
      </c>
      <c r="G161" s="388" t="s">
        <v>2877</v>
      </c>
      <c r="H161" s="388" t="s">
        <v>1263</v>
      </c>
      <c r="I161" s="388" t="s">
        <v>1263</v>
      </c>
      <c r="J161" s="393" t="s">
        <v>2900</v>
      </c>
      <c r="K161" s="388" t="s">
        <v>580</v>
      </c>
      <c r="L161" s="74" t="str">
        <f t="shared" si="5"/>
        <v>0247</v>
      </c>
    </row>
    <row r="162" spans="1:12" x14ac:dyDescent="0.25">
      <c r="A162" s="108" t="str">
        <f t="shared" si="4"/>
        <v>0034</v>
      </c>
      <c r="B162" s="388" t="s">
        <v>204</v>
      </c>
      <c r="C162" s="391"/>
      <c r="D162" s="391"/>
      <c r="E162" s="391"/>
      <c r="F162" s="388" t="s">
        <v>205</v>
      </c>
      <c r="G162" s="388" t="s">
        <v>204</v>
      </c>
      <c r="H162" s="388" t="s">
        <v>1268</v>
      </c>
      <c r="I162" s="388" t="s">
        <v>1640</v>
      </c>
      <c r="J162" s="393" t="s">
        <v>1207</v>
      </c>
      <c r="K162" s="388" t="s">
        <v>434</v>
      </c>
      <c r="L162" s="74" t="e">
        <f t="shared" si="5"/>
        <v>#N/A</v>
      </c>
    </row>
    <row r="163" spans="1:12" x14ac:dyDescent="0.25">
      <c r="A163" s="108" t="str">
        <f t="shared" si="4"/>
        <v>1412</v>
      </c>
      <c r="B163" s="388"/>
      <c r="C163" s="391" t="s">
        <v>1274</v>
      </c>
      <c r="D163" s="391"/>
      <c r="E163" s="391"/>
      <c r="F163" s="388" t="s">
        <v>1275</v>
      </c>
      <c r="G163" s="388" t="s">
        <v>1274</v>
      </c>
      <c r="H163" s="388" t="s">
        <v>1266</v>
      </c>
      <c r="I163" s="388" t="s">
        <v>2895</v>
      </c>
      <c r="J163" s="393" t="s">
        <v>1273</v>
      </c>
      <c r="K163" s="388" t="s">
        <v>1637</v>
      </c>
      <c r="L163" s="74" t="str">
        <f t="shared" si="5"/>
        <v>0034</v>
      </c>
    </row>
    <row r="164" spans="1:12" x14ac:dyDescent="0.25">
      <c r="A164" s="108" t="str">
        <f t="shared" si="4"/>
        <v>1705</v>
      </c>
      <c r="B164" s="388"/>
      <c r="C164" s="391" t="s">
        <v>2642</v>
      </c>
      <c r="D164" s="391"/>
      <c r="E164" s="391"/>
      <c r="F164" s="388" t="s">
        <v>1583</v>
      </c>
      <c r="G164" s="388" t="s">
        <v>2642</v>
      </c>
      <c r="H164" s="388" t="s">
        <v>1266</v>
      </c>
      <c r="I164" s="388" t="s">
        <v>2895</v>
      </c>
      <c r="J164" s="393" t="s">
        <v>2641</v>
      </c>
      <c r="K164" s="388" t="s">
        <v>1637</v>
      </c>
      <c r="L164" s="74" t="str">
        <f t="shared" si="5"/>
        <v>0034</v>
      </c>
    </row>
    <row r="165" spans="1:12" x14ac:dyDescent="0.25">
      <c r="A165" s="108" t="str">
        <f t="shared" si="4"/>
        <v>1737</v>
      </c>
      <c r="B165" s="388"/>
      <c r="C165" s="391" t="s">
        <v>2735</v>
      </c>
      <c r="D165" s="391"/>
      <c r="E165" s="391"/>
      <c r="F165" s="388" t="s">
        <v>2736</v>
      </c>
      <c r="G165" s="388" t="s">
        <v>2735</v>
      </c>
      <c r="H165" s="388" t="s">
        <v>1263</v>
      </c>
      <c r="I165" s="388" t="s">
        <v>1263</v>
      </c>
      <c r="J165" s="393" t="s">
        <v>2745</v>
      </c>
      <c r="K165" s="388" t="s">
        <v>1637</v>
      </c>
      <c r="L165" s="74" t="str">
        <f t="shared" si="5"/>
        <v>0034</v>
      </c>
    </row>
    <row r="166" spans="1:12" x14ac:dyDescent="0.25">
      <c r="A166" s="108" t="str">
        <f t="shared" si="4"/>
        <v>A0480</v>
      </c>
      <c r="B166" s="388"/>
      <c r="C166" s="391" t="s">
        <v>2962</v>
      </c>
      <c r="D166" s="391"/>
      <c r="E166" s="391"/>
      <c r="F166" s="388" t="s">
        <v>2989</v>
      </c>
      <c r="G166" s="388" t="s">
        <v>2962</v>
      </c>
      <c r="H166" s="388"/>
      <c r="I166" s="388" t="s">
        <v>1230</v>
      </c>
      <c r="J166" s="393" t="s">
        <v>2990</v>
      </c>
      <c r="K166" s="388" t="s">
        <v>1637</v>
      </c>
      <c r="L166" s="74" t="str">
        <f t="shared" si="5"/>
        <v>0034</v>
      </c>
    </row>
    <row r="167" spans="1:12" x14ac:dyDescent="0.25">
      <c r="A167" s="108" t="str">
        <f t="shared" si="4"/>
        <v>1798</v>
      </c>
      <c r="B167" s="388"/>
      <c r="C167" s="391" t="s">
        <v>2991</v>
      </c>
      <c r="D167" s="391"/>
      <c r="E167" s="391"/>
      <c r="F167" s="388" t="s">
        <v>2992</v>
      </c>
      <c r="G167" s="388" t="s">
        <v>2991</v>
      </c>
      <c r="H167" s="388"/>
      <c r="I167" s="388" t="s">
        <v>1263</v>
      </c>
      <c r="J167" s="393" t="s">
        <v>2982</v>
      </c>
      <c r="K167" s="388" t="s">
        <v>1637</v>
      </c>
      <c r="L167" s="74" t="str">
        <f t="shared" si="5"/>
        <v>0034</v>
      </c>
    </row>
    <row r="168" spans="1:12" x14ac:dyDescent="0.25">
      <c r="A168" s="108" t="str">
        <f t="shared" si="4"/>
        <v>1128</v>
      </c>
      <c r="B168" s="388" t="s">
        <v>228</v>
      </c>
      <c r="C168" s="391"/>
      <c r="D168" s="391"/>
      <c r="E168" s="391"/>
      <c r="F168" s="388" t="s">
        <v>229</v>
      </c>
      <c r="G168" s="388" t="s">
        <v>228</v>
      </c>
      <c r="H168" s="388" t="s">
        <v>2354</v>
      </c>
      <c r="I168" s="388" t="s">
        <v>1271</v>
      </c>
      <c r="J168" s="393" t="s">
        <v>1212</v>
      </c>
      <c r="K168" s="388" t="s">
        <v>1175</v>
      </c>
      <c r="L168" s="74" t="e">
        <f t="shared" si="5"/>
        <v>#N/A</v>
      </c>
    </row>
    <row r="169" spans="1:12" x14ac:dyDescent="0.25">
      <c r="A169" s="108" t="str">
        <f t="shared" si="4"/>
        <v>1172</v>
      </c>
      <c r="B169" s="388"/>
      <c r="C169" s="391" t="s">
        <v>230</v>
      </c>
      <c r="D169" s="391"/>
      <c r="E169" s="391"/>
      <c r="F169" s="388" t="s">
        <v>1213</v>
      </c>
      <c r="G169" s="388" t="s">
        <v>230</v>
      </c>
      <c r="H169" s="388" t="s">
        <v>1263</v>
      </c>
      <c r="I169" s="388" t="s">
        <v>2895</v>
      </c>
      <c r="J169" s="393" t="s">
        <v>1214</v>
      </c>
      <c r="K169" s="388" t="s">
        <v>428</v>
      </c>
      <c r="L169" s="74" t="str">
        <f t="shared" si="5"/>
        <v>1128</v>
      </c>
    </row>
    <row r="170" spans="1:12" x14ac:dyDescent="0.25">
      <c r="A170" s="108" t="str">
        <f t="shared" si="4"/>
        <v>A0271</v>
      </c>
      <c r="B170" s="388"/>
      <c r="C170" s="391" t="s">
        <v>1373</v>
      </c>
      <c r="D170" s="391"/>
      <c r="E170" s="391"/>
      <c r="F170" s="388" t="s">
        <v>1374</v>
      </c>
      <c r="G170" s="388" t="s">
        <v>1373</v>
      </c>
      <c r="H170" s="388" t="s">
        <v>1230</v>
      </c>
      <c r="I170" s="388" t="s">
        <v>1230</v>
      </c>
      <c r="J170" s="393" t="s">
        <v>1383</v>
      </c>
      <c r="K170" s="388" t="s">
        <v>428</v>
      </c>
      <c r="L170" s="74" t="str">
        <f t="shared" si="5"/>
        <v>1128</v>
      </c>
    </row>
    <row r="171" spans="1:12" x14ac:dyDescent="0.25">
      <c r="A171" s="108" t="str">
        <f t="shared" si="4"/>
        <v>A0272</v>
      </c>
      <c r="B171" s="388"/>
      <c r="C171" s="391" t="s">
        <v>1377</v>
      </c>
      <c r="D171" s="391"/>
      <c r="E171" s="391"/>
      <c r="F171" s="388" t="s">
        <v>1378</v>
      </c>
      <c r="G171" s="388" t="s">
        <v>1377</v>
      </c>
      <c r="H171" s="388" t="s">
        <v>1230</v>
      </c>
      <c r="I171" s="388" t="s">
        <v>1230</v>
      </c>
      <c r="J171" s="433" t="s">
        <v>1729</v>
      </c>
      <c r="K171" s="431" t="s">
        <v>428</v>
      </c>
      <c r="L171" s="74" t="str">
        <f t="shared" si="5"/>
        <v>1128</v>
      </c>
    </row>
    <row r="172" spans="1:12" x14ac:dyDescent="0.25">
      <c r="A172" s="108" t="str">
        <f t="shared" si="4"/>
        <v>A0383</v>
      </c>
      <c r="B172" s="388"/>
      <c r="C172" s="391" t="s">
        <v>2063</v>
      </c>
      <c r="D172" s="391"/>
      <c r="E172" s="391"/>
      <c r="F172" s="388" t="s">
        <v>651</v>
      </c>
      <c r="G172" s="388" t="s">
        <v>2063</v>
      </c>
      <c r="H172" s="388" t="s">
        <v>1230</v>
      </c>
      <c r="I172" s="388" t="s">
        <v>1230</v>
      </c>
      <c r="J172" s="393" t="s">
        <v>2039</v>
      </c>
      <c r="K172" s="388" t="s">
        <v>428</v>
      </c>
      <c r="L172" s="74" t="str">
        <f t="shared" si="5"/>
        <v>1128</v>
      </c>
    </row>
    <row r="173" spans="1:12" x14ac:dyDescent="0.25">
      <c r="A173" s="108" t="str">
        <f t="shared" si="4"/>
        <v>A0395</v>
      </c>
      <c r="B173" s="388"/>
      <c r="C173" s="391" t="s">
        <v>2066</v>
      </c>
      <c r="D173" s="391"/>
      <c r="E173" s="391"/>
      <c r="F173" s="388" t="s">
        <v>2067</v>
      </c>
      <c r="G173" s="388" t="s">
        <v>2066</v>
      </c>
      <c r="H173" s="388" t="s">
        <v>1230</v>
      </c>
      <c r="I173" s="388" t="s">
        <v>1230</v>
      </c>
      <c r="J173" s="393" t="s">
        <v>1966</v>
      </c>
      <c r="K173" s="388" t="s">
        <v>428</v>
      </c>
      <c r="L173" s="74" t="str">
        <f t="shared" si="5"/>
        <v>1128</v>
      </c>
    </row>
    <row r="174" spans="1:12" x14ac:dyDescent="0.25">
      <c r="A174" s="108" t="str">
        <f t="shared" si="4"/>
        <v>1634</v>
      </c>
      <c r="B174" s="388"/>
      <c r="C174" s="391" t="s">
        <v>2068</v>
      </c>
      <c r="D174" s="391"/>
      <c r="E174" s="391"/>
      <c r="F174" s="388" t="s">
        <v>1366</v>
      </c>
      <c r="G174" s="388" t="s">
        <v>2068</v>
      </c>
      <c r="H174" s="388" t="s">
        <v>1266</v>
      </c>
      <c r="I174" s="388" t="s">
        <v>2895</v>
      </c>
      <c r="J174" s="393" t="s">
        <v>2069</v>
      </c>
      <c r="K174" s="388" t="s">
        <v>428</v>
      </c>
      <c r="L174" s="74" t="str">
        <f t="shared" si="5"/>
        <v>1128</v>
      </c>
    </row>
    <row r="175" spans="1:12" x14ac:dyDescent="0.25">
      <c r="A175" s="108" t="str">
        <f t="shared" si="4"/>
        <v>A0422</v>
      </c>
      <c r="B175" s="388"/>
      <c r="C175" s="391" t="s">
        <v>2318</v>
      </c>
      <c r="D175" s="391"/>
      <c r="E175" s="391"/>
      <c r="F175" s="388" t="s">
        <v>1825</v>
      </c>
      <c r="G175" s="388" t="s">
        <v>2318</v>
      </c>
      <c r="H175" s="388" t="s">
        <v>1230</v>
      </c>
      <c r="I175" s="388" t="s">
        <v>1230</v>
      </c>
      <c r="J175" s="393" t="s">
        <v>2319</v>
      </c>
      <c r="K175" s="388" t="s">
        <v>428</v>
      </c>
      <c r="L175" s="74" t="str">
        <f t="shared" si="5"/>
        <v>1128</v>
      </c>
    </row>
    <row r="176" spans="1:12" x14ac:dyDescent="0.25">
      <c r="A176" s="108" t="str">
        <f t="shared" si="4"/>
        <v>1639</v>
      </c>
      <c r="B176" s="388"/>
      <c r="C176" s="391" t="s">
        <v>2320</v>
      </c>
      <c r="D176" s="391"/>
      <c r="E176" s="391"/>
      <c r="F176" s="388" t="s">
        <v>2321</v>
      </c>
      <c r="G176" s="388" t="s">
        <v>2320</v>
      </c>
      <c r="H176" s="388" t="s">
        <v>1266</v>
      </c>
      <c r="I176" s="388" t="s">
        <v>2895</v>
      </c>
      <c r="J176" s="393" t="s">
        <v>2317</v>
      </c>
      <c r="K176" s="388" t="s">
        <v>428</v>
      </c>
      <c r="L176" s="74" t="str">
        <f t="shared" si="5"/>
        <v>1128</v>
      </c>
    </row>
    <row r="177" spans="1:12" x14ac:dyDescent="0.25">
      <c r="A177" s="108" t="str">
        <f t="shared" si="4"/>
        <v>1672</v>
      </c>
      <c r="B177" s="388"/>
      <c r="C177" s="391" t="s">
        <v>2473</v>
      </c>
      <c r="D177" s="391"/>
      <c r="E177" s="391"/>
      <c r="F177" s="388" t="s">
        <v>2474</v>
      </c>
      <c r="G177" s="388" t="s">
        <v>2473</v>
      </c>
      <c r="H177" s="388" t="s">
        <v>1263</v>
      </c>
      <c r="I177" s="388" t="s">
        <v>1263</v>
      </c>
      <c r="J177" s="393" t="s">
        <v>2461</v>
      </c>
      <c r="K177" s="388" t="s">
        <v>428</v>
      </c>
      <c r="L177" s="74" t="str">
        <f t="shared" si="5"/>
        <v>1128</v>
      </c>
    </row>
    <row r="178" spans="1:12" x14ac:dyDescent="0.25">
      <c r="A178" s="108" t="str">
        <f t="shared" si="4"/>
        <v>1774</v>
      </c>
      <c r="B178" s="388"/>
      <c r="C178" s="391" t="s">
        <v>2927</v>
      </c>
      <c r="D178" s="391"/>
      <c r="E178" s="391"/>
      <c r="F178" s="388" t="s">
        <v>2928</v>
      </c>
      <c r="G178" s="388" t="s">
        <v>2927</v>
      </c>
      <c r="H178" s="388" t="s">
        <v>1263</v>
      </c>
      <c r="I178" s="388" t="s">
        <v>1263</v>
      </c>
      <c r="J178" s="393" t="s">
        <v>2911</v>
      </c>
      <c r="K178" s="388" t="s">
        <v>428</v>
      </c>
      <c r="L178" s="74" t="str">
        <f t="shared" si="5"/>
        <v>1128</v>
      </c>
    </row>
    <row r="179" spans="1:12" x14ac:dyDescent="0.25">
      <c r="A179" s="108" t="str">
        <f t="shared" si="4"/>
        <v>1782</v>
      </c>
      <c r="B179" s="388"/>
      <c r="C179" s="391" t="s">
        <v>2879</v>
      </c>
      <c r="D179" s="391"/>
      <c r="E179" s="391"/>
      <c r="F179" s="388" t="s">
        <v>2929</v>
      </c>
      <c r="G179" s="388" t="s">
        <v>2879</v>
      </c>
      <c r="H179" s="388" t="s">
        <v>1263</v>
      </c>
      <c r="I179" s="388" t="s">
        <v>1263</v>
      </c>
      <c r="J179" s="393" t="s">
        <v>2900</v>
      </c>
      <c r="K179" s="388" t="s">
        <v>428</v>
      </c>
      <c r="L179" s="74" t="str">
        <f t="shared" si="5"/>
        <v>1128</v>
      </c>
    </row>
    <row r="180" spans="1:12" x14ac:dyDescent="0.25">
      <c r="A180" s="108" t="str">
        <f t="shared" si="4"/>
        <v>0285</v>
      </c>
      <c r="B180" s="388"/>
      <c r="C180" s="391" t="s">
        <v>226</v>
      </c>
      <c r="D180" s="391"/>
      <c r="E180" s="391"/>
      <c r="F180" s="388" t="s">
        <v>227</v>
      </c>
      <c r="G180" s="388" t="s">
        <v>226</v>
      </c>
      <c r="H180" s="388" t="s">
        <v>2061</v>
      </c>
      <c r="I180" s="388" t="s">
        <v>1268</v>
      </c>
      <c r="J180" s="393" t="s">
        <v>1211</v>
      </c>
      <c r="K180" s="388" t="s">
        <v>428</v>
      </c>
      <c r="L180" s="74" t="str">
        <f t="shared" si="5"/>
        <v>1128</v>
      </c>
    </row>
    <row r="181" spans="1:12" x14ac:dyDescent="0.25">
      <c r="A181" s="108" t="str">
        <f t="shared" si="4"/>
        <v>A0182</v>
      </c>
      <c r="B181" s="388"/>
      <c r="C181" s="391"/>
      <c r="D181" s="391" t="s">
        <v>305</v>
      </c>
      <c r="E181" s="391"/>
      <c r="F181" s="388" t="s">
        <v>399</v>
      </c>
      <c r="G181" s="388" t="s">
        <v>305</v>
      </c>
      <c r="H181" s="388" t="s">
        <v>1230</v>
      </c>
      <c r="I181" s="388" t="s">
        <v>1230</v>
      </c>
      <c r="J181" s="393" t="s">
        <v>1726</v>
      </c>
      <c r="K181" s="388" t="s">
        <v>651</v>
      </c>
      <c r="L181" s="366" t="s">
        <v>226</v>
      </c>
    </row>
    <row r="182" spans="1:12" x14ac:dyDescent="0.25">
      <c r="A182" s="108" t="str">
        <f t="shared" si="4"/>
        <v>A0184</v>
      </c>
      <c r="B182" s="388"/>
      <c r="C182" s="391"/>
      <c r="D182" s="391" t="s">
        <v>1059</v>
      </c>
      <c r="E182" s="391"/>
      <c r="F182" s="388" t="s">
        <v>423</v>
      </c>
      <c r="G182" s="388" t="s">
        <v>1059</v>
      </c>
      <c r="H182" s="388" t="s">
        <v>1230</v>
      </c>
      <c r="I182" s="388" t="s">
        <v>1230</v>
      </c>
      <c r="J182" s="393" t="s">
        <v>2062</v>
      </c>
      <c r="K182" s="388" t="s">
        <v>651</v>
      </c>
      <c r="L182" s="366" t="s">
        <v>226</v>
      </c>
    </row>
    <row r="183" spans="1:12" x14ac:dyDescent="0.25">
      <c r="A183" s="108" t="str">
        <f t="shared" si="4"/>
        <v>A0484</v>
      </c>
      <c r="B183" s="388"/>
      <c r="C183" s="391"/>
      <c r="D183" s="391" t="s">
        <v>2993</v>
      </c>
      <c r="E183" s="391"/>
      <c r="F183" s="388" t="s">
        <v>2994</v>
      </c>
      <c r="G183" s="388" t="s">
        <v>2993</v>
      </c>
      <c r="H183" s="388"/>
      <c r="I183" s="388" t="s">
        <v>1230</v>
      </c>
      <c r="J183" s="393" t="s">
        <v>2995</v>
      </c>
      <c r="K183" s="388" t="s">
        <v>651</v>
      </c>
      <c r="L183" s="366" t="s">
        <v>226</v>
      </c>
    </row>
    <row r="184" spans="1:12" x14ac:dyDescent="0.25">
      <c r="A184" s="108" t="str">
        <f t="shared" si="4"/>
        <v>1776</v>
      </c>
      <c r="B184" s="388"/>
      <c r="C184" s="391"/>
      <c r="D184" s="391" t="s">
        <v>2871</v>
      </c>
      <c r="E184" s="391"/>
      <c r="F184" s="388" t="s">
        <v>2925</v>
      </c>
      <c r="G184" s="388" t="s">
        <v>2871</v>
      </c>
      <c r="H184" s="388" t="s">
        <v>1263</v>
      </c>
      <c r="I184" s="388" t="s">
        <v>1263</v>
      </c>
      <c r="J184" s="393" t="s">
        <v>2911</v>
      </c>
      <c r="K184" s="388" t="s">
        <v>651</v>
      </c>
      <c r="L184" s="366" t="s">
        <v>226</v>
      </c>
    </row>
    <row r="185" spans="1:12" x14ac:dyDescent="0.25">
      <c r="A185" s="108" t="str">
        <f t="shared" si="4"/>
        <v>1775</v>
      </c>
      <c r="B185" s="388"/>
      <c r="C185" s="391"/>
      <c r="D185" s="391" t="s">
        <v>2869</v>
      </c>
      <c r="E185" s="391"/>
      <c r="F185" s="388" t="s">
        <v>2926</v>
      </c>
      <c r="G185" s="388" t="s">
        <v>2869</v>
      </c>
      <c r="H185" s="388" t="s">
        <v>1266</v>
      </c>
      <c r="I185" s="388" t="s">
        <v>2895</v>
      </c>
      <c r="J185" s="393" t="s">
        <v>2913</v>
      </c>
      <c r="K185" s="388" t="s">
        <v>651</v>
      </c>
      <c r="L185" s="366" t="s">
        <v>226</v>
      </c>
    </row>
    <row r="186" spans="1:12" x14ac:dyDescent="0.25">
      <c r="A186" s="108" t="str">
        <f t="shared" si="4"/>
        <v>0232</v>
      </c>
      <c r="B186" s="388" t="s">
        <v>208</v>
      </c>
      <c r="C186" s="391"/>
      <c r="D186" s="391"/>
      <c r="E186" s="391"/>
      <c r="F186" s="388" t="s">
        <v>209</v>
      </c>
      <c r="G186" s="388" t="s">
        <v>208</v>
      </c>
      <c r="H186" s="388" t="s">
        <v>1268</v>
      </c>
      <c r="I186" s="388" t="s">
        <v>1268</v>
      </c>
      <c r="J186" s="393" t="s">
        <v>1209</v>
      </c>
      <c r="K186" s="388" t="s">
        <v>237</v>
      </c>
      <c r="L186" s="74" t="e">
        <f t="shared" si="5"/>
        <v>#N/A</v>
      </c>
    </row>
    <row r="187" spans="1:12" x14ac:dyDescent="0.25">
      <c r="A187" s="108" t="str">
        <f t="shared" si="4"/>
        <v>A0256</v>
      </c>
      <c r="B187" s="388"/>
      <c r="C187" s="391" t="s">
        <v>1309</v>
      </c>
      <c r="D187" s="391"/>
      <c r="E187" s="391"/>
      <c r="F187" s="388" t="s">
        <v>1310</v>
      </c>
      <c r="G187" s="388" t="s">
        <v>1309</v>
      </c>
      <c r="H187" s="388" t="s">
        <v>1230</v>
      </c>
      <c r="I187" s="388" t="s">
        <v>1230</v>
      </c>
      <c r="J187" s="393" t="s">
        <v>1717</v>
      </c>
      <c r="K187" s="388" t="s">
        <v>2030</v>
      </c>
      <c r="L187" s="74" t="str">
        <f t="shared" si="5"/>
        <v>0232</v>
      </c>
    </row>
    <row r="188" spans="1:12" x14ac:dyDescent="0.25">
      <c r="A188" s="108" t="str">
        <f t="shared" si="4"/>
        <v>A0145</v>
      </c>
      <c r="B188" s="388"/>
      <c r="C188" s="391" t="s">
        <v>285</v>
      </c>
      <c r="D188" s="391"/>
      <c r="E188" s="391"/>
      <c r="F188" s="388" t="s">
        <v>370</v>
      </c>
      <c r="G188" s="388" t="s">
        <v>285</v>
      </c>
      <c r="H188" s="388" t="s">
        <v>1230</v>
      </c>
      <c r="I188" s="388" t="s">
        <v>1230</v>
      </c>
      <c r="J188" s="393" t="s">
        <v>1719</v>
      </c>
      <c r="K188" s="388" t="s">
        <v>2030</v>
      </c>
      <c r="L188" s="74" t="str">
        <f t="shared" si="5"/>
        <v>0232</v>
      </c>
    </row>
    <row r="189" spans="1:12" x14ac:dyDescent="0.25">
      <c r="A189" s="108" t="str">
        <f t="shared" si="4"/>
        <v>A0359</v>
      </c>
      <c r="B189" s="388"/>
      <c r="C189" s="391" t="s">
        <v>2031</v>
      </c>
      <c r="D189" s="391"/>
      <c r="E189" s="391"/>
      <c r="F189" s="388" t="s">
        <v>2032</v>
      </c>
      <c r="G189" s="388" t="s">
        <v>2031</v>
      </c>
      <c r="H189" s="388" t="s">
        <v>1230</v>
      </c>
      <c r="I189" s="388" t="s">
        <v>1230</v>
      </c>
      <c r="J189" s="393" t="s">
        <v>2033</v>
      </c>
      <c r="K189" s="388" t="s">
        <v>2030</v>
      </c>
      <c r="L189" s="74" t="str">
        <f t="shared" si="5"/>
        <v>0232</v>
      </c>
    </row>
    <row r="190" spans="1:12" x14ac:dyDescent="0.25">
      <c r="A190" s="108" t="str">
        <f t="shared" si="4"/>
        <v>A0152</v>
      </c>
      <c r="B190" s="388"/>
      <c r="C190" s="391" t="s">
        <v>288</v>
      </c>
      <c r="D190" s="391"/>
      <c r="E190" s="391"/>
      <c r="F190" s="388" t="s">
        <v>373</v>
      </c>
      <c r="G190" s="388" t="s">
        <v>288</v>
      </c>
      <c r="H190" s="388" t="s">
        <v>1230</v>
      </c>
      <c r="I190" s="388" t="s">
        <v>1230</v>
      </c>
      <c r="J190" s="393" t="s">
        <v>1689</v>
      </c>
      <c r="K190" s="388" t="s">
        <v>2030</v>
      </c>
      <c r="L190" s="74" t="str">
        <f t="shared" si="5"/>
        <v>0232</v>
      </c>
    </row>
    <row r="191" spans="1:12" x14ac:dyDescent="0.25">
      <c r="A191" s="108" t="str">
        <f t="shared" si="4"/>
        <v>A0225</v>
      </c>
      <c r="B191" s="388"/>
      <c r="C191" s="391" t="s">
        <v>471</v>
      </c>
      <c r="D191" s="391"/>
      <c r="E191" s="391"/>
      <c r="F191" s="388" t="s">
        <v>472</v>
      </c>
      <c r="G191" s="388" t="s">
        <v>471</v>
      </c>
      <c r="H191" s="388" t="s">
        <v>1230</v>
      </c>
      <c r="I191" s="388" t="s">
        <v>1230</v>
      </c>
      <c r="J191" s="393" t="s">
        <v>1724</v>
      </c>
      <c r="K191" s="388" t="s">
        <v>2030</v>
      </c>
      <c r="L191" s="74" t="str">
        <f t="shared" si="5"/>
        <v>0232</v>
      </c>
    </row>
    <row r="192" spans="1:12" x14ac:dyDescent="0.25">
      <c r="A192" s="108" t="str">
        <f t="shared" si="4"/>
        <v>A0389</v>
      </c>
      <c r="B192" s="388"/>
      <c r="C192" s="391" t="s">
        <v>2040</v>
      </c>
      <c r="D192" s="391"/>
      <c r="E192" s="391"/>
      <c r="F192" s="388" t="s">
        <v>2041</v>
      </c>
      <c r="G192" s="388" t="s">
        <v>2040</v>
      </c>
      <c r="H192" s="388" t="s">
        <v>1230</v>
      </c>
      <c r="I192" s="388" t="s">
        <v>1230</v>
      </c>
      <c r="J192" s="393" t="s">
        <v>2042</v>
      </c>
      <c r="K192" s="388" t="s">
        <v>2030</v>
      </c>
      <c r="L192" s="74" t="str">
        <f t="shared" si="5"/>
        <v>0232</v>
      </c>
    </row>
    <row r="193" spans="1:12" x14ac:dyDescent="0.25">
      <c r="A193" s="108" t="str">
        <f t="shared" si="4"/>
        <v>A0228</v>
      </c>
      <c r="B193" s="388"/>
      <c r="C193" s="391" t="s">
        <v>478</v>
      </c>
      <c r="D193" s="391"/>
      <c r="E193" s="391"/>
      <c r="F193" s="388" t="s">
        <v>479</v>
      </c>
      <c r="G193" s="388" t="s">
        <v>478</v>
      </c>
      <c r="H193" s="388" t="s">
        <v>1230</v>
      </c>
      <c r="I193" s="388" t="s">
        <v>1230</v>
      </c>
      <c r="J193" s="393" t="s">
        <v>1725</v>
      </c>
      <c r="K193" s="388" t="s">
        <v>2030</v>
      </c>
      <c r="L193" s="74" t="str">
        <f t="shared" si="5"/>
        <v>0232</v>
      </c>
    </row>
    <row r="194" spans="1:12" x14ac:dyDescent="0.25">
      <c r="A194" s="108" t="str">
        <f t="shared" ref="A194:A257" si="6">IF(ISBLANK(B194),IF(ISBLANK(C194),D194,C194),B194)</f>
        <v>1404</v>
      </c>
      <c r="B194" s="388"/>
      <c r="C194" s="391" t="s">
        <v>1244</v>
      </c>
      <c r="D194" s="391"/>
      <c r="E194" s="391"/>
      <c r="F194" s="388" t="s">
        <v>1245</v>
      </c>
      <c r="G194" s="388" t="s">
        <v>1244</v>
      </c>
      <c r="H194" s="388" t="s">
        <v>1263</v>
      </c>
      <c r="I194" s="388" t="s">
        <v>1263</v>
      </c>
      <c r="J194" s="393" t="s">
        <v>1243</v>
      </c>
      <c r="K194" s="388" t="s">
        <v>2030</v>
      </c>
      <c r="L194" s="74" t="str">
        <f t="shared" si="5"/>
        <v>0232</v>
      </c>
    </row>
    <row r="195" spans="1:12" x14ac:dyDescent="0.25">
      <c r="A195" s="108" t="str">
        <f t="shared" si="6"/>
        <v>A0436</v>
      </c>
      <c r="B195" s="388"/>
      <c r="C195" s="391" t="s">
        <v>2468</v>
      </c>
      <c r="D195" s="391"/>
      <c r="E195" s="391"/>
      <c r="F195" s="388" t="s">
        <v>1358</v>
      </c>
      <c r="G195" s="388" t="s">
        <v>2468</v>
      </c>
      <c r="H195" s="388" t="s">
        <v>1230</v>
      </c>
      <c r="I195" s="388" t="s">
        <v>1230</v>
      </c>
      <c r="J195" s="393" t="s">
        <v>2469</v>
      </c>
      <c r="K195" s="388" t="s">
        <v>2030</v>
      </c>
      <c r="L195" s="74" t="str">
        <f t="shared" ref="L195:L258" si="7">VLOOKUP(K195,$F$2:$G$303,2,0)</f>
        <v>0232</v>
      </c>
    </row>
    <row r="196" spans="1:12" ht="33" x14ac:dyDescent="0.25">
      <c r="A196" s="108" t="str">
        <f t="shared" si="6"/>
        <v>A0443</v>
      </c>
      <c r="B196" s="388"/>
      <c r="C196" s="391" t="s">
        <v>2470</v>
      </c>
      <c r="D196" s="391"/>
      <c r="E196" s="391"/>
      <c r="F196" s="388" t="s">
        <v>2471</v>
      </c>
      <c r="G196" s="388" t="s">
        <v>2470</v>
      </c>
      <c r="H196" s="388" t="s">
        <v>1230</v>
      </c>
      <c r="I196" s="388" t="s">
        <v>1230</v>
      </c>
      <c r="J196" s="393" t="s">
        <v>2472</v>
      </c>
      <c r="K196" s="388" t="s">
        <v>2030</v>
      </c>
      <c r="L196" s="74" t="str">
        <f t="shared" si="7"/>
        <v>0232</v>
      </c>
    </row>
    <row r="197" spans="1:12" x14ac:dyDescent="0.25">
      <c r="A197" s="108" t="str">
        <f t="shared" si="6"/>
        <v>1504</v>
      </c>
      <c r="B197" s="388"/>
      <c r="C197" s="391" t="s">
        <v>1566</v>
      </c>
      <c r="D197" s="391"/>
      <c r="E197" s="391"/>
      <c r="F197" s="388" t="s">
        <v>1585</v>
      </c>
      <c r="G197" s="388" t="s">
        <v>1566</v>
      </c>
      <c r="H197" s="388" t="s">
        <v>1266</v>
      </c>
      <c r="I197" s="388" t="s">
        <v>2895</v>
      </c>
      <c r="J197" s="393" t="s">
        <v>1586</v>
      </c>
      <c r="K197" s="388" t="s">
        <v>2030</v>
      </c>
      <c r="L197" s="74" t="str">
        <f t="shared" si="7"/>
        <v>0232</v>
      </c>
    </row>
    <row r="198" spans="1:12" x14ac:dyDescent="0.25">
      <c r="A198" s="108" t="str">
        <f t="shared" si="6"/>
        <v>A0360</v>
      </c>
      <c r="B198" s="388"/>
      <c r="C198" s="391"/>
      <c r="D198" s="391" t="s">
        <v>2043</v>
      </c>
      <c r="E198" s="391"/>
      <c r="F198" s="388" t="s">
        <v>2044</v>
      </c>
      <c r="G198" s="388" t="s">
        <v>2043</v>
      </c>
      <c r="H198" s="388" t="s">
        <v>1230</v>
      </c>
      <c r="I198" s="388" t="s">
        <v>1230</v>
      </c>
      <c r="J198" s="393" t="s">
        <v>2033</v>
      </c>
      <c r="K198" s="388" t="s">
        <v>1585</v>
      </c>
      <c r="L198" s="74" t="str">
        <f t="shared" si="7"/>
        <v>1504</v>
      </c>
    </row>
    <row r="199" spans="1:12" x14ac:dyDescent="0.25">
      <c r="A199" s="108" t="str">
        <f t="shared" si="6"/>
        <v>A0455</v>
      </c>
      <c r="B199" s="388"/>
      <c r="C199" s="391"/>
      <c r="D199" s="391" t="s">
        <v>2585</v>
      </c>
      <c r="E199" s="391"/>
      <c r="F199" s="388" t="s">
        <v>2586</v>
      </c>
      <c r="G199" s="388" t="s">
        <v>2585</v>
      </c>
      <c r="H199" s="388" t="s">
        <v>1230</v>
      </c>
      <c r="I199" s="388" t="s">
        <v>1230</v>
      </c>
      <c r="J199" s="393" t="s">
        <v>2587</v>
      </c>
      <c r="K199" s="388" t="s">
        <v>1585</v>
      </c>
      <c r="L199" s="74" t="str">
        <f t="shared" si="7"/>
        <v>1504</v>
      </c>
    </row>
    <row r="200" spans="1:12" x14ac:dyDescent="0.25">
      <c r="A200" s="108" t="str">
        <f t="shared" si="6"/>
        <v>A0373</v>
      </c>
      <c r="B200" s="388"/>
      <c r="C200" s="391" t="s">
        <v>2045</v>
      </c>
      <c r="D200" s="391"/>
      <c r="E200" s="391"/>
      <c r="F200" s="388" t="s">
        <v>2046</v>
      </c>
      <c r="G200" s="388" t="s">
        <v>2045</v>
      </c>
      <c r="H200" s="388" t="s">
        <v>1230</v>
      </c>
      <c r="I200" s="388" t="s">
        <v>1230</v>
      </c>
      <c r="J200" s="393" t="s">
        <v>2047</v>
      </c>
      <c r="K200" s="388" t="s">
        <v>2030</v>
      </c>
      <c r="L200" s="74" t="str">
        <f t="shared" si="7"/>
        <v>0232</v>
      </c>
    </row>
    <row r="201" spans="1:12" x14ac:dyDescent="0.25">
      <c r="A201" s="108" t="str">
        <f t="shared" si="6"/>
        <v>A0452</v>
      </c>
      <c r="B201" s="388"/>
      <c r="C201" s="391" t="s">
        <v>2588</v>
      </c>
      <c r="D201" s="391"/>
      <c r="E201" s="391"/>
      <c r="F201" s="388" t="s">
        <v>461</v>
      </c>
      <c r="G201" s="388" t="s">
        <v>2588</v>
      </c>
      <c r="H201" s="388" t="s">
        <v>1230</v>
      </c>
      <c r="I201" s="388" t="s">
        <v>1230</v>
      </c>
      <c r="J201" s="393" t="s">
        <v>2589</v>
      </c>
      <c r="K201" s="388" t="s">
        <v>2030</v>
      </c>
      <c r="L201" s="74" t="str">
        <f t="shared" si="7"/>
        <v>0232</v>
      </c>
    </row>
    <row r="202" spans="1:12" x14ac:dyDescent="0.25">
      <c r="A202" s="108" t="str">
        <f t="shared" si="6"/>
        <v>1687</v>
      </c>
      <c r="B202" s="388"/>
      <c r="C202" s="391" t="s">
        <v>2590</v>
      </c>
      <c r="D202" s="391"/>
      <c r="E202" s="391"/>
      <c r="F202" s="388" t="s">
        <v>2591</v>
      </c>
      <c r="G202" s="388" t="s">
        <v>2590</v>
      </c>
      <c r="H202" s="388" t="s">
        <v>1263</v>
      </c>
      <c r="I202" s="388" t="s">
        <v>1263</v>
      </c>
      <c r="J202" s="393" t="s">
        <v>2592</v>
      </c>
      <c r="K202" s="388" t="s">
        <v>2030</v>
      </c>
      <c r="L202" s="74" t="str">
        <f t="shared" si="7"/>
        <v>0232</v>
      </c>
    </row>
    <row r="203" spans="1:12" x14ac:dyDescent="0.25">
      <c r="A203" s="108" t="str">
        <f t="shared" si="6"/>
        <v>1726</v>
      </c>
      <c r="B203" s="388"/>
      <c r="C203" s="391" t="s">
        <v>2714</v>
      </c>
      <c r="D203" s="391"/>
      <c r="E203" s="391"/>
      <c r="F203" s="388" t="s">
        <v>2737</v>
      </c>
      <c r="G203" s="388" t="s">
        <v>2714</v>
      </c>
      <c r="H203" s="388" t="s">
        <v>1263</v>
      </c>
      <c r="I203" s="388" t="s">
        <v>1263</v>
      </c>
      <c r="J203" s="393" t="s">
        <v>2747</v>
      </c>
      <c r="K203" s="388" t="s">
        <v>2030</v>
      </c>
      <c r="L203" s="74" t="str">
        <f t="shared" si="7"/>
        <v>0232</v>
      </c>
    </row>
    <row r="204" spans="1:12" x14ac:dyDescent="0.25">
      <c r="A204" s="108" t="str">
        <f t="shared" si="6"/>
        <v>1586</v>
      </c>
      <c r="B204" s="388" t="s">
        <v>2048</v>
      </c>
      <c r="C204" s="391"/>
      <c r="D204" s="391"/>
      <c r="E204" s="391"/>
      <c r="F204" s="388" t="s">
        <v>1628</v>
      </c>
      <c r="G204" s="388" t="s">
        <v>2048</v>
      </c>
      <c r="H204" s="388" t="s">
        <v>1815</v>
      </c>
      <c r="I204" s="388" t="s">
        <v>1815</v>
      </c>
      <c r="J204" s="393" t="s">
        <v>1963</v>
      </c>
      <c r="K204" s="388" t="s">
        <v>237</v>
      </c>
      <c r="L204" s="74" t="e">
        <f t="shared" si="7"/>
        <v>#N/A</v>
      </c>
    </row>
    <row r="205" spans="1:12" x14ac:dyDescent="0.25">
      <c r="A205" s="108" t="str">
        <f t="shared" si="6"/>
        <v>1679</v>
      </c>
      <c r="B205" s="388"/>
      <c r="C205" s="391" t="s">
        <v>2539</v>
      </c>
      <c r="D205" s="391"/>
      <c r="E205" s="391"/>
      <c r="F205" s="388" t="s">
        <v>2540</v>
      </c>
      <c r="G205" s="388" t="s">
        <v>2539</v>
      </c>
      <c r="H205" s="388" t="s">
        <v>1263</v>
      </c>
      <c r="I205" s="388" t="s">
        <v>2895</v>
      </c>
      <c r="J205" s="393" t="s">
        <v>2529</v>
      </c>
      <c r="K205" s="388" t="s">
        <v>1641</v>
      </c>
      <c r="L205" s="74" t="str">
        <f t="shared" si="7"/>
        <v>1586</v>
      </c>
    </row>
    <row r="206" spans="1:12" x14ac:dyDescent="0.25">
      <c r="A206" s="108" t="str">
        <f t="shared" si="6"/>
        <v>1588</v>
      </c>
      <c r="B206" s="388"/>
      <c r="C206" s="391" t="s">
        <v>2049</v>
      </c>
      <c r="D206" s="391"/>
      <c r="E206" s="391"/>
      <c r="F206" s="388" t="s">
        <v>2050</v>
      </c>
      <c r="G206" s="388" t="s">
        <v>2049</v>
      </c>
      <c r="H206" s="388" t="s">
        <v>1270</v>
      </c>
      <c r="I206" s="388" t="s">
        <v>2895</v>
      </c>
      <c r="J206" s="393" t="s">
        <v>1963</v>
      </c>
      <c r="K206" s="388" t="s">
        <v>1641</v>
      </c>
      <c r="L206" s="74" t="str">
        <f t="shared" si="7"/>
        <v>1586</v>
      </c>
    </row>
    <row r="207" spans="1:12" x14ac:dyDescent="0.25">
      <c r="A207" s="108" t="str">
        <f t="shared" si="6"/>
        <v>1627</v>
      </c>
      <c r="B207" s="388"/>
      <c r="C207" s="391" t="s">
        <v>2056</v>
      </c>
      <c r="D207" s="391"/>
      <c r="E207" s="391"/>
      <c r="F207" s="388" t="s">
        <v>2057</v>
      </c>
      <c r="G207" s="388" t="s">
        <v>2056</v>
      </c>
      <c r="H207" s="388" t="s">
        <v>1263</v>
      </c>
      <c r="I207" s="388" t="s">
        <v>2895</v>
      </c>
      <c r="J207" s="393" t="s">
        <v>2058</v>
      </c>
      <c r="K207" s="388" t="s">
        <v>1641</v>
      </c>
      <c r="L207" s="74" t="str">
        <f t="shared" si="7"/>
        <v>1586</v>
      </c>
    </row>
    <row r="208" spans="1:12" x14ac:dyDescent="0.25">
      <c r="A208" s="108" t="str">
        <f t="shared" si="6"/>
        <v>A0415</v>
      </c>
      <c r="B208" s="388"/>
      <c r="C208" s="391" t="s">
        <v>2059</v>
      </c>
      <c r="D208" s="391"/>
      <c r="E208" s="391"/>
      <c r="F208" s="388" t="s">
        <v>2060</v>
      </c>
      <c r="G208" s="388" t="s">
        <v>2059</v>
      </c>
      <c r="H208" s="388" t="s">
        <v>1230</v>
      </c>
      <c r="I208" s="388" t="s">
        <v>1230</v>
      </c>
      <c r="J208" s="393" t="s">
        <v>2933</v>
      </c>
      <c r="K208" s="388" t="s">
        <v>1641</v>
      </c>
      <c r="L208" s="74" t="str">
        <f t="shared" si="7"/>
        <v>1586</v>
      </c>
    </row>
    <row r="209" spans="1:12" x14ac:dyDescent="0.25">
      <c r="A209" s="108" t="str">
        <f t="shared" si="6"/>
        <v>A0457</v>
      </c>
      <c r="B209" s="388"/>
      <c r="C209" s="391" t="s">
        <v>2681</v>
      </c>
      <c r="D209" s="391"/>
      <c r="E209" s="391"/>
      <c r="F209" s="388" t="s">
        <v>2682</v>
      </c>
      <c r="G209" s="388" t="s">
        <v>2681</v>
      </c>
      <c r="H209" s="388" t="s">
        <v>1230</v>
      </c>
      <c r="I209" s="388" t="s">
        <v>1230</v>
      </c>
      <c r="J209" s="393" t="s">
        <v>2683</v>
      </c>
      <c r="K209" s="388" t="s">
        <v>1641</v>
      </c>
      <c r="L209" s="74" t="str">
        <f t="shared" si="7"/>
        <v>1586</v>
      </c>
    </row>
    <row r="210" spans="1:12" x14ac:dyDescent="0.25">
      <c r="A210" s="108" t="str">
        <f t="shared" si="6"/>
        <v>1197</v>
      </c>
      <c r="B210" s="388"/>
      <c r="C210" s="391" t="s">
        <v>212</v>
      </c>
      <c r="D210" s="391"/>
      <c r="E210" s="391"/>
      <c r="F210" s="388" t="s">
        <v>248</v>
      </c>
      <c r="G210" s="388" t="s">
        <v>212</v>
      </c>
      <c r="H210" s="388" t="s">
        <v>1267</v>
      </c>
      <c r="I210" s="388" t="s">
        <v>2901</v>
      </c>
      <c r="J210" s="393" t="s">
        <v>1215</v>
      </c>
      <c r="K210" s="388" t="s">
        <v>1641</v>
      </c>
      <c r="L210" s="74" t="str">
        <f t="shared" si="7"/>
        <v>1586</v>
      </c>
    </row>
    <row r="211" spans="1:12" x14ac:dyDescent="0.25">
      <c r="A211" s="108" t="str">
        <f t="shared" si="6"/>
        <v>1213</v>
      </c>
      <c r="B211" s="388"/>
      <c r="C211" s="391" t="s">
        <v>217</v>
      </c>
      <c r="D211" s="391"/>
      <c r="E211" s="391"/>
      <c r="F211" s="388" t="s">
        <v>352</v>
      </c>
      <c r="G211" s="388" t="s">
        <v>217</v>
      </c>
      <c r="H211" s="388" t="s">
        <v>1266</v>
      </c>
      <c r="I211" s="388" t="s">
        <v>2895</v>
      </c>
      <c r="J211" s="393" t="s">
        <v>1216</v>
      </c>
      <c r="K211" s="388" t="s">
        <v>1641</v>
      </c>
      <c r="L211" s="74" t="str">
        <f t="shared" si="7"/>
        <v>1586</v>
      </c>
    </row>
    <row r="212" spans="1:12" x14ac:dyDescent="0.25">
      <c r="A212" s="108" t="str">
        <f t="shared" si="6"/>
        <v>A0267</v>
      </c>
      <c r="B212" s="388"/>
      <c r="C212" s="391"/>
      <c r="D212" s="391" t="s">
        <v>1367</v>
      </c>
      <c r="E212" s="391"/>
      <c r="F212" s="388" t="s">
        <v>1368</v>
      </c>
      <c r="G212" s="388" t="s">
        <v>1367</v>
      </c>
      <c r="H212" s="388" t="s">
        <v>1230</v>
      </c>
      <c r="I212" s="388" t="s">
        <v>1230</v>
      </c>
      <c r="J212" s="393" t="s">
        <v>1386</v>
      </c>
      <c r="K212" s="388" t="s">
        <v>352</v>
      </c>
      <c r="L212" s="74" t="str">
        <f t="shared" si="7"/>
        <v>1213</v>
      </c>
    </row>
    <row r="213" spans="1:12" x14ac:dyDescent="0.25">
      <c r="A213" s="108" t="str">
        <f t="shared" si="6"/>
        <v>A0361</v>
      </c>
      <c r="B213" s="388"/>
      <c r="C213" s="391"/>
      <c r="D213" s="391" t="s">
        <v>2077</v>
      </c>
      <c r="E213" s="391"/>
      <c r="F213" s="388" t="s">
        <v>357</v>
      </c>
      <c r="G213" s="388" t="s">
        <v>2077</v>
      </c>
      <c r="H213" s="388" t="s">
        <v>1230</v>
      </c>
      <c r="I213" s="388" t="s">
        <v>1230</v>
      </c>
      <c r="J213" s="393" t="s">
        <v>2078</v>
      </c>
      <c r="K213" s="388" t="s">
        <v>352</v>
      </c>
      <c r="L213" s="74" t="str">
        <f t="shared" si="7"/>
        <v>1213</v>
      </c>
    </row>
    <row r="214" spans="1:12" x14ac:dyDescent="0.25">
      <c r="A214" s="108" t="str">
        <f t="shared" si="6"/>
        <v>1667</v>
      </c>
      <c r="B214" s="388"/>
      <c r="C214" s="391" t="s">
        <v>2481</v>
      </c>
      <c r="D214" s="391"/>
      <c r="E214" s="391"/>
      <c r="F214" s="388" t="s">
        <v>2084</v>
      </c>
      <c r="G214" s="388" t="s">
        <v>2481</v>
      </c>
      <c r="H214" s="388" t="s">
        <v>1263</v>
      </c>
      <c r="I214" s="388" t="s">
        <v>1263</v>
      </c>
      <c r="J214" s="393" t="s">
        <v>2469</v>
      </c>
      <c r="K214" s="388" t="s">
        <v>1641</v>
      </c>
      <c r="L214" s="74" t="str">
        <f t="shared" si="7"/>
        <v>1586</v>
      </c>
    </row>
    <row r="215" spans="1:12" x14ac:dyDescent="0.25">
      <c r="A215" s="108" t="str">
        <f t="shared" si="6"/>
        <v>A0453</v>
      </c>
      <c r="B215" s="388"/>
      <c r="C215" s="391"/>
      <c r="D215" s="391" t="s">
        <v>2593</v>
      </c>
      <c r="E215" s="391"/>
      <c r="F215" s="388" t="s">
        <v>2594</v>
      </c>
      <c r="G215" s="388" t="s">
        <v>2593</v>
      </c>
      <c r="H215" s="388" t="s">
        <v>1230</v>
      </c>
      <c r="I215" s="388" t="s">
        <v>1230</v>
      </c>
      <c r="J215" s="393" t="s">
        <v>2592</v>
      </c>
      <c r="K215" s="388" t="s">
        <v>2084</v>
      </c>
      <c r="L215" s="74" t="str">
        <f t="shared" si="7"/>
        <v>1667</v>
      </c>
    </row>
    <row r="216" spans="1:12" x14ac:dyDescent="0.25">
      <c r="A216" s="108" t="str">
        <f t="shared" si="6"/>
        <v>A0435</v>
      </c>
      <c r="B216" s="388"/>
      <c r="C216" s="391"/>
      <c r="D216" s="391" t="s">
        <v>2475</v>
      </c>
      <c r="E216" s="391"/>
      <c r="F216" s="388" t="s">
        <v>2476</v>
      </c>
      <c r="G216" s="388" t="s">
        <v>2475</v>
      </c>
      <c r="H216" s="388" t="s">
        <v>1230</v>
      </c>
      <c r="I216" s="388" t="s">
        <v>1230</v>
      </c>
      <c r="J216" s="393" t="s">
        <v>2643</v>
      </c>
      <c r="K216" s="388" t="s">
        <v>2084</v>
      </c>
      <c r="L216" s="74" t="str">
        <f t="shared" si="7"/>
        <v>1667</v>
      </c>
    </row>
    <row r="217" spans="1:12" x14ac:dyDescent="0.25">
      <c r="A217" s="108" t="str">
        <f t="shared" si="6"/>
        <v>1192</v>
      </c>
      <c r="B217" s="388" t="s">
        <v>253</v>
      </c>
      <c r="C217" s="391"/>
      <c r="D217" s="391"/>
      <c r="E217" s="391"/>
      <c r="F217" s="388" t="s">
        <v>2684</v>
      </c>
      <c r="G217" s="388" t="s">
        <v>253</v>
      </c>
      <c r="H217" s="388" t="s">
        <v>1352</v>
      </c>
      <c r="I217" s="388" t="s">
        <v>1815</v>
      </c>
      <c r="J217" s="393" t="s">
        <v>1963</v>
      </c>
      <c r="K217" s="388" t="s">
        <v>237</v>
      </c>
      <c r="L217" s="74" t="e">
        <f t="shared" si="7"/>
        <v>#N/A</v>
      </c>
    </row>
    <row r="218" spans="1:12" x14ac:dyDescent="0.25">
      <c r="A218" s="108" t="str">
        <f t="shared" si="6"/>
        <v>A0476</v>
      </c>
      <c r="B218" s="388"/>
      <c r="C218" s="391" t="s">
        <v>2934</v>
      </c>
      <c r="D218" s="391"/>
      <c r="E218" s="391"/>
      <c r="F218" s="388" t="s">
        <v>2935</v>
      </c>
      <c r="G218" s="388" t="s">
        <v>2934</v>
      </c>
      <c r="H218" s="388" t="s">
        <v>1230</v>
      </c>
      <c r="I218" s="388" t="s">
        <v>1230</v>
      </c>
      <c r="J218" s="393" t="s">
        <v>2911</v>
      </c>
      <c r="K218" s="388" t="s">
        <v>252</v>
      </c>
      <c r="L218" s="74" t="str">
        <f t="shared" si="7"/>
        <v>1192</v>
      </c>
    </row>
    <row r="219" spans="1:12" x14ac:dyDescent="0.25">
      <c r="A219" s="108" t="str">
        <f t="shared" si="6"/>
        <v>A0463</v>
      </c>
      <c r="B219" s="388"/>
      <c r="C219" s="391" t="s">
        <v>2766</v>
      </c>
      <c r="D219" s="391"/>
      <c r="E219" s="391"/>
      <c r="F219" s="388" t="s">
        <v>744</v>
      </c>
      <c r="G219" s="388" t="s">
        <v>2766</v>
      </c>
      <c r="H219" s="388" t="s">
        <v>1230</v>
      </c>
      <c r="I219" s="388" t="s">
        <v>1230</v>
      </c>
      <c r="J219" s="393" t="s">
        <v>2830</v>
      </c>
      <c r="K219" s="388" t="s">
        <v>252</v>
      </c>
      <c r="L219" s="74" t="str">
        <f t="shared" si="7"/>
        <v>1192</v>
      </c>
    </row>
    <row r="220" spans="1:12" x14ac:dyDescent="0.25">
      <c r="A220" s="108" t="str">
        <f t="shared" si="6"/>
        <v>A0461</v>
      </c>
      <c r="B220" s="388"/>
      <c r="C220" s="391" t="s">
        <v>2738</v>
      </c>
      <c r="D220" s="391"/>
      <c r="E220" s="391"/>
      <c r="F220" s="388" t="s">
        <v>2739</v>
      </c>
      <c r="G220" s="388" t="s">
        <v>2738</v>
      </c>
      <c r="H220" s="388" t="s">
        <v>1230</v>
      </c>
      <c r="I220" s="388" t="s">
        <v>1230</v>
      </c>
      <c r="J220" s="393" t="s">
        <v>2748</v>
      </c>
      <c r="K220" s="388" t="s">
        <v>252</v>
      </c>
      <c r="L220" s="74" t="str">
        <f t="shared" si="7"/>
        <v>1192</v>
      </c>
    </row>
    <row r="221" spans="1:12" x14ac:dyDescent="0.25">
      <c r="A221" s="108" t="str">
        <f t="shared" si="6"/>
        <v>1665</v>
      </c>
      <c r="B221" s="388"/>
      <c r="C221" s="391" t="s">
        <v>2482</v>
      </c>
      <c r="D221" s="391"/>
      <c r="E221" s="391"/>
      <c r="F221" s="388" t="s">
        <v>2483</v>
      </c>
      <c r="G221" s="388" t="s">
        <v>2482</v>
      </c>
      <c r="H221" s="388" t="s">
        <v>1263</v>
      </c>
      <c r="I221" s="388" t="s">
        <v>1263</v>
      </c>
      <c r="J221" s="393" t="s">
        <v>2467</v>
      </c>
      <c r="K221" s="388" t="s">
        <v>252</v>
      </c>
      <c r="L221" s="74" t="str">
        <f t="shared" si="7"/>
        <v>1192</v>
      </c>
    </row>
    <row r="222" spans="1:12" x14ac:dyDescent="0.25">
      <c r="A222" s="108" t="str">
        <f t="shared" si="6"/>
        <v>1695</v>
      </c>
      <c r="B222" s="388"/>
      <c r="C222" s="391" t="s">
        <v>2595</v>
      </c>
      <c r="D222" s="391"/>
      <c r="E222" s="391"/>
      <c r="F222" s="388" t="s">
        <v>2596</v>
      </c>
      <c r="G222" s="388" t="s">
        <v>2595</v>
      </c>
      <c r="H222" s="388" t="s">
        <v>1263</v>
      </c>
      <c r="I222" s="388" t="s">
        <v>1263</v>
      </c>
      <c r="J222" s="393" t="s">
        <v>2580</v>
      </c>
      <c r="K222" s="388" t="s">
        <v>252</v>
      </c>
      <c r="L222" s="74" t="str">
        <f t="shared" si="7"/>
        <v>1192</v>
      </c>
    </row>
    <row r="223" spans="1:12" x14ac:dyDescent="0.25">
      <c r="A223" s="108" t="str">
        <f t="shared" si="6"/>
        <v>1433</v>
      </c>
      <c r="B223" s="388"/>
      <c r="C223" s="391" t="s">
        <v>1281</v>
      </c>
      <c r="D223" s="391"/>
      <c r="E223" s="391"/>
      <c r="F223" s="388" t="s">
        <v>419</v>
      </c>
      <c r="G223" s="388" t="s">
        <v>1281</v>
      </c>
      <c r="H223" s="388" t="s">
        <v>1266</v>
      </c>
      <c r="I223" s="388" t="s">
        <v>2895</v>
      </c>
      <c r="J223" s="393" t="s">
        <v>1288</v>
      </c>
      <c r="K223" s="388" t="s">
        <v>252</v>
      </c>
      <c r="L223" s="74" t="str">
        <f t="shared" si="7"/>
        <v>1192</v>
      </c>
    </row>
    <row r="224" spans="1:12" x14ac:dyDescent="0.25">
      <c r="A224" s="108" t="str">
        <f t="shared" si="6"/>
        <v>A0213</v>
      </c>
      <c r="B224" s="388"/>
      <c r="C224" s="391"/>
      <c r="D224" s="391" t="s">
        <v>446</v>
      </c>
      <c r="E224" s="391"/>
      <c r="F224" s="388" t="s">
        <v>447</v>
      </c>
      <c r="G224" s="388" t="s">
        <v>446</v>
      </c>
      <c r="H224" s="388" t="s">
        <v>1230</v>
      </c>
      <c r="I224" s="388" t="s">
        <v>1230</v>
      </c>
      <c r="J224" s="393" t="s">
        <v>1243</v>
      </c>
      <c r="K224" s="388" t="s">
        <v>419</v>
      </c>
      <c r="L224" s="74" t="str">
        <f t="shared" si="7"/>
        <v>1433</v>
      </c>
    </row>
    <row r="225" spans="1:12" x14ac:dyDescent="0.25">
      <c r="A225" s="108" t="str">
        <f t="shared" si="6"/>
        <v>A0268</v>
      </c>
      <c r="B225" s="388"/>
      <c r="C225" s="391"/>
      <c r="D225" s="391" t="s">
        <v>1369</v>
      </c>
      <c r="E225" s="391"/>
      <c r="F225" s="388" t="s">
        <v>1370</v>
      </c>
      <c r="G225" s="388" t="s">
        <v>1369</v>
      </c>
      <c r="H225" s="388" t="s">
        <v>1230</v>
      </c>
      <c r="I225" s="388" t="s">
        <v>1230</v>
      </c>
      <c r="J225" s="393" t="s">
        <v>1714</v>
      </c>
      <c r="K225" s="388" t="s">
        <v>419</v>
      </c>
      <c r="L225" s="74" t="str">
        <f t="shared" si="7"/>
        <v>1433</v>
      </c>
    </row>
    <row r="226" spans="1:12" x14ac:dyDescent="0.25">
      <c r="A226" s="108" t="str">
        <f t="shared" si="6"/>
        <v>A0317</v>
      </c>
      <c r="B226" s="388"/>
      <c r="C226" s="391"/>
      <c r="D226" s="391" t="s">
        <v>1664</v>
      </c>
      <c r="E226" s="391"/>
      <c r="F226" s="388" t="s">
        <v>1730</v>
      </c>
      <c r="G226" s="388" t="s">
        <v>1664</v>
      </c>
      <c r="H226" s="388" t="s">
        <v>1230</v>
      </c>
      <c r="I226" s="388" t="s">
        <v>1230</v>
      </c>
      <c r="J226" s="393" t="s">
        <v>1731</v>
      </c>
      <c r="K226" s="388" t="s">
        <v>419</v>
      </c>
      <c r="L226" s="74" t="str">
        <f t="shared" si="7"/>
        <v>1433</v>
      </c>
    </row>
    <row r="227" spans="1:12" x14ac:dyDescent="0.25">
      <c r="A227" s="108" t="str">
        <f t="shared" si="6"/>
        <v>A0257</v>
      </c>
      <c r="B227" s="388"/>
      <c r="C227" s="391"/>
      <c r="D227" s="391" t="s">
        <v>1283</v>
      </c>
      <c r="E227" s="391"/>
      <c r="F227" s="388" t="s">
        <v>464</v>
      </c>
      <c r="G227" s="388" t="s">
        <v>1283</v>
      </c>
      <c r="H227" s="388" t="s">
        <v>1230</v>
      </c>
      <c r="I227" s="388" t="s">
        <v>1230</v>
      </c>
      <c r="J227" s="393" t="s">
        <v>2074</v>
      </c>
      <c r="K227" s="388" t="s">
        <v>419</v>
      </c>
      <c r="L227" s="74" t="str">
        <f t="shared" si="7"/>
        <v>1433</v>
      </c>
    </row>
    <row r="228" spans="1:12" x14ac:dyDescent="0.25">
      <c r="A228" s="108" t="str">
        <f t="shared" si="6"/>
        <v>A0414</v>
      </c>
      <c r="B228" s="388"/>
      <c r="C228" s="391"/>
      <c r="D228" s="391" t="s">
        <v>2075</v>
      </c>
      <c r="E228" s="391"/>
      <c r="F228" s="388" t="s">
        <v>2076</v>
      </c>
      <c r="G228" s="388" t="s">
        <v>2075</v>
      </c>
      <c r="H228" s="388" t="s">
        <v>1230</v>
      </c>
      <c r="I228" s="388" t="s">
        <v>1230</v>
      </c>
      <c r="J228" s="393" t="s">
        <v>2535</v>
      </c>
      <c r="K228" s="388" t="s">
        <v>419</v>
      </c>
      <c r="L228" s="74" t="str">
        <f t="shared" si="7"/>
        <v>1433</v>
      </c>
    </row>
    <row r="229" spans="1:12" x14ac:dyDescent="0.25">
      <c r="A229" s="108" t="str">
        <f t="shared" si="6"/>
        <v>A0471</v>
      </c>
      <c r="B229" s="388"/>
      <c r="C229" s="391"/>
      <c r="D229" s="391" t="s">
        <v>2798</v>
      </c>
      <c r="E229" s="391"/>
      <c r="F229" s="388" t="s">
        <v>2806</v>
      </c>
      <c r="G229" s="388" t="s">
        <v>2798</v>
      </c>
      <c r="H229" s="388" t="s">
        <v>1230</v>
      </c>
      <c r="I229" s="388" t="s">
        <v>1230</v>
      </c>
      <c r="J229" s="393" t="s">
        <v>2831</v>
      </c>
      <c r="K229" s="388" t="s">
        <v>419</v>
      </c>
      <c r="L229" s="74" t="str">
        <f t="shared" si="7"/>
        <v>1433</v>
      </c>
    </row>
    <row r="230" spans="1:12" x14ac:dyDescent="0.25">
      <c r="A230" s="108" t="str">
        <f t="shared" si="6"/>
        <v>1532</v>
      </c>
      <c r="B230" s="388"/>
      <c r="C230" s="391" t="s">
        <v>1829</v>
      </c>
      <c r="D230" s="391"/>
      <c r="E230" s="391"/>
      <c r="F230" s="388" t="s">
        <v>1830</v>
      </c>
      <c r="G230" s="388" t="s">
        <v>1829</v>
      </c>
      <c r="H230" s="388" t="s">
        <v>1267</v>
      </c>
      <c r="I230" s="388" t="s">
        <v>2901</v>
      </c>
      <c r="J230" s="393" t="s">
        <v>1831</v>
      </c>
      <c r="K230" s="388" t="s">
        <v>252</v>
      </c>
      <c r="L230" s="74" t="str">
        <f t="shared" si="7"/>
        <v>1192</v>
      </c>
    </row>
    <row r="231" spans="1:12" x14ac:dyDescent="0.25">
      <c r="A231" s="108" t="str">
        <f t="shared" si="6"/>
        <v>1548</v>
      </c>
      <c r="B231" s="388"/>
      <c r="C231" s="391" t="s">
        <v>1900</v>
      </c>
      <c r="D231" s="391"/>
      <c r="E231" s="391"/>
      <c r="F231" s="388" t="s">
        <v>1914</v>
      </c>
      <c r="G231" s="388" t="s">
        <v>1900</v>
      </c>
      <c r="H231" s="388" t="s">
        <v>1266</v>
      </c>
      <c r="I231" s="388" t="s">
        <v>2895</v>
      </c>
      <c r="J231" s="393" t="s">
        <v>1901</v>
      </c>
      <c r="K231" s="388" t="s">
        <v>252</v>
      </c>
      <c r="L231" s="74" t="str">
        <f t="shared" si="7"/>
        <v>1192</v>
      </c>
    </row>
    <row r="232" spans="1:12" x14ac:dyDescent="0.25">
      <c r="A232" s="108" t="str">
        <f t="shared" si="6"/>
        <v>A0405</v>
      </c>
      <c r="B232" s="388"/>
      <c r="C232" s="391"/>
      <c r="D232" s="391" t="s">
        <v>2087</v>
      </c>
      <c r="E232" s="391"/>
      <c r="F232" s="388" t="s">
        <v>2088</v>
      </c>
      <c r="G232" s="388" t="s">
        <v>2087</v>
      </c>
      <c r="H232" s="388" t="s">
        <v>1230</v>
      </c>
      <c r="I232" s="388" t="s">
        <v>1230</v>
      </c>
      <c r="J232" s="393" t="s">
        <v>2089</v>
      </c>
      <c r="K232" s="388" t="s">
        <v>1914</v>
      </c>
      <c r="L232" s="74" t="str">
        <f t="shared" si="7"/>
        <v>1548</v>
      </c>
    </row>
    <row r="233" spans="1:12" x14ac:dyDescent="0.25">
      <c r="A233" s="108" t="str">
        <f t="shared" si="6"/>
        <v>A0406</v>
      </c>
      <c r="B233" s="388"/>
      <c r="C233" s="391"/>
      <c r="D233" s="391" t="s">
        <v>2090</v>
      </c>
      <c r="E233" s="391"/>
      <c r="F233" s="388" t="s">
        <v>2091</v>
      </c>
      <c r="G233" s="388" t="s">
        <v>2090</v>
      </c>
      <c r="H233" s="388" t="s">
        <v>1230</v>
      </c>
      <c r="I233" s="388" t="s">
        <v>1230</v>
      </c>
      <c r="J233" s="393" t="s">
        <v>2089</v>
      </c>
      <c r="K233" s="388" t="s">
        <v>1914</v>
      </c>
      <c r="L233" s="74" t="str">
        <f t="shared" si="7"/>
        <v>1548</v>
      </c>
    </row>
    <row r="234" spans="1:12" x14ac:dyDescent="0.25">
      <c r="A234" s="108" t="str">
        <f t="shared" si="6"/>
        <v>A0425</v>
      </c>
      <c r="B234" s="388"/>
      <c r="C234" s="395"/>
      <c r="D234" s="391" t="s">
        <v>2346</v>
      </c>
      <c r="E234" s="391"/>
      <c r="F234" s="388" t="s">
        <v>2347</v>
      </c>
      <c r="G234" s="388" t="s">
        <v>2346</v>
      </c>
      <c r="H234" s="388" t="s">
        <v>1230</v>
      </c>
      <c r="I234" s="388" t="s">
        <v>1230</v>
      </c>
      <c r="J234" s="393" t="s">
        <v>2348</v>
      </c>
      <c r="K234" s="388" t="s">
        <v>1914</v>
      </c>
      <c r="L234" s="74" t="str">
        <f t="shared" si="7"/>
        <v>1548</v>
      </c>
    </row>
    <row r="235" spans="1:12" x14ac:dyDescent="0.25">
      <c r="A235" s="108" t="str">
        <f t="shared" si="6"/>
        <v>1651</v>
      </c>
      <c r="B235" s="388"/>
      <c r="C235" s="391" t="s">
        <v>2370</v>
      </c>
      <c r="D235" s="391"/>
      <c r="E235" s="391"/>
      <c r="F235" s="388" t="s">
        <v>2371</v>
      </c>
      <c r="G235" s="388" t="s">
        <v>2370</v>
      </c>
      <c r="H235" s="388" t="s">
        <v>1263</v>
      </c>
      <c r="I235" s="388" t="s">
        <v>1263</v>
      </c>
      <c r="J235" s="393" t="s">
        <v>2367</v>
      </c>
      <c r="K235" s="388" t="s">
        <v>252</v>
      </c>
      <c r="L235" s="74" t="str">
        <f t="shared" si="7"/>
        <v>1192</v>
      </c>
    </row>
    <row r="236" spans="1:12" x14ac:dyDescent="0.25">
      <c r="A236" s="108" t="str">
        <f t="shared" si="6"/>
        <v>A0363</v>
      </c>
      <c r="B236" s="388"/>
      <c r="C236" s="391"/>
      <c r="D236" s="391" t="s">
        <v>2081</v>
      </c>
      <c r="E236" s="391"/>
      <c r="F236" s="388" t="s">
        <v>350</v>
      </c>
      <c r="G236" s="388" t="s">
        <v>2081</v>
      </c>
      <c r="H236" s="388" t="s">
        <v>1230</v>
      </c>
      <c r="I236" s="388" t="s">
        <v>1230</v>
      </c>
      <c r="J236" s="393" t="s">
        <v>1969</v>
      </c>
      <c r="K236" s="388" t="s">
        <v>2371</v>
      </c>
      <c r="L236" s="74" t="str">
        <f t="shared" si="7"/>
        <v>1651</v>
      </c>
    </row>
    <row r="237" spans="1:12" x14ac:dyDescent="0.25">
      <c r="A237" s="108" t="str">
        <f t="shared" si="6"/>
        <v>A0441</v>
      </c>
      <c r="B237" s="388"/>
      <c r="C237" s="391"/>
      <c r="D237" s="391" t="s">
        <v>2477</v>
      </c>
      <c r="E237" s="391"/>
      <c r="F237" s="388" t="s">
        <v>2478</v>
      </c>
      <c r="G237" s="388" t="s">
        <v>2477</v>
      </c>
      <c r="H237" s="388" t="s">
        <v>1230</v>
      </c>
      <c r="I237" s="388" t="s">
        <v>1230</v>
      </c>
      <c r="J237" s="393" t="s">
        <v>2452</v>
      </c>
      <c r="K237" s="388" t="s">
        <v>2371</v>
      </c>
      <c r="L237" s="74" t="str">
        <f t="shared" si="7"/>
        <v>1651</v>
      </c>
    </row>
    <row r="238" spans="1:12" x14ac:dyDescent="0.25">
      <c r="A238" s="108" t="str">
        <f t="shared" si="6"/>
        <v>A0448</v>
      </c>
      <c r="B238" s="388"/>
      <c r="C238" s="391"/>
      <c r="D238" s="391" t="s">
        <v>2536</v>
      </c>
      <c r="E238" s="391"/>
      <c r="F238" s="388" t="s">
        <v>2537</v>
      </c>
      <c r="G238" s="388" t="s">
        <v>2536</v>
      </c>
      <c r="H238" s="388" t="s">
        <v>1230</v>
      </c>
      <c r="I238" s="388" t="s">
        <v>1230</v>
      </c>
      <c r="J238" s="393" t="s">
        <v>2538</v>
      </c>
      <c r="K238" s="388" t="s">
        <v>2371</v>
      </c>
      <c r="L238" s="74" t="str">
        <f t="shared" si="7"/>
        <v>1651</v>
      </c>
    </row>
    <row r="239" spans="1:12" x14ac:dyDescent="0.25">
      <c r="A239" s="108" t="str">
        <f t="shared" si="6"/>
        <v>1664</v>
      </c>
      <c r="B239" s="388"/>
      <c r="C239" s="391" t="s">
        <v>2428</v>
      </c>
      <c r="D239" s="391"/>
      <c r="E239" s="391"/>
      <c r="F239" s="388" t="s">
        <v>2429</v>
      </c>
      <c r="G239" s="388" t="s">
        <v>2428</v>
      </c>
      <c r="H239" s="388" t="s">
        <v>1263</v>
      </c>
      <c r="I239" s="388" t="s">
        <v>1263</v>
      </c>
      <c r="J239" s="393" t="s">
        <v>2430</v>
      </c>
      <c r="K239" s="388" t="s">
        <v>252</v>
      </c>
      <c r="L239" s="74" t="str">
        <f t="shared" si="7"/>
        <v>1192</v>
      </c>
    </row>
    <row r="240" spans="1:12" x14ac:dyDescent="0.25">
      <c r="A240" s="108" t="str">
        <f t="shared" si="6"/>
        <v>1331</v>
      </c>
      <c r="B240" s="388"/>
      <c r="C240" s="391" t="s">
        <v>265</v>
      </c>
      <c r="D240" s="391"/>
      <c r="E240" s="391"/>
      <c r="F240" s="388" t="s">
        <v>266</v>
      </c>
      <c r="G240" s="388" t="s">
        <v>265</v>
      </c>
      <c r="H240" s="388" t="s">
        <v>1268</v>
      </c>
      <c r="I240" s="388" t="s">
        <v>1268</v>
      </c>
      <c r="J240" s="393" t="s">
        <v>1208</v>
      </c>
      <c r="K240" s="388" t="s">
        <v>252</v>
      </c>
      <c r="L240" s="74" t="str">
        <f t="shared" si="7"/>
        <v>1192</v>
      </c>
    </row>
    <row r="241" spans="1:12" x14ac:dyDescent="0.25">
      <c r="A241" s="108" t="str">
        <f t="shared" si="6"/>
        <v>1365</v>
      </c>
      <c r="B241" s="388"/>
      <c r="C241" s="391"/>
      <c r="D241" s="391" t="s">
        <v>277</v>
      </c>
      <c r="E241" s="391"/>
      <c r="F241" s="388" t="s">
        <v>442</v>
      </c>
      <c r="G241" s="388" t="s">
        <v>277</v>
      </c>
      <c r="H241" s="388" t="s">
        <v>1266</v>
      </c>
      <c r="I241" s="388" t="s">
        <v>2895</v>
      </c>
      <c r="J241" s="393" t="s">
        <v>1210</v>
      </c>
      <c r="K241" s="388" t="s">
        <v>407</v>
      </c>
      <c r="L241" s="74" t="str">
        <f t="shared" si="7"/>
        <v>1331</v>
      </c>
    </row>
    <row r="242" spans="1:12" x14ac:dyDescent="0.25">
      <c r="A242" s="108" t="str">
        <f t="shared" si="6"/>
        <v>A0482</v>
      </c>
      <c r="B242" s="388"/>
      <c r="C242" s="391"/>
      <c r="D242" s="391" t="s">
        <v>2930</v>
      </c>
      <c r="E242" s="391"/>
      <c r="F242" s="388" t="s">
        <v>2931</v>
      </c>
      <c r="G242" s="388" t="s">
        <v>2930</v>
      </c>
      <c r="H242" s="388" t="s">
        <v>1230</v>
      </c>
      <c r="I242" s="388" t="s">
        <v>1230</v>
      </c>
      <c r="J242" s="393" t="s">
        <v>2932</v>
      </c>
      <c r="K242" s="388" t="s">
        <v>407</v>
      </c>
      <c r="L242" s="74" t="str">
        <f t="shared" si="7"/>
        <v>1331</v>
      </c>
    </row>
    <row r="243" spans="1:12" x14ac:dyDescent="0.25">
      <c r="A243" s="108" t="str">
        <f t="shared" si="6"/>
        <v>A0485</v>
      </c>
      <c r="B243" s="388"/>
      <c r="C243" s="391"/>
      <c r="D243" s="391" t="s">
        <v>3034</v>
      </c>
      <c r="E243" s="391"/>
      <c r="F243" s="388" t="s">
        <v>3035</v>
      </c>
      <c r="G243" s="388" t="s">
        <v>3034</v>
      </c>
      <c r="H243" s="388"/>
      <c r="I243" s="388" t="s">
        <v>1230</v>
      </c>
      <c r="J243" s="393" t="s">
        <v>3036</v>
      </c>
      <c r="K243" s="388" t="s">
        <v>407</v>
      </c>
      <c r="L243" s="74" t="str">
        <f t="shared" si="7"/>
        <v>1331</v>
      </c>
    </row>
    <row r="244" spans="1:12" x14ac:dyDescent="0.25">
      <c r="A244" s="108" t="str">
        <f t="shared" si="6"/>
        <v>1264</v>
      </c>
      <c r="B244" s="388" t="s">
        <v>258</v>
      </c>
      <c r="C244" s="391"/>
      <c r="D244" s="391"/>
      <c r="E244" s="391"/>
      <c r="F244" s="388" t="s">
        <v>736</v>
      </c>
      <c r="G244" s="388" t="s">
        <v>258</v>
      </c>
      <c r="H244" s="388"/>
      <c r="I244" s="388"/>
      <c r="J244" s="393" t="s">
        <v>1219</v>
      </c>
      <c r="K244" s="388" t="s">
        <v>1220</v>
      </c>
      <c r="L244" s="74" t="e">
        <f t="shared" si="7"/>
        <v>#N/A</v>
      </c>
    </row>
    <row r="245" spans="1:12" x14ac:dyDescent="0.25">
      <c r="A245" s="108" t="str">
        <f t="shared" si="6"/>
        <v>G0001</v>
      </c>
      <c r="B245" s="388"/>
      <c r="C245" s="391" t="s">
        <v>1740</v>
      </c>
      <c r="D245" s="391"/>
      <c r="E245" s="391"/>
      <c r="F245" s="388" t="s">
        <v>1741</v>
      </c>
      <c r="G245" s="388" t="s">
        <v>1740</v>
      </c>
      <c r="H245" s="388"/>
      <c r="I245" s="388"/>
      <c r="J245" s="393"/>
      <c r="K245" s="388" t="s">
        <v>736</v>
      </c>
      <c r="L245" s="74" t="str">
        <f t="shared" si="7"/>
        <v>1264</v>
      </c>
    </row>
    <row r="246" spans="1:12" x14ac:dyDescent="0.25">
      <c r="A246" s="108" t="str">
        <f t="shared" si="6"/>
        <v>G0002</v>
      </c>
      <c r="B246" s="388"/>
      <c r="C246" s="391" t="s">
        <v>149</v>
      </c>
      <c r="D246" s="391"/>
      <c r="E246" s="391"/>
      <c r="F246" s="388" t="s">
        <v>1742</v>
      </c>
      <c r="G246" s="388" t="s">
        <v>149</v>
      </c>
      <c r="H246" s="388"/>
      <c r="I246" s="388"/>
      <c r="J246" s="393"/>
      <c r="K246" s="388" t="s">
        <v>736</v>
      </c>
      <c r="L246" s="74" t="str">
        <f t="shared" si="7"/>
        <v>1264</v>
      </c>
    </row>
    <row r="247" spans="1:12" x14ac:dyDescent="0.25">
      <c r="A247" s="108" t="str">
        <f t="shared" si="6"/>
        <v>G0003</v>
      </c>
      <c r="B247" s="388"/>
      <c r="C247" s="391" t="s">
        <v>1743</v>
      </c>
      <c r="D247" s="391"/>
      <c r="E247" s="391"/>
      <c r="F247" s="388" t="s">
        <v>1744</v>
      </c>
      <c r="G247" s="388" t="s">
        <v>1743</v>
      </c>
      <c r="H247" s="388"/>
      <c r="I247" s="388"/>
      <c r="J247" s="393"/>
      <c r="K247" s="388" t="s">
        <v>736</v>
      </c>
      <c r="L247" s="74" t="str">
        <f t="shared" si="7"/>
        <v>1264</v>
      </c>
    </row>
    <row r="248" spans="1:12" x14ac:dyDescent="0.25">
      <c r="A248" s="108" t="str">
        <f t="shared" si="6"/>
        <v>G0004</v>
      </c>
      <c r="B248" s="388"/>
      <c r="C248" s="391" t="s">
        <v>335</v>
      </c>
      <c r="D248" s="391"/>
      <c r="E248" s="391"/>
      <c r="F248" s="388" t="s">
        <v>1745</v>
      </c>
      <c r="G248" s="388" t="s">
        <v>335</v>
      </c>
      <c r="H248" s="388"/>
      <c r="I248" s="388"/>
      <c r="J248" s="393"/>
      <c r="K248" s="388" t="s">
        <v>736</v>
      </c>
      <c r="L248" s="74" t="str">
        <f t="shared" si="7"/>
        <v>1264</v>
      </c>
    </row>
    <row r="249" spans="1:12" x14ac:dyDescent="0.25">
      <c r="A249" s="108" t="str">
        <f t="shared" si="6"/>
        <v>G0007</v>
      </c>
      <c r="B249" s="388"/>
      <c r="C249" s="391" t="s">
        <v>2349</v>
      </c>
      <c r="D249" s="391"/>
      <c r="E249" s="391"/>
      <c r="F249" s="388" t="s">
        <v>2350</v>
      </c>
      <c r="G249" s="388" t="s">
        <v>2349</v>
      </c>
      <c r="H249" s="388"/>
      <c r="I249" s="388"/>
      <c r="J249" s="393" t="s">
        <v>2351</v>
      </c>
      <c r="K249" s="388" t="s">
        <v>736</v>
      </c>
      <c r="L249" s="74" t="str">
        <f t="shared" si="7"/>
        <v>1264</v>
      </c>
    </row>
    <row r="250" spans="1:12" x14ac:dyDescent="0.25">
      <c r="A250" s="108" t="str">
        <f t="shared" si="6"/>
        <v>G0005</v>
      </c>
      <c r="B250" s="388" t="s">
        <v>1629</v>
      </c>
      <c r="C250" s="391"/>
      <c r="D250" s="391"/>
      <c r="E250" s="391"/>
      <c r="F250" s="388" t="s">
        <v>1746</v>
      </c>
      <c r="G250" s="388" t="s">
        <v>1629</v>
      </c>
      <c r="H250" s="388"/>
      <c r="I250" s="388"/>
      <c r="J250" s="393" t="s">
        <v>1747</v>
      </c>
      <c r="K250" s="388" t="s">
        <v>1220</v>
      </c>
      <c r="L250" s="74" t="e">
        <f t="shared" si="7"/>
        <v>#N/A</v>
      </c>
    </row>
    <row r="251" spans="1:12" x14ac:dyDescent="0.25">
      <c r="A251" s="108" t="str">
        <f t="shared" si="6"/>
        <v>G0006</v>
      </c>
      <c r="B251" s="388" t="s">
        <v>2093</v>
      </c>
      <c r="C251" s="391"/>
      <c r="D251" s="391"/>
      <c r="E251" s="391"/>
      <c r="F251" s="388" t="s">
        <v>2094</v>
      </c>
      <c r="G251" s="388" t="s">
        <v>2093</v>
      </c>
      <c r="H251" s="388"/>
      <c r="I251" s="388"/>
      <c r="J251" s="393" t="s">
        <v>2095</v>
      </c>
      <c r="K251" s="388" t="s">
        <v>1220</v>
      </c>
      <c r="L251" s="74" t="e">
        <f t="shared" si="7"/>
        <v>#N/A</v>
      </c>
    </row>
    <row r="252" spans="1:12" x14ac:dyDescent="0.25">
      <c r="A252" s="108" t="str">
        <f t="shared" si="6"/>
        <v>A0449</v>
      </c>
      <c r="B252" s="388" t="s">
        <v>2543</v>
      </c>
      <c r="C252" s="391"/>
      <c r="D252" s="391"/>
      <c r="E252" s="391"/>
      <c r="F252" s="388" t="s">
        <v>2544</v>
      </c>
      <c r="G252" s="388" t="s">
        <v>2543</v>
      </c>
      <c r="H252" s="388" t="s">
        <v>1230</v>
      </c>
      <c r="I252" s="388" t="s">
        <v>1230</v>
      </c>
      <c r="J252" s="393" t="s">
        <v>2545</v>
      </c>
      <c r="K252" s="388" t="s">
        <v>1220</v>
      </c>
      <c r="L252" s="74" t="e">
        <f t="shared" si="7"/>
        <v>#N/A</v>
      </c>
    </row>
    <row r="253" spans="1:12" x14ac:dyDescent="0.25">
      <c r="A253" s="108" t="str">
        <f t="shared" si="6"/>
        <v>A0446</v>
      </c>
      <c r="B253" s="388" t="s">
        <v>2546</v>
      </c>
      <c r="C253" s="391"/>
      <c r="D253" s="391"/>
      <c r="E253" s="391"/>
      <c r="F253" s="388" t="s">
        <v>2547</v>
      </c>
      <c r="G253" s="388" t="s">
        <v>2546</v>
      </c>
      <c r="H253" s="388" t="s">
        <v>1230</v>
      </c>
      <c r="I253" s="388" t="s">
        <v>1230</v>
      </c>
      <c r="J253" s="393" t="s">
        <v>2548</v>
      </c>
      <c r="K253" s="388" t="s">
        <v>1220</v>
      </c>
      <c r="L253" s="74" t="e">
        <f t="shared" si="7"/>
        <v>#N/A</v>
      </c>
    </row>
    <row r="254" spans="1:12" x14ac:dyDescent="0.25">
      <c r="A254" s="108" t="str">
        <f t="shared" si="6"/>
        <v>1344</v>
      </c>
      <c r="B254" s="388" t="s">
        <v>271</v>
      </c>
      <c r="C254" s="391"/>
      <c r="D254" s="391"/>
      <c r="E254" s="391"/>
      <c r="F254" s="388" t="s">
        <v>416</v>
      </c>
      <c r="G254" s="388" t="s">
        <v>271</v>
      </c>
      <c r="H254" s="388" t="s">
        <v>1266</v>
      </c>
      <c r="I254" s="388" t="s">
        <v>2895</v>
      </c>
      <c r="J254" s="393" t="s">
        <v>1217</v>
      </c>
      <c r="K254" s="388" t="s">
        <v>417</v>
      </c>
      <c r="L254" s="74" t="e">
        <f t="shared" si="7"/>
        <v>#N/A</v>
      </c>
    </row>
    <row r="255" spans="1:12" x14ac:dyDescent="0.25">
      <c r="A255" s="108" t="str">
        <f t="shared" si="6"/>
        <v>A0253</v>
      </c>
      <c r="B255" s="388"/>
      <c r="C255" s="391" t="s">
        <v>1313</v>
      </c>
      <c r="D255" s="391"/>
      <c r="E255" s="391"/>
      <c r="F255" s="388" t="s">
        <v>1314</v>
      </c>
      <c r="G255" s="388" t="s">
        <v>1313</v>
      </c>
      <c r="H255" s="388" t="s">
        <v>1710</v>
      </c>
      <c r="I255" s="388" t="s">
        <v>1710</v>
      </c>
      <c r="J255" s="393" t="s">
        <v>1748</v>
      </c>
      <c r="K255" s="388" t="s">
        <v>416</v>
      </c>
      <c r="L255" s="74" t="str">
        <f t="shared" si="7"/>
        <v>1344</v>
      </c>
    </row>
    <row r="256" spans="1:12" x14ac:dyDescent="0.25">
      <c r="A256" s="108" t="str">
        <f t="shared" si="6"/>
        <v>A0185</v>
      </c>
      <c r="B256" s="388"/>
      <c r="C256" s="391" t="s">
        <v>307</v>
      </c>
      <c r="D256" s="391"/>
      <c r="E256" s="391"/>
      <c r="F256" s="388" t="s">
        <v>236</v>
      </c>
      <c r="G256" s="388" t="s">
        <v>307</v>
      </c>
      <c r="H256" s="388" t="s">
        <v>1230</v>
      </c>
      <c r="I256" s="388" t="s">
        <v>1230</v>
      </c>
      <c r="J256" s="393" t="s">
        <v>1749</v>
      </c>
      <c r="K256" s="388" t="s">
        <v>416</v>
      </c>
      <c r="L256" s="74" t="str">
        <f t="shared" si="7"/>
        <v>1344</v>
      </c>
    </row>
    <row r="257" spans="1:12" x14ac:dyDescent="0.25">
      <c r="A257" s="108" t="str">
        <f t="shared" si="6"/>
        <v>A0458</v>
      </c>
      <c r="B257" s="388" t="s">
        <v>2685</v>
      </c>
      <c r="C257" s="391"/>
      <c r="D257" s="391"/>
      <c r="E257" s="391"/>
      <c r="F257" s="388" t="s">
        <v>2686</v>
      </c>
      <c r="G257" s="388" t="s">
        <v>2685</v>
      </c>
      <c r="H257" s="388" t="s">
        <v>1230</v>
      </c>
      <c r="I257" s="388" t="s">
        <v>1230</v>
      </c>
      <c r="J257" s="393" t="s">
        <v>2673</v>
      </c>
      <c r="K257" s="388" t="s">
        <v>1220</v>
      </c>
      <c r="L257" s="74" t="e">
        <f t="shared" si="7"/>
        <v>#N/A</v>
      </c>
    </row>
    <row r="258" spans="1:12" x14ac:dyDescent="0.25">
      <c r="A258" s="108" t="str">
        <f t="shared" ref="A258:A303" si="8">IF(ISBLANK(B258),IF(ISBLANK(C258),D258,C258),B258)</f>
        <v>1723</v>
      </c>
      <c r="B258" s="388" t="s">
        <v>2688</v>
      </c>
      <c r="C258" s="391"/>
      <c r="D258" s="391"/>
      <c r="E258" s="391"/>
      <c r="F258" s="388" t="s">
        <v>2740</v>
      </c>
      <c r="G258" s="388" t="s">
        <v>2688</v>
      </c>
      <c r="H258" s="388" t="s">
        <v>1269</v>
      </c>
      <c r="I258" s="388" t="s">
        <v>2690</v>
      </c>
      <c r="J258" s="393" t="s">
        <v>2744</v>
      </c>
      <c r="K258" s="388" t="s">
        <v>2832</v>
      </c>
      <c r="L258" s="74" t="e">
        <f t="shared" si="7"/>
        <v>#N/A</v>
      </c>
    </row>
    <row r="259" spans="1:12" x14ac:dyDescent="0.25">
      <c r="A259" s="108" t="str">
        <f t="shared" si="8"/>
        <v>1742</v>
      </c>
      <c r="B259" s="388"/>
      <c r="C259" s="391" t="s">
        <v>2807</v>
      </c>
      <c r="D259" s="391"/>
      <c r="E259" s="391"/>
      <c r="F259" s="388" t="s">
        <v>2808</v>
      </c>
      <c r="G259" s="388" t="s">
        <v>2807</v>
      </c>
      <c r="H259" s="388" t="s">
        <v>1263</v>
      </c>
      <c r="I259" s="388" t="s">
        <v>1263</v>
      </c>
      <c r="J259" s="393" t="s">
        <v>2833</v>
      </c>
      <c r="K259" s="388" t="s">
        <v>2689</v>
      </c>
      <c r="L259" s="74" t="str">
        <f t="shared" ref="L259:L303" si="9">VLOOKUP(K259,$F$2:$G$303,2,0)</f>
        <v>1723</v>
      </c>
    </row>
    <row r="260" spans="1:12" x14ac:dyDescent="0.25">
      <c r="A260" s="108" t="str">
        <f t="shared" si="8"/>
        <v>A0474</v>
      </c>
      <c r="B260" s="388"/>
      <c r="C260" s="391"/>
      <c r="D260" s="391" t="s">
        <v>2936</v>
      </c>
      <c r="E260" s="391"/>
      <c r="F260" s="388" t="s">
        <v>2937</v>
      </c>
      <c r="G260" s="388" t="s">
        <v>2936</v>
      </c>
      <c r="H260" s="388" t="s">
        <v>1230</v>
      </c>
      <c r="I260" s="388" t="s">
        <v>1230</v>
      </c>
      <c r="J260" s="393" t="s">
        <v>2908</v>
      </c>
      <c r="K260" s="388" t="s">
        <v>2808</v>
      </c>
      <c r="L260" s="74" t="str">
        <f t="shared" si="9"/>
        <v>1742</v>
      </c>
    </row>
    <row r="261" spans="1:12" x14ac:dyDescent="0.25">
      <c r="A261" s="108" t="str">
        <f t="shared" si="8"/>
        <v>1750</v>
      </c>
      <c r="B261" s="388"/>
      <c r="C261" s="391" t="s">
        <v>2778</v>
      </c>
      <c r="D261" s="391"/>
      <c r="E261" s="391"/>
      <c r="F261" s="388" t="s">
        <v>2809</v>
      </c>
      <c r="G261" s="388" t="s">
        <v>2778</v>
      </c>
      <c r="H261" s="388" t="s">
        <v>1263</v>
      </c>
      <c r="I261" s="388" t="s">
        <v>1263</v>
      </c>
      <c r="J261" s="393" t="s">
        <v>2834</v>
      </c>
      <c r="K261" s="388" t="s">
        <v>2689</v>
      </c>
      <c r="L261" s="74" t="str">
        <f t="shared" si="9"/>
        <v>1723</v>
      </c>
    </row>
    <row r="262" spans="1:12" x14ac:dyDescent="0.25">
      <c r="A262" s="108" t="str">
        <f t="shared" si="8"/>
        <v>1751</v>
      </c>
      <c r="B262" s="388"/>
      <c r="C262" s="391" t="s">
        <v>2780</v>
      </c>
      <c r="D262" s="391"/>
      <c r="E262" s="391"/>
      <c r="F262" s="388" t="s">
        <v>2810</v>
      </c>
      <c r="G262" s="388" t="s">
        <v>2780</v>
      </c>
      <c r="H262" s="388" t="s">
        <v>1263</v>
      </c>
      <c r="I262" s="388" t="s">
        <v>1263</v>
      </c>
      <c r="J262" s="393" t="s">
        <v>2834</v>
      </c>
      <c r="K262" s="388" t="s">
        <v>2689</v>
      </c>
      <c r="L262" s="74" t="str">
        <f t="shared" si="9"/>
        <v>1723</v>
      </c>
    </row>
    <row r="263" spans="1:12" x14ac:dyDescent="0.25">
      <c r="A263" s="108" t="str">
        <f t="shared" si="8"/>
        <v>1741</v>
      </c>
      <c r="B263" s="388"/>
      <c r="C263" s="391" t="s">
        <v>2811</v>
      </c>
      <c r="D263" s="391"/>
      <c r="E263" s="391"/>
      <c r="F263" s="388" t="s">
        <v>2812</v>
      </c>
      <c r="G263" s="388" t="s">
        <v>2811</v>
      </c>
      <c r="H263" s="388" t="s">
        <v>1266</v>
      </c>
      <c r="I263" s="388" t="s">
        <v>2895</v>
      </c>
      <c r="J263" s="393" t="s">
        <v>2833</v>
      </c>
      <c r="K263" s="388" t="s">
        <v>2689</v>
      </c>
      <c r="L263" s="74" t="str">
        <f t="shared" si="9"/>
        <v>1723</v>
      </c>
    </row>
    <row r="264" spans="1:12" x14ac:dyDescent="0.25">
      <c r="A264" s="108" t="str">
        <f t="shared" si="8"/>
        <v>A0464</v>
      </c>
      <c r="B264" s="388"/>
      <c r="C264" s="391"/>
      <c r="D264" s="391" t="s">
        <v>2768</v>
      </c>
      <c r="E264" s="391"/>
      <c r="F264" s="388" t="s">
        <v>2813</v>
      </c>
      <c r="G264" s="388" t="s">
        <v>2768</v>
      </c>
      <c r="H264" s="388" t="s">
        <v>1230</v>
      </c>
      <c r="I264" s="388" t="s">
        <v>1230</v>
      </c>
      <c r="J264" s="393" t="s">
        <v>2835</v>
      </c>
      <c r="K264" s="388" t="s">
        <v>2812</v>
      </c>
      <c r="L264" s="74" t="str">
        <f t="shared" si="9"/>
        <v>1741</v>
      </c>
    </row>
    <row r="265" spans="1:12" x14ac:dyDescent="0.25">
      <c r="A265" s="108" t="str">
        <f t="shared" si="8"/>
        <v>A0465</v>
      </c>
      <c r="B265" s="388"/>
      <c r="C265" s="391"/>
      <c r="D265" s="391" t="s">
        <v>2814</v>
      </c>
      <c r="E265" s="391"/>
      <c r="F265" s="388" t="s">
        <v>2815</v>
      </c>
      <c r="G265" s="388" t="s">
        <v>2814</v>
      </c>
      <c r="H265" s="388" t="s">
        <v>1230</v>
      </c>
      <c r="I265" s="388" t="s">
        <v>1230</v>
      </c>
      <c r="J265" s="393" t="s">
        <v>2835</v>
      </c>
      <c r="K265" s="388" t="s">
        <v>2812</v>
      </c>
      <c r="L265" s="74" t="str">
        <f t="shared" si="9"/>
        <v>1741</v>
      </c>
    </row>
    <row r="266" spans="1:12" x14ac:dyDescent="0.25">
      <c r="A266" s="108" t="str">
        <f t="shared" si="8"/>
        <v>A0466</v>
      </c>
      <c r="B266" s="388"/>
      <c r="C266" s="391"/>
      <c r="D266" s="391" t="s">
        <v>2816</v>
      </c>
      <c r="E266" s="391"/>
      <c r="F266" s="388" t="s">
        <v>2817</v>
      </c>
      <c r="G266" s="388" t="s">
        <v>2816</v>
      </c>
      <c r="H266" s="388" t="s">
        <v>1230</v>
      </c>
      <c r="I266" s="388" t="s">
        <v>1230</v>
      </c>
      <c r="J266" s="393" t="s">
        <v>2835</v>
      </c>
      <c r="K266" s="388" t="s">
        <v>2812</v>
      </c>
      <c r="L266" s="74" t="str">
        <f t="shared" si="9"/>
        <v>1741</v>
      </c>
    </row>
    <row r="267" spans="1:12" x14ac:dyDescent="0.25">
      <c r="A267" s="108" t="str">
        <f t="shared" si="8"/>
        <v>A0467</v>
      </c>
      <c r="B267" s="388"/>
      <c r="C267" s="391"/>
      <c r="D267" s="391" t="s">
        <v>2818</v>
      </c>
      <c r="E267" s="391"/>
      <c r="F267" s="388" t="s">
        <v>2819</v>
      </c>
      <c r="G267" s="388" t="s">
        <v>2818</v>
      </c>
      <c r="H267" s="388" t="s">
        <v>1230</v>
      </c>
      <c r="I267" s="388" t="s">
        <v>1230</v>
      </c>
      <c r="J267" s="393" t="s">
        <v>2835</v>
      </c>
      <c r="K267" s="388" t="s">
        <v>2812</v>
      </c>
      <c r="L267" s="74" t="str">
        <f t="shared" si="9"/>
        <v>1741</v>
      </c>
    </row>
    <row r="268" spans="1:12" x14ac:dyDescent="0.25">
      <c r="A268" s="108" t="str">
        <f t="shared" si="8"/>
        <v>A0468</v>
      </c>
      <c r="B268" s="388"/>
      <c r="C268" s="391"/>
      <c r="D268" s="391" t="s">
        <v>2820</v>
      </c>
      <c r="E268" s="391"/>
      <c r="F268" s="388" t="s">
        <v>2821</v>
      </c>
      <c r="G268" s="388" t="s">
        <v>2820</v>
      </c>
      <c r="H268" s="388" t="s">
        <v>1230</v>
      </c>
      <c r="I268" s="388" t="s">
        <v>1230</v>
      </c>
      <c r="J268" s="393" t="s">
        <v>2835</v>
      </c>
      <c r="K268" s="388" t="s">
        <v>2812</v>
      </c>
      <c r="L268" s="74" t="str">
        <f t="shared" si="9"/>
        <v>1741</v>
      </c>
    </row>
    <row r="269" spans="1:12" x14ac:dyDescent="0.25">
      <c r="A269" s="108" t="str">
        <f t="shared" si="8"/>
        <v>A0479</v>
      </c>
      <c r="B269" s="388"/>
      <c r="C269" s="391"/>
      <c r="D269" s="391" t="s">
        <v>2938</v>
      </c>
      <c r="E269" s="391"/>
      <c r="F269" s="388" t="s">
        <v>2939</v>
      </c>
      <c r="G269" s="388" t="s">
        <v>2938</v>
      </c>
      <c r="H269" s="388" t="s">
        <v>1230</v>
      </c>
      <c r="I269" s="388" t="s">
        <v>1230</v>
      </c>
      <c r="J269" s="393" t="s">
        <v>2924</v>
      </c>
      <c r="K269" s="388" t="s">
        <v>2812</v>
      </c>
      <c r="L269" s="74" t="str">
        <f t="shared" si="9"/>
        <v>1741</v>
      </c>
    </row>
    <row r="270" spans="1:12" x14ac:dyDescent="0.25">
      <c r="A270" s="108" t="str">
        <f t="shared" si="8"/>
        <v>1754</v>
      </c>
      <c r="B270" s="388"/>
      <c r="C270" s="391" t="s">
        <v>2822</v>
      </c>
      <c r="D270" s="391"/>
      <c r="E270" s="391"/>
      <c r="F270" s="388" t="s">
        <v>2823</v>
      </c>
      <c r="G270" s="388" t="s">
        <v>2822</v>
      </c>
      <c r="H270" s="388" t="s">
        <v>1263</v>
      </c>
      <c r="I270" s="388" t="s">
        <v>1263</v>
      </c>
      <c r="J270" s="393" t="s">
        <v>2835</v>
      </c>
      <c r="K270" s="388" t="s">
        <v>2689</v>
      </c>
      <c r="L270" s="74" t="str">
        <f t="shared" si="9"/>
        <v>1723</v>
      </c>
    </row>
    <row r="271" spans="1:12" x14ac:dyDescent="0.25">
      <c r="A271" s="108" t="str">
        <f t="shared" si="8"/>
        <v>A0486</v>
      </c>
      <c r="B271" s="388"/>
      <c r="C271" s="391"/>
      <c r="D271" s="391" t="s">
        <v>3037</v>
      </c>
      <c r="E271" s="391"/>
      <c r="F271" s="388" t="s">
        <v>3038</v>
      </c>
      <c r="G271" s="388" t="s">
        <v>3037</v>
      </c>
      <c r="H271" s="388"/>
      <c r="I271" s="388"/>
      <c r="J271" s="393" t="s">
        <v>3036</v>
      </c>
      <c r="K271" s="388" t="s">
        <v>2823</v>
      </c>
      <c r="L271" s="74" t="str">
        <f t="shared" si="9"/>
        <v>1754</v>
      </c>
    </row>
    <row r="272" spans="1:12" ht="33" x14ac:dyDescent="0.25">
      <c r="A272" s="108" t="str">
        <f t="shared" si="8"/>
        <v>1176</v>
      </c>
      <c r="B272" s="388" t="s">
        <v>128</v>
      </c>
      <c r="C272" s="391"/>
      <c r="D272" s="391"/>
      <c r="E272" s="391"/>
      <c r="F272" s="388" t="s">
        <v>129</v>
      </c>
      <c r="G272" s="388" t="s">
        <v>128</v>
      </c>
      <c r="H272" s="388" t="s">
        <v>1815</v>
      </c>
      <c r="I272" s="388" t="s">
        <v>2940</v>
      </c>
      <c r="J272" s="393" t="s">
        <v>1195</v>
      </c>
      <c r="K272" s="388" t="s">
        <v>556</v>
      </c>
      <c r="L272" s="74" t="e">
        <f t="shared" si="9"/>
        <v>#N/A</v>
      </c>
    </row>
    <row r="273" spans="1:12" x14ac:dyDescent="0.25">
      <c r="A273" s="108" t="str">
        <f t="shared" si="8"/>
        <v>0665</v>
      </c>
      <c r="B273" s="388"/>
      <c r="C273" s="391" t="s">
        <v>105</v>
      </c>
      <c r="D273" s="391"/>
      <c r="E273" s="391"/>
      <c r="F273" s="388" t="s">
        <v>1557</v>
      </c>
      <c r="G273" s="388" t="s">
        <v>105</v>
      </c>
      <c r="H273" s="388" t="s">
        <v>1267</v>
      </c>
      <c r="I273" s="388" t="s">
        <v>2901</v>
      </c>
      <c r="J273" s="393" t="s">
        <v>1577</v>
      </c>
      <c r="K273" s="388" t="s">
        <v>359</v>
      </c>
      <c r="L273" s="74" t="str">
        <f t="shared" si="9"/>
        <v>1176</v>
      </c>
    </row>
    <row r="274" spans="1:12" x14ac:dyDescent="0.25">
      <c r="A274" s="108" t="str">
        <f t="shared" si="8"/>
        <v>A0362</v>
      </c>
      <c r="B274" s="388"/>
      <c r="C274" s="391" t="s">
        <v>2106</v>
      </c>
      <c r="D274" s="391"/>
      <c r="E274" s="391"/>
      <c r="F274" s="388" t="s">
        <v>2107</v>
      </c>
      <c r="G274" s="388" t="s">
        <v>2106</v>
      </c>
      <c r="H274" s="388" t="s">
        <v>1230</v>
      </c>
      <c r="I274" s="388" t="s">
        <v>1230</v>
      </c>
      <c r="J274" s="393" t="s">
        <v>2078</v>
      </c>
      <c r="K274" s="388" t="s">
        <v>359</v>
      </c>
      <c r="L274" s="74" t="str">
        <f t="shared" si="9"/>
        <v>1176</v>
      </c>
    </row>
    <row r="275" spans="1:12" x14ac:dyDescent="0.25">
      <c r="A275" s="108" t="str">
        <f t="shared" si="8"/>
        <v>1544</v>
      </c>
      <c r="B275" s="388"/>
      <c r="C275" s="391" t="s">
        <v>1908</v>
      </c>
      <c r="D275" s="391"/>
      <c r="E275" s="391"/>
      <c r="F275" s="388" t="s">
        <v>1909</v>
      </c>
      <c r="G275" s="388" t="s">
        <v>1908</v>
      </c>
      <c r="H275" s="388" t="s">
        <v>1266</v>
      </c>
      <c r="I275" s="388" t="s">
        <v>2895</v>
      </c>
      <c r="J275" s="393" t="s">
        <v>1910</v>
      </c>
      <c r="K275" s="388" t="s">
        <v>359</v>
      </c>
      <c r="L275" s="74" t="str">
        <f t="shared" si="9"/>
        <v>1176</v>
      </c>
    </row>
    <row r="276" spans="1:12" x14ac:dyDescent="0.25">
      <c r="A276" s="108" t="str">
        <f t="shared" si="8"/>
        <v>A0367</v>
      </c>
      <c r="B276" s="388"/>
      <c r="C276" s="391" t="s">
        <v>2108</v>
      </c>
      <c r="D276" s="391"/>
      <c r="E276" s="391"/>
      <c r="F276" s="388" t="s">
        <v>2109</v>
      </c>
      <c r="G276" s="388" t="s">
        <v>2108</v>
      </c>
      <c r="H276" s="388" t="s">
        <v>1230</v>
      </c>
      <c r="I276" s="388" t="s">
        <v>1230</v>
      </c>
      <c r="J276" s="393" t="s">
        <v>2110</v>
      </c>
      <c r="K276" s="388" t="s">
        <v>359</v>
      </c>
      <c r="L276" s="74" t="str">
        <f t="shared" si="9"/>
        <v>1176</v>
      </c>
    </row>
    <row r="277" spans="1:12" x14ac:dyDescent="0.25">
      <c r="A277" s="108" t="str">
        <f t="shared" si="8"/>
        <v>A0368</v>
      </c>
      <c r="B277" s="388"/>
      <c r="C277" s="391" t="s">
        <v>2111</v>
      </c>
      <c r="D277" s="391"/>
      <c r="E277" s="391"/>
      <c r="F277" s="388" t="s">
        <v>1911</v>
      </c>
      <c r="G277" s="388" t="s">
        <v>2111</v>
      </c>
      <c r="H277" s="388" t="s">
        <v>1230</v>
      </c>
      <c r="I277" s="388" t="s">
        <v>1230</v>
      </c>
      <c r="J277" s="393" t="s">
        <v>2006</v>
      </c>
      <c r="K277" s="388" t="s">
        <v>359</v>
      </c>
      <c r="L277" s="74" t="str">
        <f t="shared" si="9"/>
        <v>1176</v>
      </c>
    </row>
    <row r="278" spans="1:12" x14ac:dyDescent="0.25">
      <c r="A278" s="108" t="str">
        <f t="shared" si="8"/>
        <v>A0369</v>
      </c>
      <c r="B278" s="388"/>
      <c r="C278" s="391" t="s">
        <v>2112</v>
      </c>
      <c r="D278" s="391"/>
      <c r="E278" s="391"/>
      <c r="F278" s="388" t="s">
        <v>1907</v>
      </c>
      <c r="G278" s="388" t="s">
        <v>2112</v>
      </c>
      <c r="H278" s="388" t="s">
        <v>1230</v>
      </c>
      <c r="I278" s="388" t="s">
        <v>1230</v>
      </c>
      <c r="J278" s="393" t="s">
        <v>2006</v>
      </c>
      <c r="K278" s="388" t="s">
        <v>359</v>
      </c>
      <c r="L278" s="74" t="str">
        <f t="shared" si="9"/>
        <v>1176</v>
      </c>
    </row>
    <row r="279" spans="1:12" x14ac:dyDescent="0.25">
      <c r="A279" s="108" t="str">
        <f t="shared" si="8"/>
        <v>A0348</v>
      </c>
      <c r="B279" s="388"/>
      <c r="C279" s="391" t="s">
        <v>1836</v>
      </c>
      <c r="D279" s="391"/>
      <c r="E279" s="391"/>
      <c r="F279" s="388" t="s">
        <v>1837</v>
      </c>
      <c r="G279" s="388" t="s">
        <v>1836</v>
      </c>
      <c r="H279" s="388" t="s">
        <v>1230</v>
      </c>
      <c r="I279" s="388" t="s">
        <v>1230</v>
      </c>
      <c r="J279" s="393" t="s">
        <v>2113</v>
      </c>
      <c r="K279" s="388" t="s">
        <v>359</v>
      </c>
      <c r="L279" s="74" t="str">
        <f t="shared" si="9"/>
        <v>1176</v>
      </c>
    </row>
    <row r="280" spans="1:12" x14ac:dyDescent="0.25">
      <c r="A280" s="108" t="str">
        <f t="shared" si="8"/>
        <v>1658</v>
      </c>
      <c r="B280" s="388"/>
      <c r="C280" s="391" t="s">
        <v>2431</v>
      </c>
      <c r="D280" s="391"/>
      <c r="E280" s="391"/>
      <c r="F280" s="388" t="s">
        <v>1735</v>
      </c>
      <c r="G280" s="388" t="s">
        <v>2431</v>
      </c>
      <c r="H280" s="388" t="s">
        <v>1266</v>
      </c>
      <c r="I280" s="388" t="s">
        <v>2895</v>
      </c>
      <c r="J280" s="393" t="s">
        <v>2432</v>
      </c>
      <c r="K280" s="388" t="s">
        <v>359</v>
      </c>
      <c r="L280" s="74" t="str">
        <f t="shared" si="9"/>
        <v>1176</v>
      </c>
    </row>
    <row r="281" spans="1:12" x14ac:dyDescent="0.25">
      <c r="A281" s="108" t="str">
        <f t="shared" si="8"/>
        <v>1670</v>
      </c>
      <c r="B281" s="388"/>
      <c r="C281" s="391" t="s">
        <v>2484</v>
      </c>
      <c r="D281" s="391"/>
      <c r="E281" s="391"/>
      <c r="F281" s="388" t="s">
        <v>618</v>
      </c>
      <c r="G281" s="388" t="s">
        <v>2484</v>
      </c>
      <c r="H281" s="388" t="s">
        <v>1266</v>
      </c>
      <c r="I281" s="388" t="s">
        <v>2895</v>
      </c>
      <c r="J281" s="393" t="s">
        <v>2458</v>
      </c>
      <c r="K281" s="388" t="s">
        <v>359</v>
      </c>
      <c r="L281" s="74" t="str">
        <f t="shared" si="9"/>
        <v>1176</v>
      </c>
    </row>
    <row r="282" spans="1:12" x14ac:dyDescent="0.25">
      <c r="A282" s="108" t="str">
        <f t="shared" si="8"/>
        <v>1269</v>
      </c>
      <c r="B282" s="388"/>
      <c r="C282" s="391" t="s">
        <v>142</v>
      </c>
      <c r="D282" s="391"/>
      <c r="E282" s="391"/>
      <c r="F282" s="388" t="s">
        <v>477</v>
      </c>
      <c r="G282" s="388" t="s">
        <v>142</v>
      </c>
      <c r="H282" s="388" t="s">
        <v>1266</v>
      </c>
      <c r="I282" s="388" t="s">
        <v>2895</v>
      </c>
      <c r="J282" s="393" t="s">
        <v>1194</v>
      </c>
      <c r="K282" s="388" t="s">
        <v>359</v>
      </c>
      <c r="L282" s="74" t="str">
        <f t="shared" si="9"/>
        <v>1176</v>
      </c>
    </row>
    <row r="283" spans="1:12" x14ac:dyDescent="0.25">
      <c r="A283" s="108" t="str">
        <f t="shared" si="8"/>
        <v>A0456</v>
      </c>
      <c r="B283" s="388"/>
      <c r="C283" s="391" t="s">
        <v>2644</v>
      </c>
      <c r="D283" s="391"/>
      <c r="E283" s="391"/>
      <c r="F283" s="388" t="s">
        <v>2645</v>
      </c>
      <c r="G283" s="388" t="s">
        <v>2644</v>
      </c>
      <c r="H283" s="388" t="s">
        <v>1230</v>
      </c>
      <c r="I283" s="391" t="s">
        <v>1230</v>
      </c>
      <c r="J283" s="393" t="s">
        <v>2629</v>
      </c>
      <c r="K283" s="388" t="s">
        <v>359</v>
      </c>
      <c r="L283" s="74" t="str">
        <f t="shared" si="9"/>
        <v>1176</v>
      </c>
    </row>
    <row r="284" spans="1:12" x14ac:dyDescent="0.25">
      <c r="A284" s="108" t="str">
        <f t="shared" si="8"/>
        <v>1757</v>
      </c>
      <c r="B284" s="388"/>
      <c r="C284" s="391" t="s">
        <v>2786</v>
      </c>
      <c r="D284" s="391"/>
      <c r="E284" s="391"/>
      <c r="F284" s="388" t="s">
        <v>2824</v>
      </c>
      <c r="G284" s="388" t="s">
        <v>2786</v>
      </c>
      <c r="H284" s="388" t="s">
        <v>1263</v>
      </c>
      <c r="I284" s="388" t="s">
        <v>1263</v>
      </c>
      <c r="J284" s="393" t="s">
        <v>2835</v>
      </c>
      <c r="K284" s="388" t="s">
        <v>359</v>
      </c>
      <c r="L284" s="74" t="str">
        <f t="shared" si="9"/>
        <v>1176</v>
      </c>
    </row>
    <row r="285" spans="1:12" x14ac:dyDescent="0.25">
      <c r="A285" s="108" t="str">
        <f t="shared" si="8"/>
        <v>A0469</v>
      </c>
      <c r="B285" s="388"/>
      <c r="C285" s="391" t="s">
        <v>2796</v>
      </c>
      <c r="D285" s="391"/>
      <c r="E285" s="391"/>
      <c r="F285" s="388" t="s">
        <v>2825</v>
      </c>
      <c r="G285" s="388" t="s">
        <v>2796</v>
      </c>
      <c r="H285" s="388" t="s">
        <v>1230</v>
      </c>
      <c r="I285" s="388" t="s">
        <v>1230</v>
      </c>
      <c r="J285" s="393" t="s">
        <v>2836</v>
      </c>
      <c r="K285" s="388" t="s">
        <v>359</v>
      </c>
      <c r="L285" s="74" t="str">
        <f t="shared" si="9"/>
        <v>1176</v>
      </c>
    </row>
    <row r="286" spans="1:12" x14ac:dyDescent="0.25">
      <c r="A286" s="108" t="str">
        <f t="shared" si="8"/>
        <v>1763</v>
      </c>
      <c r="B286" s="388"/>
      <c r="C286" s="391" t="s">
        <v>2790</v>
      </c>
      <c r="D286" s="391"/>
      <c r="E286" s="391"/>
      <c r="F286" s="388" t="s">
        <v>2105</v>
      </c>
      <c r="G286" s="388" t="s">
        <v>2790</v>
      </c>
      <c r="H286" s="388" t="s">
        <v>1266</v>
      </c>
      <c r="I286" s="388" t="s">
        <v>2895</v>
      </c>
      <c r="J286" s="393" t="s">
        <v>2837</v>
      </c>
      <c r="K286" s="388" t="s">
        <v>359</v>
      </c>
      <c r="L286" s="74" t="str">
        <f t="shared" si="9"/>
        <v>1176</v>
      </c>
    </row>
    <row r="287" spans="1:12" x14ac:dyDescent="0.25">
      <c r="A287" s="108" t="str">
        <f t="shared" si="8"/>
        <v>1793</v>
      </c>
      <c r="B287" s="388"/>
      <c r="C287" s="391" t="s">
        <v>2996</v>
      </c>
      <c r="D287" s="391"/>
      <c r="E287" s="391"/>
      <c r="F287" s="388" t="s">
        <v>2997</v>
      </c>
      <c r="G287" s="388" t="s">
        <v>2996</v>
      </c>
      <c r="H287" s="388"/>
      <c r="I287" s="388" t="s">
        <v>1263</v>
      </c>
      <c r="J287" s="393" t="s">
        <v>2982</v>
      </c>
      <c r="K287" s="388" t="s">
        <v>359</v>
      </c>
      <c r="L287" s="74" t="str">
        <f t="shared" si="9"/>
        <v>1176</v>
      </c>
    </row>
    <row r="288" spans="1:12" x14ac:dyDescent="0.25">
      <c r="A288" s="108" t="str">
        <f t="shared" si="8"/>
        <v>1536</v>
      </c>
      <c r="B288" s="388" t="s">
        <v>1841</v>
      </c>
      <c r="C288" s="391"/>
      <c r="D288" s="391"/>
      <c r="E288" s="391"/>
      <c r="F288" s="388" t="s">
        <v>1903</v>
      </c>
      <c r="G288" s="388" t="s">
        <v>1841</v>
      </c>
      <c r="H288" s="388" t="s">
        <v>1269</v>
      </c>
      <c r="I288" s="388" t="s">
        <v>1269</v>
      </c>
      <c r="J288" s="393" t="s">
        <v>1904</v>
      </c>
      <c r="K288" s="388" t="s">
        <v>556</v>
      </c>
      <c r="L288" s="74" t="e">
        <f t="shared" si="9"/>
        <v>#N/A</v>
      </c>
    </row>
    <row r="289" spans="1:12" x14ac:dyDescent="0.25">
      <c r="A289" s="108" t="str">
        <f t="shared" si="8"/>
        <v>1706</v>
      </c>
      <c r="B289" s="388"/>
      <c r="C289" s="391" t="s">
        <v>2646</v>
      </c>
      <c r="D289" s="391"/>
      <c r="E289" s="391"/>
      <c r="F289" s="388" t="s">
        <v>2647</v>
      </c>
      <c r="G289" s="388" t="s">
        <v>2646</v>
      </c>
      <c r="H289" s="388" t="s">
        <v>1270</v>
      </c>
      <c r="I289" s="388" t="s">
        <v>2895</v>
      </c>
      <c r="J289" s="393" t="s">
        <v>2648</v>
      </c>
      <c r="K289" s="388" t="s">
        <v>1595</v>
      </c>
      <c r="L289" s="74" t="str">
        <f t="shared" si="9"/>
        <v>1536</v>
      </c>
    </row>
    <row r="290" spans="1:12" x14ac:dyDescent="0.25">
      <c r="A290" s="108" t="str">
        <f t="shared" si="8"/>
        <v>0759</v>
      </c>
      <c r="B290" s="388"/>
      <c r="C290" s="391" t="s">
        <v>1494</v>
      </c>
      <c r="D290" s="391"/>
      <c r="E290" s="391"/>
      <c r="F290" s="388" t="s">
        <v>1495</v>
      </c>
      <c r="G290" s="388" t="s">
        <v>1494</v>
      </c>
      <c r="H290" s="388" t="s">
        <v>1266</v>
      </c>
      <c r="I290" s="388" t="s">
        <v>2895</v>
      </c>
      <c r="J290" s="393" t="s">
        <v>1520</v>
      </c>
      <c r="K290" s="388" t="s">
        <v>1595</v>
      </c>
      <c r="L290" s="74" t="str">
        <f t="shared" si="9"/>
        <v>1536</v>
      </c>
    </row>
    <row r="291" spans="1:12" x14ac:dyDescent="0.25">
      <c r="A291" s="108" t="str">
        <f t="shared" si="8"/>
        <v>A0083</v>
      </c>
      <c r="B291" s="388"/>
      <c r="C291" s="391"/>
      <c r="D291" s="391" t="s">
        <v>133</v>
      </c>
      <c r="E291" s="391"/>
      <c r="F291" s="388" t="s">
        <v>346</v>
      </c>
      <c r="G291" s="388" t="s">
        <v>133</v>
      </c>
      <c r="H291" s="388" t="s">
        <v>1230</v>
      </c>
      <c r="I291" s="388" t="s">
        <v>1230</v>
      </c>
      <c r="J291" s="393" t="s">
        <v>1750</v>
      </c>
      <c r="K291" s="388" t="s">
        <v>1495</v>
      </c>
      <c r="L291" s="74" t="str">
        <f t="shared" si="9"/>
        <v>0759</v>
      </c>
    </row>
    <row r="292" spans="1:12" x14ac:dyDescent="0.25">
      <c r="A292" s="108" t="str">
        <f t="shared" si="8"/>
        <v>A0372</v>
      </c>
      <c r="B292" s="388"/>
      <c r="C292" s="391"/>
      <c r="D292" s="391" t="s">
        <v>2097</v>
      </c>
      <c r="E292" s="391"/>
      <c r="F292" s="388" t="s">
        <v>2098</v>
      </c>
      <c r="G292" s="388" t="s">
        <v>2097</v>
      </c>
      <c r="H292" s="388" t="s">
        <v>1230</v>
      </c>
      <c r="I292" s="388" t="s">
        <v>1230</v>
      </c>
      <c r="J292" s="393" t="s">
        <v>1957</v>
      </c>
      <c r="K292" s="388" t="s">
        <v>1495</v>
      </c>
      <c r="L292" s="74" t="str">
        <f t="shared" si="9"/>
        <v>0759</v>
      </c>
    </row>
    <row r="293" spans="1:12" x14ac:dyDescent="0.25">
      <c r="A293" s="108" t="str">
        <f t="shared" si="8"/>
        <v>A0386</v>
      </c>
      <c r="B293" s="388"/>
      <c r="C293" s="391"/>
      <c r="D293" s="391" t="s">
        <v>2101</v>
      </c>
      <c r="E293" s="391"/>
      <c r="F293" s="388" t="s">
        <v>1596</v>
      </c>
      <c r="G293" s="388" t="s">
        <v>2101</v>
      </c>
      <c r="H293" s="388" t="s">
        <v>1230</v>
      </c>
      <c r="I293" s="388" t="s">
        <v>1230</v>
      </c>
      <c r="J293" s="393" t="s">
        <v>1993</v>
      </c>
      <c r="K293" s="388" t="s">
        <v>1495</v>
      </c>
      <c r="L293" s="74" t="str">
        <f t="shared" si="9"/>
        <v>0759</v>
      </c>
    </row>
    <row r="294" spans="1:12" x14ac:dyDescent="0.25">
      <c r="A294" s="108" t="str">
        <f t="shared" si="8"/>
        <v>1648</v>
      </c>
      <c r="B294" s="388" t="s">
        <v>2352</v>
      </c>
      <c r="C294" s="391"/>
      <c r="D294" s="391"/>
      <c r="E294" s="391"/>
      <c r="F294" s="388" t="s">
        <v>2353</v>
      </c>
      <c r="G294" s="388" t="s">
        <v>2352</v>
      </c>
      <c r="H294" s="388" t="s">
        <v>2354</v>
      </c>
      <c r="I294" s="388" t="s">
        <v>1268</v>
      </c>
      <c r="J294" s="393" t="s">
        <v>2549</v>
      </c>
      <c r="K294" s="388" t="s">
        <v>556</v>
      </c>
      <c r="L294" s="74" t="e">
        <f t="shared" si="9"/>
        <v>#N/A</v>
      </c>
    </row>
    <row r="295" spans="1:12" x14ac:dyDescent="0.25">
      <c r="A295" s="108" t="str">
        <f t="shared" si="8"/>
        <v>1686</v>
      </c>
      <c r="B295" s="388"/>
      <c r="C295" s="391" t="s">
        <v>2598</v>
      </c>
      <c r="D295" s="391"/>
      <c r="E295" s="391"/>
      <c r="F295" s="388" t="s">
        <v>2599</v>
      </c>
      <c r="G295" s="388" t="s">
        <v>2598</v>
      </c>
      <c r="H295" s="388" t="s">
        <v>1266</v>
      </c>
      <c r="I295" s="388" t="s">
        <v>2895</v>
      </c>
      <c r="J295" s="393" t="s">
        <v>2600</v>
      </c>
      <c r="K295" s="388" t="s">
        <v>2364</v>
      </c>
      <c r="L295" s="74" t="str">
        <f t="shared" si="9"/>
        <v>1648</v>
      </c>
    </row>
    <row r="296" spans="1:12" x14ac:dyDescent="0.25">
      <c r="A296" s="108" t="str">
        <f t="shared" si="8"/>
        <v>1714</v>
      </c>
      <c r="B296" s="388"/>
      <c r="C296" s="391" t="s">
        <v>2649</v>
      </c>
      <c r="D296" s="391"/>
      <c r="E296" s="391"/>
      <c r="F296" s="388" t="s">
        <v>2650</v>
      </c>
      <c r="G296" s="388" t="s">
        <v>2649</v>
      </c>
      <c r="H296" s="388" t="s">
        <v>1266</v>
      </c>
      <c r="I296" s="388" t="s">
        <v>2895</v>
      </c>
      <c r="J296" s="393" t="s">
        <v>2651</v>
      </c>
      <c r="K296" s="388" t="s">
        <v>2364</v>
      </c>
      <c r="L296" s="74" t="str">
        <f t="shared" si="9"/>
        <v>1648</v>
      </c>
    </row>
    <row r="297" spans="1:12" x14ac:dyDescent="0.25">
      <c r="A297" s="108" t="str">
        <f t="shared" si="8"/>
        <v>1766</v>
      </c>
      <c r="B297" s="388"/>
      <c r="C297" s="435" t="s">
        <v>2859</v>
      </c>
      <c r="D297" s="435"/>
      <c r="E297" s="435"/>
      <c r="F297" s="436" t="s">
        <v>2941</v>
      </c>
      <c r="G297" s="436" t="s">
        <v>2859</v>
      </c>
      <c r="H297" s="436" t="s">
        <v>1263</v>
      </c>
      <c r="I297" s="436" t="s">
        <v>3039</v>
      </c>
      <c r="J297" s="437" t="s">
        <v>2942</v>
      </c>
      <c r="K297" s="436" t="s">
        <v>2364</v>
      </c>
      <c r="L297" s="438" t="str">
        <f t="shared" si="9"/>
        <v>1648</v>
      </c>
    </row>
    <row r="298" spans="1:12" x14ac:dyDescent="0.25">
      <c r="A298" s="108" t="str">
        <f t="shared" si="8"/>
        <v>1785</v>
      </c>
      <c r="B298" s="388"/>
      <c r="C298" s="435" t="s">
        <v>2998</v>
      </c>
      <c r="D298" s="435"/>
      <c r="E298" s="435"/>
      <c r="F298" s="436" t="s">
        <v>2999</v>
      </c>
      <c r="G298" s="436" t="s">
        <v>2998</v>
      </c>
      <c r="H298" s="436"/>
      <c r="I298" s="436" t="s">
        <v>3012</v>
      </c>
      <c r="J298" s="437" t="s">
        <v>2985</v>
      </c>
      <c r="K298" s="436" t="s">
        <v>2364</v>
      </c>
      <c r="L298" s="438" t="str">
        <f t="shared" si="9"/>
        <v>1648</v>
      </c>
    </row>
    <row r="299" spans="1:12" x14ac:dyDescent="0.25">
      <c r="A299" s="108" t="str">
        <f t="shared" si="8"/>
        <v>1756</v>
      </c>
      <c r="B299" s="388" t="s">
        <v>2784</v>
      </c>
      <c r="C299" s="391"/>
      <c r="D299" s="391"/>
      <c r="E299" s="391"/>
      <c r="F299" s="388" t="s">
        <v>2785</v>
      </c>
      <c r="G299" s="388" t="s">
        <v>2784</v>
      </c>
      <c r="H299" s="388" t="s">
        <v>1954</v>
      </c>
      <c r="I299" s="388" t="s">
        <v>1954</v>
      </c>
      <c r="J299" s="393" t="s">
        <v>2838</v>
      </c>
      <c r="K299" s="388" t="s">
        <v>556</v>
      </c>
      <c r="L299" s="74" t="e">
        <f t="shared" si="9"/>
        <v>#N/A</v>
      </c>
    </row>
    <row r="300" spans="1:12" x14ac:dyDescent="0.25">
      <c r="A300" s="108" t="str">
        <f t="shared" si="8"/>
        <v>1772</v>
      </c>
      <c r="B300" s="388"/>
      <c r="C300" s="391" t="s">
        <v>2865</v>
      </c>
      <c r="D300" s="391"/>
      <c r="E300" s="391"/>
      <c r="F300" s="388" t="s">
        <v>2943</v>
      </c>
      <c r="G300" s="388" t="s">
        <v>2865</v>
      </c>
      <c r="H300" s="388" t="s">
        <v>1266</v>
      </c>
      <c r="I300" s="388" t="s">
        <v>2895</v>
      </c>
      <c r="J300" s="434">
        <v>44203</v>
      </c>
      <c r="K300" s="388" t="s">
        <v>2944</v>
      </c>
      <c r="L300" s="74" t="str">
        <f t="shared" si="9"/>
        <v>1756</v>
      </c>
    </row>
    <row r="301" spans="1:12" x14ac:dyDescent="0.25">
      <c r="A301" s="108" t="str">
        <f t="shared" si="8"/>
        <v>1779</v>
      </c>
      <c r="B301" s="388"/>
      <c r="C301" s="391" t="s">
        <v>2875</v>
      </c>
      <c r="D301" s="391"/>
      <c r="E301" s="391"/>
      <c r="F301" s="388" t="s">
        <v>2945</v>
      </c>
      <c r="G301" s="388" t="s">
        <v>2875</v>
      </c>
      <c r="H301" s="388" t="s">
        <v>1266</v>
      </c>
      <c r="I301" s="388" t="s">
        <v>2895</v>
      </c>
      <c r="J301" s="393" t="s">
        <v>2900</v>
      </c>
      <c r="K301" s="388" t="s">
        <v>2944</v>
      </c>
      <c r="L301" s="74" t="str">
        <f t="shared" si="9"/>
        <v>1756</v>
      </c>
    </row>
    <row r="302" spans="1:12" x14ac:dyDescent="0.25">
      <c r="A302" s="108" t="str">
        <f t="shared" si="8"/>
        <v>1786</v>
      </c>
      <c r="B302" s="388"/>
      <c r="C302" s="391" t="s">
        <v>3000</v>
      </c>
      <c r="D302" s="391"/>
      <c r="E302" s="391"/>
      <c r="F302" s="388" t="s">
        <v>3001</v>
      </c>
      <c r="G302" s="388" t="s">
        <v>3000</v>
      </c>
      <c r="H302" s="388"/>
      <c r="I302" s="388" t="s">
        <v>1263</v>
      </c>
      <c r="J302" s="393" t="s">
        <v>2985</v>
      </c>
      <c r="K302" s="388" t="s">
        <v>2944</v>
      </c>
      <c r="L302" s="74" t="str">
        <f t="shared" si="9"/>
        <v>1756</v>
      </c>
    </row>
    <row r="303" spans="1:12" x14ac:dyDescent="0.25">
      <c r="A303" s="108" t="str">
        <f t="shared" si="8"/>
        <v>1787</v>
      </c>
      <c r="B303" s="388"/>
      <c r="C303" s="391" t="s">
        <v>3002</v>
      </c>
      <c r="D303" s="391"/>
      <c r="E303" s="391"/>
      <c r="F303" s="388" t="s">
        <v>475</v>
      </c>
      <c r="G303" s="388" t="s">
        <v>3002</v>
      </c>
      <c r="H303" s="388"/>
      <c r="I303" s="388" t="s">
        <v>2895</v>
      </c>
      <c r="J303" s="393" t="s">
        <v>2985</v>
      </c>
      <c r="K303" s="388" t="s">
        <v>2944</v>
      </c>
      <c r="L303" s="74" t="str">
        <f t="shared" si="9"/>
        <v>1756</v>
      </c>
    </row>
  </sheetData>
  <autoFilter ref="A1:L303"/>
  <conditionalFormatting sqref="F1:H1">
    <cfRule type="duplicateValues" dxfId="8" priority="89"/>
  </conditionalFormatting>
  <conditionalFormatting sqref="F1:H1">
    <cfRule type="duplicateValues" dxfId="7" priority="91"/>
    <cfRule type="duplicateValues" dxfId="6" priority="9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4" sqref="E4"/>
    </sheetView>
  </sheetViews>
  <sheetFormatPr defaultRowHeight="15" x14ac:dyDescent="0.25"/>
  <cols>
    <col min="2" max="2" width="33.140625" customWidth="1"/>
    <col min="3" max="3" width="18.140625" style="427" customWidth="1"/>
    <col min="4" max="5" width="20.5703125" customWidth="1"/>
  </cols>
  <sheetData>
    <row r="1" spans="1:5" ht="15.75" x14ac:dyDescent="0.25">
      <c r="A1" s="162"/>
      <c r="B1" s="162"/>
      <c r="C1" s="425"/>
      <c r="D1" s="474" t="s">
        <v>2974</v>
      </c>
      <c r="E1" s="474"/>
    </row>
    <row r="2" spans="1:5" ht="15.75" x14ac:dyDescent="0.25">
      <c r="A2" s="474" t="s">
        <v>2973</v>
      </c>
      <c r="B2" s="474"/>
      <c r="C2" s="474"/>
      <c r="D2" s="372">
        <v>1</v>
      </c>
      <c r="E2" s="372">
        <v>2</v>
      </c>
    </row>
    <row r="3" spans="1:5" ht="15.75" x14ac:dyDescent="0.25">
      <c r="A3" s="90" t="s">
        <v>2983</v>
      </c>
      <c r="B3" s="38" t="s">
        <v>3017</v>
      </c>
      <c r="C3" s="426" t="s">
        <v>2985</v>
      </c>
      <c r="D3" s="89">
        <v>7500000</v>
      </c>
      <c r="E3" s="89">
        <v>7500000</v>
      </c>
    </row>
    <row r="4" spans="1:5" ht="15.75" x14ac:dyDescent="0.25">
      <c r="A4" s="90" t="s">
        <v>2867</v>
      </c>
      <c r="B4" s="38" t="s">
        <v>2868</v>
      </c>
      <c r="C4" s="426" t="s">
        <v>2900</v>
      </c>
      <c r="D4" s="89">
        <v>0</v>
      </c>
      <c r="E4" s="465">
        <v>2</v>
      </c>
    </row>
    <row r="5" spans="1:5" ht="15.75" x14ac:dyDescent="0.25">
      <c r="A5" s="378" t="s">
        <v>2869</v>
      </c>
      <c r="B5" s="38" t="s">
        <v>2870</v>
      </c>
      <c r="C5" s="379" t="s">
        <v>2913</v>
      </c>
      <c r="D5" s="89">
        <v>3000000</v>
      </c>
      <c r="E5" s="89">
        <v>6000000</v>
      </c>
    </row>
    <row r="6" spans="1:5" ht="15.75" x14ac:dyDescent="0.25">
      <c r="A6" s="424" t="s">
        <v>2875</v>
      </c>
      <c r="B6" s="89" t="s">
        <v>2876</v>
      </c>
      <c r="C6" s="379">
        <v>44214</v>
      </c>
      <c r="D6" s="89">
        <v>0</v>
      </c>
      <c r="E6" s="423">
        <v>1</v>
      </c>
    </row>
    <row r="7" spans="1:5" ht="15.75" x14ac:dyDescent="0.25">
      <c r="A7" s="424" t="s">
        <v>2996</v>
      </c>
      <c r="B7" s="424" t="s">
        <v>3018</v>
      </c>
      <c r="C7" s="379">
        <v>44244</v>
      </c>
      <c r="D7" s="89">
        <v>0</v>
      </c>
      <c r="E7" s="89">
        <v>6000000</v>
      </c>
    </row>
    <row r="8" spans="1:5" ht="15.75" x14ac:dyDescent="0.25">
      <c r="A8" s="424" t="s">
        <v>3000</v>
      </c>
      <c r="B8" s="38" t="s">
        <v>3016</v>
      </c>
      <c r="C8" s="379">
        <v>44222</v>
      </c>
      <c r="D8" s="89">
        <v>7200000</v>
      </c>
      <c r="E8" s="89">
        <v>7200000</v>
      </c>
    </row>
  </sheetData>
  <mergeCells count="2">
    <mergeCell ref="A2:C2"/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zoomScale="80" zoomScaleNormal="80" workbookViewId="0">
      <pane xSplit="2" ySplit="1" topLeftCell="C19" activePane="bottomRight" state="frozen"/>
      <selection pane="topRight" activeCell="D1" sqref="D1"/>
      <selection pane="bottomLeft" activeCell="A2" sqref="A2"/>
      <selection pane="bottomRight" activeCell="H44" sqref="H44"/>
    </sheetView>
  </sheetViews>
  <sheetFormatPr defaultRowHeight="15" x14ac:dyDescent="0.25"/>
  <cols>
    <col min="1" max="1" width="8.5703125" customWidth="1"/>
    <col min="2" max="2" width="53.42578125" customWidth="1"/>
    <col min="3" max="3" width="8.7109375" bestFit="1" customWidth="1"/>
    <col min="4" max="4" width="42.7109375" customWidth="1"/>
    <col min="5" max="5" width="22.42578125" customWidth="1"/>
    <col min="6" max="6" width="19.42578125" customWidth="1"/>
    <col min="7" max="7" width="15.42578125" customWidth="1"/>
    <col min="8" max="8" width="15.140625" style="34" customWidth="1"/>
    <col min="9" max="9" width="18" bestFit="1" customWidth="1"/>
    <col min="10" max="10" width="17.28515625" bestFit="1" customWidth="1"/>
    <col min="255" max="255" width="16.5703125" customWidth="1"/>
    <col min="256" max="256" width="13.85546875" customWidth="1"/>
    <col min="257" max="257" width="15.28515625" bestFit="1" customWidth="1"/>
    <col min="258" max="258" width="7.85546875" bestFit="1" customWidth="1"/>
    <col min="259" max="259" width="30" bestFit="1" customWidth="1"/>
    <col min="260" max="260" width="8.7109375" bestFit="1" customWidth="1"/>
    <col min="261" max="261" width="16.42578125" bestFit="1" customWidth="1"/>
    <col min="262" max="262" width="12.7109375" bestFit="1" customWidth="1"/>
    <col min="263" max="263" width="12.7109375" customWidth="1"/>
    <col min="264" max="264" width="12.85546875" customWidth="1"/>
    <col min="265" max="265" width="18" bestFit="1" customWidth="1"/>
    <col min="266" max="266" width="10.140625" bestFit="1" customWidth="1"/>
    <col min="511" max="511" width="16.5703125" customWidth="1"/>
    <col min="512" max="512" width="13.85546875" customWidth="1"/>
    <col min="513" max="513" width="15.28515625" bestFit="1" customWidth="1"/>
    <col min="514" max="514" width="7.85546875" bestFit="1" customWidth="1"/>
    <col min="515" max="515" width="30" bestFit="1" customWidth="1"/>
    <col min="516" max="516" width="8.7109375" bestFit="1" customWidth="1"/>
    <col min="517" max="517" width="16.42578125" bestFit="1" customWidth="1"/>
    <col min="518" max="518" width="12.7109375" bestFit="1" customWidth="1"/>
    <col min="519" max="519" width="12.7109375" customWidth="1"/>
    <col min="520" max="520" width="12.85546875" customWidth="1"/>
    <col min="521" max="521" width="18" bestFit="1" customWidth="1"/>
    <col min="522" max="522" width="10.140625" bestFit="1" customWidth="1"/>
    <col min="767" max="767" width="16.5703125" customWidth="1"/>
    <col min="768" max="768" width="13.85546875" customWidth="1"/>
    <col min="769" max="769" width="15.28515625" bestFit="1" customWidth="1"/>
    <col min="770" max="770" width="7.85546875" bestFit="1" customWidth="1"/>
    <col min="771" max="771" width="30" bestFit="1" customWidth="1"/>
    <col min="772" max="772" width="8.7109375" bestFit="1" customWidth="1"/>
    <col min="773" max="773" width="16.42578125" bestFit="1" customWidth="1"/>
    <col min="774" max="774" width="12.7109375" bestFit="1" customWidth="1"/>
    <col min="775" max="775" width="12.7109375" customWidth="1"/>
    <col min="776" max="776" width="12.85546875" customWidth="1"/>
    <col min="777" max="777" width="18" bestFit="1" customWidth="1"/>
    <col min="778" max="778" width="10.140625" bestFit="1" customWidth="1"/>
    <col min="1023" max="1023" width="16.5703125" customWidth="1"/>
    <col min="1024" max="1024" width="13.85546875" customWidth="1"/>
    <col min="1025" max="1025" width="15.28515625" bestFit="1" customWidth="1"/>
    <col min="1026" max="1026" width="7.85546875" bestFit="1" customWidth="1"/>
    <col min="1027" max="1027" width="30" bestFit="1" customWidth="1"/>
    <col min="1028" max="1028" width="8.7109375" bestFit="1" customWidth="1"/>
    <col min="1029" max="1029" width="16.42578125" bestFit="1" customWidth="1"/>
    <col min="1030" max="1030" width="12.7109375" bestFit="1" customWidth="1"/>
    <col min="1031" max="1031" width="12.7109375" customWidth="1"/>
    <col min="1032" max="1032" width="12.85546875" customWidth="1"/>
    <col min="1033" max="1033" width="18" bestFit="1" customWidth="1"/>
    <col min="1034" max="1034" width="10.140625" bestFit="1" customWidth="1"/>
    <col min="1279" max="1279" width="16.5703125" customWidth="1"/>
    <col min="1280" max="1280" width="13.85546875" customWidth="1"/>
    <col min="1281" max="1281" width="15.28515625" bestFit="1" customWidth="1"/>
    <col min="1282" max="1282" width="7.85546875" bestFit="1" customWidth="1"/>
    <col min="1283" max="1283" width="30" bestFit="1" customWidth="1"/>
    <col min="1284" max="1284" width="8.7109375" bestFit="1" customWidth="1"/>
    <col min="1285" max="1285" width="16.42578125" bestFit="1" customWidth="1"/>
    <col min="1286" max="1286" width="12.7109375" bestFit="1" customWidth="1"/>
    <col min="1287" max="1287" width="12.7109375" customWidth="1"/>
    <col min="1288" max="1288" width="12.85546875" customWidth="1"/>
    <col min="1289" max="1289" width="18" bestFit="1" customWidth="1"/>
    <col min="1290" max="1290" width="10.140625" bestFit="1" customWidth="1"/>
    <col min="1535" max="1535" width="16.5703125" customWidth="1"/>
    <col min="1536" max="1536" width="13.85546875" customWidth="1"/>
    <col min="1537" max="1537" width="15.28515625" bestFit="1" customWidth="1"/>
    <col min="1538" max="1538" width="7.85546875" bestFit="1" customWidth="1"/>
    <col min="1539" max="1539" width="30" bestFit="1" customWidth="1"/>
    <col min="1540" max="1540" width="8.7109375" bestFit="1" customWidth="1"/>
    <col min="1541" max="1541" width="16.42578125" bestFit="1" customWidth="1"/>
    <col min="1542" max="1542" width="12.7109375" bestFit="1" customWidth="1"/>
    <col min="1543" max="1543" width="12.7109375" customWidth="1"/>
    <col min="1544" max="1544" width="12.85546875" customWidth="1"/>
    <col min="1545" max="1545" width="18" bestFit="1" customWidth="1"/>
    <col min="1546" max="1546" width="10.140625" bestFit="1" customWidth="1"/>
    <col min="1791" max="1791" width="16.5703125" customWidth="1"/>
    <col min="1792" max="1792" width="13.85546875" customWidth="1"/>
    <col min="1793" max="1793" width="15.28515625" bestFit="1" customWidth="1"/>
    <col min="1794" max="1794" width="7.85546875" bestFit="1" customWidth="1"/>
    <col min="1795" max="1795" width="30" bestFit="1" customWidth="1"/>
    <col min="1796" max="1796" width="8.7109375" bestFit="1" customWidth="1"/>
    <col min="1797" max="1797" width="16.42578125" bestFit="1" customWidth="1"/>
    <col min="1798" max="1798" width="12.7109375" bestFit="1" customWidth="1"/>
    <col min="1799" max="1799" width="12.7109375" customWidth="1"/>
    <col min="1800" max="1800" width="12.85546875" customWidth="1"/>
    <col min="1801" max="1801" width="18" bestFit="1" customWidth="1"/>
    <col min="1802" max="1802" width="10.140625" bestFit="1" customWidth="1"/>
    <col min="2047" max="2047" width="16.5703125" customWidth="1"/>
    <col min="2048" max="2048" width="13.85546875" customWidth="1"/>
    <col min="2049" max="2049" width="15.28515625" bestFit="1" customWidth="1"/>
    <col min="2050" max="2050" width="7.85546875" bestFit="1" customWidth="1"/>
    <col min="2051" max="2051" width="30" bestFit="1" customWidth="1"/>
    <col min="2052" max="2052" width="8.7109375" bestFit="1" customWidth="1"/>
    <col min="2053" max="2053" width="16.42578125" bestFit="1" customWidth="1"/>
    <col min="2054" max="2054" width="12.7109375" bestFit="1" customWidth="1"/>
    <col min="2055" max="2055" width="12.7109375" customWidth="1"/>
    <col min="2056" max="2056" width="12.85546875" customWidth="1"/>
    <col min="2057" max="2057" width="18" bestFit="1" customWidth="1"/>
    <col min="2058" max="2058" width="10.140625" bestFit="1" customWidth="1"/>
    <col min="2303" max="2303" width="16.5703125" customWidth="1"/>
    <col min="2304" max="2304" width="13.85546875" customWidth="1"/>
    <col min="2305" max="2305" width="15.28515625" bestFit="1" customWidth="1"/>
    <col min="2306" max="2306" width="7.85546875" bestFit="1" customWidth="1"/>
    <col min="2307" max="2307" width="30" bestFit="1" customWidth="1"/>
    <col min="2308" max="2308" width="8.7109375" bestFit="1" customWidth="1"/>
    <col min="2309" max="2309" width="16.42578125" bestFit="1" customWidth="1"/>
    <col min="2310" max="2310" width="12.7109375" bestFit="1" customWidth="1"/>
    <col min="2311" max="2311" width="12.7109375" customWidth="1"/>
    <col min="2312" max="2312" width="12.85546875" customWidth="1"/>
    <col min="2313" max="2313" width="18" bestFit="1" customWidth="1"/>
    <col min="2314" max="2314" width="10.140625" bestFit="1" customWidth="1"/>
    <col min="2559" max="2559" width="16.5703125" customWidth="1"/>
    <col min="2560" max="2560" width="13.85546875" customWidth="1"/>
    <col min="2561" max="2561" width="15.28515625" bestFit="1" customWidth="1"/>
    <col min="2562" max="2562" width="7.85546875" bestFit="1" customWidth="1"/>
    <col min="2563" max="2563" width="30" bestFit="1" customWidth="1"/>
    <col min="2564" max="2564" width="8.7109375" bestFit="1" customWidth="1"/>
    <col min="2565" max="2565" width="16.42578125" bestFit="1" customWidth="1"/>
    <col min="2566" max="2566" width="12.7109375" bestFit="1" customWidth="1"/>
    <col min="2567" max="2567" width="12.7109375" customWidth="1"/>
    <col min="2568" max="2568" width="12.85546875" customWidth="1"/>
    <col min="2569" max="2569" width="18" bestFit="1" customWidth="1"/>
    <col min="2570" max="2570" width="10.140625" bestFit="1" customWidth="1"/>
    <col min="2815" max="2815" width="16.5703125" customWidth="1"/>
    <col min="2816" max="2816" width="13.85546875" customWidth="1"/>
    <col min="2817" max="2817" width="15.28515625" bestFit="1" customWidth="1"/>
    <col min="2818" max="2818" width="7.85546875" bestFit="1" customWidth="1"/>
    <col min="2819" max="2819" width="30" bestFit="1" customWidth="1"/>
    <col min="2820" max="2820" width="8.7109375" bestFit="1" customWidth="1"/>
    <col min="2821" max="2821" width="16.42578125" bestFit="1" customWidth="1"/>
    <col min="2822" max="2822" width="12.7109375" bestFit="1" customWidth="1"/>
    <col min="2823" max="2823" width="12.7109375" customWidth="1"/>
    <col min="2824" max="2824" width="12.85546875" customWidth="1"/>
    <col min="2825" max="2825" width="18" bestFit="1" customWidth="1"/>
    <col min="2826" max="2826" width="10.140625" bestFit="1" customWidth="1"/>
    <col min="3071" max="3071" width="16.5703125" customWidth="1"/>
    <col min="3072" max="3072" width="13.85546875" customWidth="1"/>
    <col min="3073" max="3073" width="15.28515625" bestFit="1" customWidth="1"/>
    <col min="3074" max="3074" width="7.85546875" bestFit="1" customWidth="1"/>
    <col min="3075" max="3075" width="30" bestFit="1" customWidth="1"/>
    <col min="3076" max="3076" width="8.7109375" bestFit="1" customWidth="1"/>
    <col min="3077" max="3077" width="16.42578125" bestFit="1" customWidth="1"/>
    <col min="3078" max="3078" width="12.7109375" bestFit="1" customWidth="1"/>
    <col min="3079" max="3079" width="12.7109375" customWidth="1"/>
    <col min="3080" max="3080" width="12.85546875" customWidth="1"/>
    <col min="3081" max="3081" width="18" bestFit="1" customWidth="1"/>
    <col min="3082" max="3082" width="10.140625" bestFit="1" customWidth="1"/>
    <col min="3327" max="3327" width="16.5703125" customWidth="1"/>
    <col min="3328" max="3328" width="13.85546875" customWidth="1"/>
    <col min="3329" max="3329" width="15.28515625" bestFit="1" customWidth="1"/>
    <col min="3330" max="3330" width="7.85546875" bestFit="1" customWidth="1"/>
    <col min="3331" max="3331" width="30" bestFit="1" customWidth="1"/>
    <col min="3332" max="3332" width="8.7109375" bestFit="1" customWidth="1"/>
    <col min="3333" max="3333" width="16.42578125" bestFit="1" customWidth="1"/>
    <col min="3334" max="3334" width="12.7109375" bestFit="1" customWidth="1"/>
    <col min="3335" max="3335" width="12.7109375" customWidth="1"/>
    <col min="3336" max="3336" width="12.85546875" customWidth="1"/>
    <col min="3337" max="3337" width="18" bestFit="1" customWidth="1"/>
    <col min="3338" max="3338" width="10.140625" bestFit="1" customWidth="1"/>
    <col min="3583" max="3583" width="16.5703125" customWidth="1"/>
    <col min="3584" max="3584" width="13.85546875" customWidth="1"/>
    <col min="3585" max="3585" width="15.28515625" bestFit="1" customWidth="1"/>
    <col min="3586" max="3586" width="7.85546875" bestFit="1" customWidth="1"/>
    <col min="3587" max="3587" width="30" bestFit="1" customWidth="1"/>
    <col min="3588" max="3588" width="8.7109375" bestFit="1" customWidth="1"/>
    <col min="3589" max="3589" width="16.42578125" bestFit="1" customWidth="1"/>
    <col min="3590" max="3590" width="12.7109375" bestFit="1" customWidth="1"/>
    <col min="3591" max="3591" width="12.7109375" customWidth="1"/>
    <col min="3592" max="3592" width="12.85546875" customWidth="1"/>
    <col min="3593" max="3593" width="18" bestFit="1" customWidth="1"/>
    <col min="3594" max="3594" width="10.140625" bestFit="1" customWidth="1"/>
    <col min="3839" max="3839" width="16.5703125" customWidth="1"/>
    <col min="3840" max="3840" width="13.85546875" customWidth="1"/>
    <col min="3841" max="3841" width="15.28515625" bestFit="1" customWidth="1"/>
    <col min="3842" max="3842" width="7.85546875" bestFit="1" customWidth="1"/>
    <col min="3843" max="3843" width="30" bestFit="1" customWidth="1"/>
    <col min="3844" max="3844" width="8.7109375" bestFit="1" customWidth="1"/>
    <col min="3845" max="3845" width="16.42578125" bestFit="1" customWidth="1"/>
    <col min="3846" max="3846" width="12.7109375" bestFit="1" customWidth="1"/>
    <col min="3847" max="3847" width="12.7109375" customWidth="1"/>
    <col min="3848" max="3848" width="12.85546875" customWidth="1"/>
    <col min="3849" max="3849" width="18" bestFit="1" customWidth="1"/>
    <col min="3850" max="3850" width="10.140625" bestFit="1" customWidth="1"/>
    <col min="4095" max="4095" width="16.5703125" customWidth="1"/>
    <col min="4096" max="4096" width="13.85546875" customWidth="1"/>
    <col min="4097" max="4097" width="15.28515625" bestFit="1" customWidth="1"/>
    <col min="4098" max="4098" width="7.85546875" bestFit="1" customWidth="1"/>
    <col min="4099" max="4099" width="30" bestFit="1" customWidth="1"/>
    <col min="4100" max="4100" width="8.7109375" bestFit="1" customWidth="1"/>
    <col min="4101" max="4101" width="16.42578125" bestFit="1" customWidth="1"/>
    <col min="4102" max="4102" width="12.7109375" bestFit="1" customWidth="1"/>
    <col min="4103" max="4103" width="12.7109375" customWidth="1"/>
    <col min="4104" max="4104" width="12.85546875" customWidth="1"/>
    <col min="4105" max="4105" width="18" bestFit="1" customWidth="1"/>
    <col min="4106" max="4106" width="10.140625" bestFit="1" customWidth="1"/>
    <col min="4351" max="4351" width="16.5703125" customWidth="1"/>
    <col min="4352" max="4352" width="13.85546875" customWidth="1"/>
    <col min="4353" max="4353" width="15.28515625" bestFit="1" customWidth="1"/>
    <col min="4354" max="4354" width="7.85546875" bestFit="1" customWidth="1"/>
    <col min="4355" max="4355" width="30" bestFit="1" customWidth="1"/>
    <col min="4356" max="4356" width="8.7109375" bestFit="1" customWidth="1"/>
    <col min="4357" max="4357" width="16.42578125" bestFit="1" customWidth="1"/>
    <col min="4358" max="4358" width="12.7109375" bestFit="1" customWidth="1"/>
    <col min="4359" max="4359" width="12.7109375" customWidth="1"/>
    <col min="4360" max="4360" width="12.85546875" customWidth="1"/>
    <col min="4361" max="4361" width="18" bestFit="1" customWidth="1"/>
    <col min="4362" max="4362" width="10.140625" bestFit="1" customWidth="1"/>
    <col min="4607" max="4607" width="16.5703125" customWidth="1"/>
    <col min="4608" max="4608" width="13.85546875" customWidth="1"/>
    <col min="4609" max="4609" width="15.28515625" bestFit="1" customWidth="1"/>
    <col min="4610" max="4610" width="7.85546875" bestFit="1" customWidth="1"/>
    <col min="4611" max="4611" width="30" bestFit="1" customWidth="1"/>
    <col min="4612" max="4612" width="8.7109375" bestFit="1" customWidth="1"/>
    <col min="4613" max="4613" width="16.42578125" bestFit="1" customWidth="1"/>
    <col min="4614" max="4614" width="12.7109375" bestFit="1" customWidth="1"/>
    <col min="4615" max="4615" width="12.7109375" customWidth="1"/>
    <col min="4616" max="4616" width="12.85546875" customWidth="1"/>
    <col min="4617" max="4617" width="18" bestFit="1" customWidth="1"/>
    <col min="4618" max="4618" width="10.140625" bestFit="1" customWidth="1"/>
    <col min="4863" max="4863" width="16.5703125" customWidth="1"/>
    <col min="4864" max="4864" width="13.85546875" customWidth="1"/>
    <col min="4865" max="4865" width="15.28515625" bestFit="1" customWidth="1"/>
    <col min="4866" max="4866" width="7.85546875" bestFit="1" customWidth="1"/>
    <col min="4867" max="4867" width="30" bestFit="1" customWidth="1"/>
    <col min="4868" max="4868" width="8.7109375" bestFit="1" customWidth="1"/>
    <col min="4869" max="4869" width="16.42578125" bestFit="1" customWidth="1"/>
    <col min="4870" max="4870" width="12.7109375" bestFit="1" customWidth="1"/>
    <col min="4871" max="4871" width="12.7109375" customWidth="1"/>
    <col min="4872" max="4872" width="12.85546875" customWidth="1"/>
    <col min="4873" max="4873" width="18" bestFit="1" customWidth="1"/>
    <col min="4874" max="4874" width="10.140625" bestFit="1" customWidth="1"/>
    <col min="5119" max="5119" width="16.5703125" customWidth="1"/>
    <col min="5120" max="5120" width="13.85546875" customWidth="1"/>
    <col min="5121" max="5121" width="15.28515625" bestFit="1" customWidth="1"/>
    <col min="5122" max="5122" width="7.85546875" bestFit="1" customWidth="1"/>
    <col min="5123" max="5123" width="30" bestFit="1" customWidth="1"/>
    <col min="5124" max="5124" width="8.7109375" bestFit="1" customWidth="1"/>
    <col min="5125" max="5125" width="16.42578125" bestFit="1" customWidth="1"/>
    <col min="5126" max="5126" width="12.7109375" bestFit="1" customWidth="1"/>
    <col min="5127" max="5127" width="12.7109375" customWidth="1"/>
    <col min="5128" max="5128" width="12.85546875" customWidth="1"/>
    <col min="5129" max="5129" width="18" bestFit="1" customWidth="1"/>
    <col min="5130" max="5130" width="10.140625" bestFit="1" customWidth="1"/>
    <col min="5375" max="5375" width="16.5703125" customWidth="1"/>
    <col min="5376" max="5376" width="13.85546875" customWidth="1"/>
    <col min="5377" max="5377" width="15.28515625" bestFit="1" customWidth="1"/>
    <col min="5378" max="5378" width="7.85546875" bestFit="1" customWidth="1"/>
    <col min="5379" max="5379" width="30" bestFit="1" customWidth="1"/>
    <col min="5380" max="5380" width="8.7109375" bestFit="1" customWidth="1"/>
    <col min="5381" max="5381" width="16.42578125" bestFit="1" customWidth="1"/>
    <col min="5382" max="5382" width="12.7109375" bestFit="1" customWidth="1"/>
    <col min="5383" max="5383" width="12.7109375" customWidth="1"/>
    <col min="5384" max="5384" width="12.85546875" customWidth="1"/>
    <col min="5385" max="5385" width="18" bestFit="1" customWidth="1"/>
    <col min="5386" max="5386" width="10.140625" bestFit="1" customWidth="1"/>
    <col min="5631" max="5631" width="16.5703125" customWidth="1"/>
    <col min="5632" max="5632" width="13.85546875" customWidth="1"/>
    <col min="5633" max="5633" width="15.28515625" bestFit="1" customWidth="1"/>
    <col min="5634" max="5634" width="7.85546875" bestFit="1" customWidth="1"/>
    <col min="5635" max="5635" width="30" bestFit="1" customWidth="1"/>
    <col min="5636" max="5636" width="8.7109375" bestFit="1" customWidth="1"/>
    <col min="5637" max="5637" width="16.42578125" bestFit="1" customWidth="1"/>
    <col min="5638" max="5638" width="12.7109375" bestFit="1" customWidth="1"/>
    <col min="5639" max="5639" width="12.7109375" customWidth="1"/>
    <col min="5640" max="5640" width="12.85546875" customWidth="1"/>
    <col min="5641" max="5641" width="18" bestFit="1" customWidth="1"/>
    <col min="5642" max="5642" width="10.140625" bestFit="1" customWidth="1"/>
    <col min="5887" max="5887" width="16.5703125" customWidth="1"/>
    <col min="5888" max="5888" width="13.85546875" customWidth="1"/>
    <col min="5889" max="5889" width="15.28515625" bestFit="1" customWidth="1"/>
    <col min="5890" max="5890" width="7.85546875" bestFit="1" customWidth="1"/>
    <col min="5891" max="5891" width="30" bestFit="1" customWidth="1"/>
    <col min="5892" max="5892" width="8.7109375" bestFit="1" customWidth="1"/>
    <col min="5893" max="5893" width="16.42578125" bestFit="1" customWidth="1"/>
    <col min="5894" max="5894" width="12.7109375" bestFit="1" customWidth="1"/>
    <col min="5895" max="5895" width="12.7109375" customWidth="1"/>
    <col min="5896" max="5896" width="12.85546875" customWidth="1"/>
    <col min="5897" max="5897" width="18" bestFit="1" customWidth="1"/>
    <col min="5898" max="5898" width="10.140625" bestFit="1" customWidth="1"/>
    <col min="6143" max="6143" width="16.5703125" customWidth="1"/>
    <col min="6144" max="6144" width="13.85546875" customWidth="1"/>
    <col min="6145" max="6145" width="15.28515625" bestFit="1" customWidth="1"/>
    <col min="6146" max="6146" width="7.85546875" bestFit="1" customWidth="1"/>
    <col min="6147" max="6147" width="30" bestFit="1" customWidth="1"/>
    <col min="6148" max="6148" width="8.7109375" bestFit="1" customWidth="1"/>
    <col min="6149" max="6149" width="16.42578125" bestFit="1" customWidth="1"/>
    <col min="6150" max="6150" width="12.7109375" bestFit="1" customWidth="1"/>
    <col min="6151" max="6151" width="12.7109375" customWidth="1"/>
    <col min="6152" max="6152" width="12.85546875" customWidth="1"/>
    <col min="6153" max="6153" width="18" bestFit="1" customWidth="1"/>
    <col min="6154" max="6154" width="10.140625" bestFit="1" customWidth="1"/>
    <col min="6399" max="6399" width="16.5703125" customWidth="1"/>
    <col min="6400" max="6400" width="13.85546875" customWidth="1"/>
    <col min="6401" max="6401" width="15.28515625" bestFit="1" customWidth="1"/>
    <col min="6402" max="6402" width="7.85546875" bestFit="1" customWidth="1"/>
    <col min="6403" max="6403" width="30" bestFit="1" customWidth="1"/>
    <col min="6404" max="6404" width="8.7109375" bestFit="1" customWidth="1"/>
    <col min="6405" max="6405" width="16.42578125" bestFit="1" customWidth="1"/>
    <col min="6406" max="6406" width="12.7109375" bestFit="1" customWidth="1"/>
    <col min="6407" max="6407" width="12.7109375" customWidth="1"/>
    <col min="6408" max="6408" width="12.85546875" customWidth="1"/>
    <col min="6409" max="6409" width="18" bestFit="1" customWidth="1"/>
    <col min="6410" max="6410" width="10.140625" bestFit="1" customWidth="1"/>
    <col min="6655" max="6655" width="16.5703125" customWidth="1"/>
    <col min="6656" max="6656" width="13.85546875" customWidth="1"/>
    <col min="6657" max="6657" width="15.28515625" bestFit="1" customWidth="1"/>
    <col min="6658" max="6658" width="7.85546875" bestFit="1" customWidth="1"/>
    <col min="6659" max="6659" width="30" bestFit="1" customWidth="1"/>
    <col min="6660" max="6660" width="8.7109375" bestFit="1" customWidth="1"/>
    <col min="6661" max="6661" width="16.42578125" bestFit="1" customWidth="1"/>
    <col min="6662" max="6662" width="12.7109375" bestFit="1" customWidth="1"/>
    <col min="6663" max="6663" width="12.7109375" customWidth="1"/>
    <col min="6664" max="6664" width="12.85546875" customWidth="1"/>
    <col min="6665" max="6665" width="18" bestFit="1" customWidth="1"/>
    <col min="6666" max="6666" width="10.140625" bestFit="1" customWidth="1"/>
    <col min="6911" max="6911" width="16.5703125" customWidth="1"/>
    <col min="6912" max="6912" width="13.85546875" customWidth="1"/>
    <col min="6913" max="6913" width="15.28515625" bestFit="1" customWidth="1"/>
    <col min="6914" max="6914" width="7.85546875" bestFit="1" customWidth="1"/>
    <col min="6915" max="6915" width="30" bestFit="1" customWidth="1"/>
    <col min="6916" max="6916" width="8.7109375" bestFit="1" customWidth="1"/>
    <col min="6917" max="6917" width="16.42578125" bestFit="1" customWidth="1"/>
    <col min="6918" max="6918" width="12.7109375" bestFit="1" customWidth="1"/>
    <col min="6919" max="6919" width="12.7109375" customWidth="1"/>
    <col min="6920" max="6920" width="12.85546875" customWidth="1"/>
    <col min="6921" max="6921" width="18" bestFit="1" customWidth="1"/>
    <col min="6922" max="6922" width="10.140625" bestFit="1" customWidth="1"/>
    <col min="7167" max="7167" width="16.5703125" customWidth="1"/>
    <col min="7168" max="7168" width="13.85546875" customWidth="1"/>
    <col min="7169" max="7169" width="15.28515625" bestFit="1" customWidth="1"/>
    <col min="7170" max="7170" width="7.85546875" bestFit="1" customWidth="1"/>
    <col min="7171" max="7171" width="30" bestFit="1" customWidth="1"/>
    <col min="7172" max="7172" width="8.7109375" bestFit="1" customWidth="1"/>
    <col min="7173" max="7173" width="16.42578125" bestFit="1" customWidth="1"/>
    <col min="7174" max="7174" width="12.7109375" bestFit="1" customWidth="1"/>
    <col min="7175" max="7175" width="12.7109375" customWidth="1"/>
    <col min="7176" max="7176" width="12.85546875" customWidth="1"/>
    <col min="7177" max="7177" width="18" bestFit="1" customWidth="1"/>
    <col min="7178" max="7178" width="10.140625" bestFit="1" customWidth="1"/>
    <col min="7423" max="7423" width="16.5703125" customWidth="1"/>
    <col min="7424" max="7424" width="13.85546875" customWidth="1"/>
    <col min="7425" max="7425" width="15.28515625" bestFit="1" customWidth="1"/>
    <col min="7426" max="7426" width="7.85546875" bestFit="1" customWidth="1"/>
    <col min="7427" max="7427" width="30" bestFit="1" customWidth="1"/>
    <col min="7428" max="7428" width="8.7109375" bestFit="1" customWidth="1"/>
    <col min="7429" max="7429" width="16.42578125" bestFit="1" customWidth="1"/>
    <col min="7430" max="7430" width="12.7109375" bestFit="1" customWidth="1"/>
    <col min="7431" max="7431" width="12.7109375" customWidth="1"/>
    <col min="7432" max="7432" width="12.85546875" customWidth="1"/>
    <col min="7433" max="7433" width="18" bestFit="1" customWidth="1"/>
    <col min="7434" max="7434" width="10.140625" bestFit="1" customWidth="1"/>
    <col min="7679" max="7679" width="16.5703125" customWidth="1"/>
    <col min="7680" max="7680" width="13.85546875" customWidth="1"/>
    <col min="7681" max="7681" width="15.28515625" bestFit="1" customWidth="1"/>
    <col min="7682" max="7682" width="7.85546875" bestFit="1" customWidth="1"/>
    <col min="7683" max="7683" width="30" bestFit="1" customWidth="1"/>
    <col min="7684" max="7684" width="8.7109375" bestFit="1" customWidth="1"/>
    <col min="7685" max="7685" width="16.42578125" bestFit="1" customWidth="1"/>
    <col min="7686" max="7686" width="12.7109375" bestFit="1" customWidth="1"/>
    <col min="7687" max="7687" width="12.7109375" customWidth="1"/>
    <col min="7688" max="7688" width="12.85546875" customWidth="1"/>
    <col min="7689" max="7689" width="18" bestFit="1" customWidth="1"/>
    <col min="7690" max="7690" width="10.140625" bestFit="1" customWidth="1"/>
    <col min="7935" max="7935" width="16.5703125" customWidth="1"/>
    <col min="7936" max="7936" width="13.85546875" customWidth="1"/>
    <col min="7937" max="7937" width="15.28515625" bestFit="1" customWidth="1"/>
    <col min="7938" max="7938" width="7.85546875" bestFit="1" customWidth="1"/>
    <col min="7939" max="7939" width="30" bestFit="1" customWidth="1"/>
    <col min="7940" max="7940" width="8.7109375" bestFit="1" customWidth="1"/>
    <col min="7941" max="7941" width="16.42578125" bestFit="1" customWidth="1"/>
    <col min="7942" max="7942" width="12.7109375" bestFit="1" customWidth="1"/>
    <col min="7943" max="7943" width="12.7109375" customWidth="1"/>
    <col min="7944" max="7944" width="12.85546875" customWidth="1"/>
    <col min="7945" max="7945" width="18" bestFit="1" customWidth="1"/>
    <col min="7946" max="7946" width="10.140625" bestFit="1" customWidth="1"/>
    <col min="8191" max="8191" width="16.5703125" customWidth="1"/>
    <col min="8192" max="8192" width="13.85546875" customWidth="1"/>
    <col min="8193" max="8193" width="15.28515625" bestFit="1" customWidth="1"/>
    <col min="8194" max="8194" width="7.85546875" bestFit="1" customWidth="1"/>
    <col min="8195" max="8195" width="30" bestFit="1" customWidth="1"/>
    <col min="8196" max="8196" width="8.7109375" bestFit="1" customWidth="1"/>
    <col min="8197" max="8197" width="16.42578125" bestFit="1" customWidth="1"/>
    <col min="8198" max="8198" width="12.7109375" bestFit="1" customWidth="1"/>
    <col min="8199" max="8199" width="12.7109375" customWidth="1"/>
    <col min="8200" max="8200" width="12.85546875" customWidth="1"/>
    <col min="8201" max="8201" width="18" bestFit="1" customWidth="1"/>
    <col min="8202" max="8202" width="10.140625" bestFit="1" customWidth="1"/>
    <col min="8447" max="8447" width="16.5703125" customWidth="1"/>
    <col min="8448" max="8448" width="13.85546875" customWidth="1"/>
    <col min="8449" max="8449" width="15.28515625" bestFit="1" customWidth="1"/>
    <col min="8450" max="8450" width="7.85546875" bestFit="1" customWidth="1"/>
    <col min="8451" max="8451" width="30" bestFit="1" customWidth="1"/>
    <col min="8452" max="8452" width="8.7109375" bestFit="1" customWidth="1"/>
    <col min="8453" max="8453" width="16.42578125" bestFit="1" customWidth="1"/>
    <col min="8454" max="8454" width="12.7109375" bestFit="1" customWidth="1"/>
    <col min="8455" max="8455" width="12.7109375" customWidth="1"/>
    <col min="8456" max="8456" width="12.85546875" customWidth="1"/>
    <col min="8457" max="8457" width="18" bestFit="1" customWidth="1"/>
    <col min="8458" max="8458" width="10.140625" bestFit="1" customWidth="1"/>
    <col min="8703" max="8703" width="16.5703125" customWidth="1"/>
    <col min="8704" max="8704" width="13.85546875" customWidth="1"/>
    <col min="8705" max="8705" width="15.28515625" bestFit="1" customWidth="1"/>
    <col min="8706" max="8706" width="7.85546875" bestFit="1" customWidth="1"/>
    <col min="8707" max="8707" width="30" bestFit="1" customWidth="1"/>
    <col min="8708" max="8708" width="8.7109375" bestFit="1" customWidth="1"/>
    <col min="8709" max="8709" width="16.42578125" bestFit="1" customWidth="1"/>
    <col min="8710" max="8710" width="12.7109375" bestFit="1" customWidth="1"/>
    <col min="8711" max="8711" width="12.7109375" customWidth="1"/>
    <col min="8712" max="8712" width="12.85546875" customWidth="1"/>
    <col min="8713" max="8713" width="18" bestFit="1" customWidth="1"/>
    <col min="8714" max="8714" width="10.140625" bestFit="1" customWidth="1"/>
    <col min="8959" max="8959" width="16.5703125" customWidth="1"/>
    <col min="8960" max="8960" width="13.85546875" customWidth="1"/>
    <col min="8961" max="8961" width="15.28515625" bestFit="1" customWidth="1"/>
    <col min="8962" max="8962" width="7.85546875" bestFit="1" customWidth="1"/>
    <col min="8963" max="8963" width="30" bestFit="1" customWidth="1"/>
    <col min="8964" max="8964" width="8.7109375" bestFit="1" customWidth="1"/>
    <col min="8965" max="8965" width="16.42578125" bestFit="1" customWidth="1"/>
    <col min="8966" max="8966" width="12.7109375" bestFit="1" customWidth="1"/>
    <col min="8967" max="8967" width="12.7109375" customWidth="1"/>
    <col min="8968" max="8968" width="12.85546875" customWidth="1"/>
    <col min="8969" max="8969" width="18" bestFit="1" customWidth="1"/>
    <col min="8970" max="8970" width="10.140625" bestFit="1" customWidth="1"/>
    <col min="9215" max="9215" width="16.5703125" customWidth="1"/>
    <col min="9216" max="9216" width="13.85546875" customWidth="1"/>
    <col min="9217" max="9217" width="15.28515625" bestFit="1" customWidth="1"/>
    <col min="9218" max="9218" width="7.85546875" bestFit="1" customWidth="1"/>
    <col min="9219" max="9219" width="30" bestFit="1" customWidth="1"/>
    <col min="9220" max="9220" width="8.7109375" bestFit="1" customWidth="1"/>
    <col min="9221" max="9221" width="16.42578125" bestFit="1" customWidth="1"/>
    <col min="9222" max="9222" width="12.7109375" bestFit="1" customWidth="1"/>
    <col min="9223" max="9223" width="12.7109375" customWidth="1"/>
    <col min="9224" max="9224" width="12.85546875" customWidth="1"/>
    <col min="9225" max="9225" width="18" bestFit="1" customWidth="1"/>
    <col min="9226" max="9226" width="10.140625" bestFit="1" customWidth="1"/>
    <col min="9471" max="9471" width="16.5703125" customWidth="1"/>
    <col min="9472" max="9472" width="13.85546875" customWidth="1"/>
    <col min="9473" max="9473" width="15.28515625" bestFit="1" customWidth="1"/>
    <col min="9474" max="9474" width="7.85546875" bestFit="1" customWidth="1"/>
    <col min="9475" max="9475" width="30" bestFit="1" customWidth="1"/>
    <col min="9476" max="9476" width="8.7109375" bestFit="1" customWidth="1"/>
    <col min="9477" max="9477" width="16.42578125" bestFit="1" customWidth="1"/>
    <col min="9478" max="9478" width="12.7109375" bestFit="1" customWidth="1"/>
    <col min="9479" max="9479" width="12.7109375" customWidth="1"/>
    <col min="9480" max="9480" width="12.85546875" customWidth="1"/>
    <col min="9481" max="9481" width="18" bestFit="1" customWidth="1"/>
    <col min="9482" max="9482" width="10.140625" bestFit="1" customWidth="1"/>
    <col min="9727" max="9727" width="16.5703125" customWidth="1"/>
    <col min="9728" max="9728" width="13.85546875" customWidth="1"/>
    <col min="9729" max="9729" width="15.28515625" bestFit="1" customWidth="1"/>
    <col min="9730" max="9730" width="7.85546875" bestFit="1" customWidth="1"/>
    <col min="9731" max="9731" width="30" bestFit="1" customWidth="1"/>
    <col min="9732" max="9732" width="8.7109375" bestFit="1" customWidth="1"/>
    <col min="9733" max="9733" width="16.42578125" bestFit="1" customWidth="1"/>
    <col min="9734" max="9734" width="12.7109375" bestFit="1" customWidth="1"/>
    <col min="9735" max="9735" width="12.7109375" customWidth="1"/>
    <col min="9736" max="9736" width="12.85546875" customWidth="1"/>
    <col min="9737" max="9737" width="18" bestFit="1" customWidth="1"/>
    <col min="9738" max="9738" width="10.140625" bestFit="1" customWidth="1"/>
    <col min="9983" max="9983" width="16.5703125" customWidth="1"/>
    <col min="9984" max="9984" width="13.85546875" customWidth="1"/>
    <col min="9985" max="9985" width="15.28515625" bestFit="1" customWidth="1"/>
    <col min="9986" max="9986" width="7.85546875" bestFit="1" customWidth="1"/>
    <col min="9987" max="9987" width="30" bestFit="1" customWidth="1"/>
    <col min="9988" max="9988" width="8.7109375" bestFit="1" customWidth="1"/>
    <col min="9989" max="9989" width="16.42578125" bestFit="1" customWidth="1"/>
    <col min="9990" max="9990" width="12.7109375" bestFit="1" customWidth="1"/>
    <col min="9991" max="9991" width="12.7109375" customWidth="1"/>
    <col min="9992" max="9992" width="12.85546875" customWidth="1"/>
    <col min="9993" max="9993" width="18" bestFit="1" customWidth="1"/>
    <col min="9994" max="9994" width="10.140625" bestFit="1" customWidth="1"/>
    <col min="10239" max="10239" width="16.5703125" customWidth="1"/>
    <col min="10240" max="10240" width="13.85546875" customWidth="1"/>
    <col min="10241" max="10241" width="15.28515625" bestFit="1" customWidth="1"/>
    <col min="10242" max="10242" width="7.85546875" bestFit="1" customWidth="1"/>
    <col min="10243" max="10243" width="30" bestFit="1" customWidth="1"/>
    <col min="10244" max="10244" width="8.7109375" bestFit="1" customWidth="1"/>
    <col min="10245" max="10245" width="16.42578125" bestFit="1" customWidth="1"/>
    <col min="10246" max="10246" width="12.7109375" bestFit="1" customWidth="1"/>
    <col min="10247" max="10247" width="12.7109375" customWidth="1"/>
    <col min="10248" max="10248" width="12.85546875" customWidth="1"/>
    <col min="10249" max="10249" width="18" bestFit="1" customWidth="1"/>
    <col min="10250" max="10250" width="10.140625" bestFit="1" customWidth="1"/>
    <col min="10495" max="10495" width="16.5703125" customWidth="1"/>
    <col min="10496" max="10496" width="13.85546875" customWidth="1"/>
    <col min="10497" max="10497" width="15.28515625" bestFit="1" customWidth="1"/>
    <col min="10498" max="10498" width="7.85546875" bestFit="1" customWidth="1"/>
    <col min="10499" max="10499" width="30" bestFit="1" customWidth="1"/>
    <col min="10500" max="10500" width="8.7109375" bestFit="1" customWidth="1"/>
    <col min="10501" max="10501" width="16.42578125" bestFit="1" customWidth="1"/>
    <col min="10502" max="10502" width="12.7109375" bestFit="1" customWidth="1"/>
    <col min="10503" max="10503" width="12.7109375" customWidth="1"/>
    <col min="10504" max="10504" width="12.85546875" customWidth="1"/>
    <col min="10505" max="10505" width="18" bestFit="1" customWidth="1"/>
    <col min="10506" max="10506" width="10.140625" bestFit="1" customWidth="1"/>
    <col min="10751" max="10751" width="16.5703125" customWidth="1"/>
    <col min="10752" max="10752" width="13.85546875" customWidth="1"/>
    <col min="10753" max="10753" width="15.28515625" bestFit="1" customWidth="1"/>
    <col min="10754" max="10754" width="7.85546875" bestFit="1" customWidth="1"/>
    <col min="10755" max="10755" width="30" bestFit="1" customWidth="1"/>
    <col min="10756" max="10756" width="8.7109375" bestFit="1" customWidth="1"/>
    <col min="10757" max="10757" width="16.42578125" bestFit="1" customWidth="1"/>
    <col min="10758" max="10758" width="12.7109375" bestFit="1" customWidth="1"/>
    <col min="10759" max="10759" width="12.7109375" customWidth="1"/>
    <col min="10760" max="10760" width="12.85546875" customWidth="1"/>
    <col min="10761" max="10761" width="18" bestFit="1" customWidth="1"/>
    <col min="10762" max="10762" width="10.140625" bestFit="1" customWidth="1"/>
    <col min="11007" max="11007" width="16.5703125" customWidth="1"/>
    <col min="11008" max="11008" width="13.85546875" customWidth="1"/>
    <col min="11009" max="11009" width="15.28515625" bestFit="1" customWidth="1"/>
    <col min="11010" max="11010" width="7.85546875" bestFit="1" customWidth="1"/>
    <col min="11011" max="11011" width="30" bestFit="1" customWidth="1"/>
    <col min="11012" max="11012" width="8.7109375" bestFit="1" customWidth="1"/>
    <col min="11013" max="11013" width="16.42578125" bestFit="1" customWidth="1"/>
    <col min="11014" max="11014" width="12.7109375" bestFit="1" customWidth="1"/>
    <col min="11015" max="11015" width="12.7109375" customWidth="1"/>
    <col min="11016" max="11016" width="12.85546875" customWidth="1"/>
    <col min="11017" max="11017" width="18" bestFit="1" customWidth="1"/>
    <col min="11018" max="11018" width="10.140625" bestFit="1" customWidth="1"/>
    <col min="11263" max="11263" width="16.5703125" customWidth="1"/>
    <col min="11264" max="11264" width="13.85546875" customWidth="1"/>
    <col min="11265" max="11265" width="15.28515625" bestFit="1" customWidth="1"/>
    <col min="11266" max="11266" width="7.85546875" bestFit="1" customWidth="1"/>
    <col min="11267" max="11267" width="30" bestFit="1" customWidth="1"/>
    <col min="11268" max="11268" width="8.7109375" bestFit="1" customWidth="1"/>
    <col min="11269" max="11269" width="16.42578125" bestFit="1" customWidth="1"/>
    <col min="11270" max="11270" width="12.7109375" bestFit="1" customWidth="1"/>
    <col min="11271" max="11271" width="12.7109375" customWidth="1"/>
    <col min="11272" max="11272" width="12.85546875" customWidth="1"/>
    <col min="11273" max="11273" width="18" bestFit="1" customWidth="1"/>
    <col min="11274" max="11274" width="10.140625" bestFit="1" customWidth="1"/>
    <col min="11519" max="11519" width="16.5703125" customWidth="1"/>
    <col min="11520" max="11520" width="13.85546875" customWidth="1"/>
    <col min="11521" max="11521" width="15.28515625" bestFit="1" customWidth="1"/>
    <col min="11522" max="11522" width="7.85546875" bestFit="1" customWidth="1"/>
    <col min="11523" max="11523" width="30" bestFit="1" customWidth="1"/>
    <col min="11524" max="11524" width="8.7109375" bestFit="1" customWidth="1"/>
    <col min="11525" max="11525" width="16.42578125" bestFit="1" customWidth="1"/>
    <col min="11526" max="11526" width="12.7109375" bestFit="1" customWidth="1"/>
    <col min="11527" max="11527" width="12.7109375" customWidth="1"/>
    <col min="11528" max="11528" width="12.85546875" customWidth="1"/>
    <col min="11529" max="11529" width="18" bestFit="1" customWidth="1"/>
    <col min="11530" max="11530" width="10.140625" bestFit="1" customWidth="1"/>
    <col min="11775" max="11775" width="16.5703125" customWidth="1"/>
    <col min="11776" max="11776" width="13.85546875" customWidth="1"/>
    <col min="11777" max="11777" width="15.28515625" bestFit="1" customWidth="1"/>
    <col min="11778" max="11778" width="7.85546875" bestFit="1" customWidth="1"/>
    <col min="11779" max="11779" width="30" bestFit="1" customWidth="1"/>
    <col min="11780" max="11780" width="8.7109375" bestFit="1" customWidth="1"/>
    <col min="11781" max="11781" width="16.42578125" bestFit="1" customWidth="1"/>
    <col min="11782" max="11782" width="12.7109375" bestFit="1" customWidth="1"/>
    <col min="11783" max="11783" width="12.7109375" customWidth="1"/>
    <col min="11784" max="11784" width="12.85546875" customWidth="1"/>
    <col min="11785" max="11785" width="18" bestFit="1" customWidth="1"/>
    <col min="11786" max="11786" width="10.140625" bestFit="1" customWidth="1"/>
    <col min="12031" max="12031" width="16.5703125" customWidth="1"/>
    <col min="12032" max="12032" width="13.85546875" customWidth="1"/>
    <col min="12033" max="12033" width="15.28515625" bestFit="1" customWidth="1"/>
    <col min="12034" max="12034" width="7.85546875" bestFit="1" customWidth="1"/>
    <col min="12035" max="12035" width="30" bestFit="1" customWidth="1"/>
    <col min="12036" max="12036" width="8.7109375" bestFit="1" customWidth="1"/>
    <col min="12037" max="12037" width="16.42578125" bestFit="1" customWidth="1"/>
    <col min="12038" max="12038" width="12.7109375" bestFit="1" customWidth="1"/>
    <col min="12039" max="12039" width="12.7109375" customWidth="1"/>
    <col min="12040" max="12040" width="12.85546875" customWidth="1"/>
    <col min="12041" max="12041" width="18" bestFit="1" customWidth="1"/>
    <col min="12042" max="12042" width="10.140625" bestFit="1" customWidth="1"/>
    <col min="12287" max="12287" width="16.5703125" customWidth="1"/>
    <col min="12288" max="12288" width="13.85546875" customWidth="1"/>
    <col min="12289" max="12289" width="15.28515625" bestFit="1" customWidth="1"/>
    <col min="12290" max="12290" width="7.85546875" bestFit="1" customWidth="1"/>
    <col min="12291" max="12291" width="30" bestFit="1" customWidth="1"/>
    <col min="12292" max="12292" width="8.7109375" bestFit="1" customWidth="1"/>
    <col min="12293" max="12293" width="16.42578125" bestFit="1" customWidth="1"/>
    <col min="12294" max="12294" width="12.7109375" bestFit="1" customWidth="1"/>
    <col min="12295" max="12295" width="12.7109375" customWidth="1"/>
    <col min="12296" max="12296" width="12.85546875" customWidth="1"/>
    <col min="12297" max="12297" width="18" bestFit="1" customWidth="1"/>
    <col min="12298" max="12298" width="10.140625" bestFit="1" customWidth="1"/>
    <col min="12543" max="12543" width="16.5703125" customWidth="1"/>
    <col min="12544" max="12544" width="13.85546875" customWidth="1"/>
    <col min="12545" max="12545" width="15.28515625" bestFit="1" customWidth="1"/>
    <col min="12546" max="12546" width="7.85546875" bestFit="1" customWidth="1"/>
    <col min="12547" max="12547" width="30" bestFit="1" customWidth="1"/>
    <col min="12548" max="12548" width="8.7109375" bestFit="1" customWidth="1"/>
    <col min="12549" max="12549" width="16.42578125" bestFit="1" customWidth="1"/>
    <col min="12550" max="12550" width="12.7109375" bestFit="1" customWidth="1"/>
    <col min="12551" max="12551" width="12.7109375" customWidth="1"/>
    <col min="12552" max="12552" width="12.85546875" customWidth="1"/>
    <col min="12553" max="12553" width="18" bestFit="1" customWidth="1"/>
    <col min="12554" max="12554" width="10.140625" bestFit="1" customWidth="1"/>
    <col min="12799" max="12799" width="16.5703125" customWidth="1"/>
    <col min="12800" max="12800" width="13.85546875" customWidth="1"/>
    <col min="12801" max="12801" width="15.28515625" bestFit="1" customWidth="1"/>
    <col min="12802" max="12802" width="7.85546875" bestFit="1" customWidth="1"/>
    <col min="12803" max="12803" width="30" bestFit="1" customWidth="1"/>
    <col min="12804" max="12804" width="8.7109375" bestFit="1" customWidth="1"/>
    <col min="12805" max="12805" width="16.42578125" bestFit="1" customWidth="1"/>
    <col min="12806" max="12806" width="12.7109375" bestFit="1" customWidth="1"/>
    <col min="12807" max="12807" width="12.7109375" customWidth="1"/>
    <col min="12808" max="12808" width="12.85546875" customWidth="1"/>
    <col min="12809" max="12809" width="18" bestFit="1" customWidth="1"/>
    <col min="12810" max="12810" width="10.140625" bestFit="1" customWidth="1"/>
    <col min="13055" max="13055" width="16.5703125" customWidth="1"/>
    <col min="13056" max="13056" width="13.85546875" customWidth="1"/>
    <col min="13057" max="13057" width="15.28515625" bestFit="1" customWidth="1"/>
    <col min="13058" max="13058" width="7.85546875" bestFit="1" customWidth="1"/>
    <col min="13059" max="13059" width="30" bestFit="1" customWidth="1"/>
    <col min="13060" max="13060" width="8.7109375" bestFit="1" customWidth="1"/>
    <col min="13061" max="13061" width="16.42578125" bestFit="1" customWidth="1"/>
    <col min="13062" max="13062" width="12.7109375" bestFit="1" customWidth="1"/>
    <col min="13063" max="13063" width="12.7109375" customWidth="1"/>
    <col min="13064" max="13064" width="12.85546875" customWidth="1"/>
    <col min="13065" max="13065" width="18" bestFit="1" customWidth="1"/>
    <col min="13066" max="13066" width="10.140625" bestFit="1" customWidth="1"/>
    <col min="13311" max="13311" width="16.5703125" customWidth="1"/>
    <col min="13312" max="13312" width="13.85546875" customWidth="1"/>
    <col min="13313" max="13313" width="15.28515625" bestFit="1" customWidth="1"/>
    <col min="13314" max="13314" width="7.85546875" bestFit="1" customWidth="1"/>
    <col min="13315" max="13315" width="30" bestFit="1" customWidth="1"/>
    <col min="13316" max="13316" width="8.7109375" bestFit="1" customWidth="1"/>
    <col min="13317" max="13317" width="16.42578125" bestFit="1" customWidth="1"/>
    <col min="13318" max="13318" width="12.7109375" bestFit="1" customWidth="1"/>
    <col min="13319" max="13319" width="12.7109375" customWidth="1"/>
    <col min="13320" max="13320" width="12.85546875" customWidth="1"/>
    <col min="13321" max="13321" width="18" bestFit="1" customWidth="1"/>
    <col min="13322" max="13322" width="10.140625" bestFit="1" customWidth="1"/>
    <col min="13567" max="13567" width="16.5703125" customWidth="1"/>
    <col min="13568" max="13568" width="13.85546875" customWidth="1"/>
    <col min="13569" max="13569" width="15.28515625" bestFit="1" customWidth="1"/>
    <col min="13570" max="13570" width="7.85546875" bestFit="1" customWidth="1"/>
    <col min="13571" max="13571" width="30" bestFit="1" customWidth="1"/>
    <col min="13572" max="13572" width="8.7109375" bestFit="1" customWidth="1"/>
    <col min="13573" max="13573" width="16.42578125" bestFit="1" customWidth="1"/>
    <col min="13574" max="13574" width="12.7109375" bestFit="1" customWidth="1"/>
    <col min="13575" max="13575" width="12.7109375" customWidth="1"/>
    <col min="13576" max="13576" width="12.85546875" customWidth="1"/>
    <col min="13577" max="13577" width="18" bestFit="1" customWidth="1"/>
    <col min="13578" max="13578" width="10.140625" bestFit="1" customWidth="1"/>
    <col min="13823" max="13823" width="16.5703125" customWidth="1"/>
    <col min="13824" max="13824" width="13.85546875" customWidth="1"/>
    <col min="13825" max="13825" width="15.28515625" bestFit="1" customWidth="1"/>
    <col min="13826" max="13826" width="7.85546875" bestFit="1" customWidth="1"/>
    <col min="13827" max="13827" width="30" bestFit="1" customWidth="1"/>
    <col min="13828" max="13828" width="8.7109375" bestFit="1" customWidth="1"/>
    <col min="13829" max="13829" width="16.42578125" bestFit="1" customWidth="1"/>
    <col min="13830" max="13830" width="12.7109375" bestFit="1" customWidth="1"/>
    <col min="13831" max="13831" width="12.7109375" customWidth="1"/>
    <col min="13832" max="13832" width="12.85546875" customWidth="1"/>
    <col min="13833" max="13833" width="18" bestFit="1" customWidth="1"/>
    <col min="13834" max="13834" width="10.140625" bestFit="1" customWidth="1"/>
    <col min="14079" max="14079" width="16.5703125" customWidth="1"/>
    <col min="14080" max="14080" width="13.85546875" customWidth="1"/>
    <col min="14081" max="14081" width="15.28515625" bestFit="1" customWidth="1"/>
    <col min="14082" max="14082" width="7.85546875" bestFit="1" customWidth="1"/>
    <col min="14083" max="14083" width="30" bestFit="1" customWidth="1"/>
    <col min="14084" max="14084" width="8.7109375" bestFit="1" customWidth="1"/>
    <col min="14085" max="14085" width="16.42578125" bestFit="1" customWidth="1"/>
    <col min="14086" max="14086" width="12.7109375" bestFit="1" customWidth="1"/>
    <col min="14087" max="14087" width="12.7109375" customWidth="1"/>
    <col min="14088" max="14088" width="12.85546875" customWidth="1"/>
    <col min="14089" max="14089" width="18" bestFit="1" customWidth="1"/>
    <col min="14090" max="14090" width="10.140625" bestFit="1" customWidth="1"/>
    <col min="14335" max="14335" width="16.5703125" customWidth="1"/>
    <col min="14336" max="14336" width="13.85546875" customWidth="1"/>
    <col min="14337" max="14337" width="15.28515625" bestFit="1" customWidth="1"/>
    <col min="14338" max="14338" width="7.85546875" bestFit="1" customWidth="1"/>
    <col min="14339" max="14339" width="30" bestFit="1" customWidth="1"/>
    <col min="14340" max="14340" width="8.7109375" bestFit="1" customWidth="1"/>
    <col min="14341" max="14341" width="16.42578125" bestFit="1" customWidth="1"/>
    <col min="14342" max="14342" width="12.7109375" bestFit="1" customWidth="1"/>
    <col min="14343" max="14343" width="12.7109375" customWidth="1"/>
    <col min="14344" max="14344" width="12.85546875" customWidth="1"/>
    <col min="14345" max="14345" width="18" bestFit="1" customWidth="1"/>
    <col min="14346" max="14346" width="10.140625" bestFit="1" customWidth="1"/>
    <col min="14591" max="14591" width="16.5703125" customWidth="1"/>
    <col min="14592" max="14592" width="13.85546875" customWidth="1"/>
    <col min="14593" max="14593" width="15.28515625" bestFit="1" customWidth="1"/>
    <col min="14594" max="14594" width="7.85546875" bestFit="1" customWidth="1"/>
    <col min="14595" max="14595" width="30" bestFit="1" customWidth="1"/>
    <col min="14596" max="14596" width="8.7109375" bestFit="1" customWidth="1"/>
    <col min="14597" max="14597" width="16.42578125" bestFit="1" customWidth="1"/>
    <col min="14598" max="14598" width="12.7109375" bestFit="1" customWidth="1"/>
    <col min="14599" max="14599" width="12.7109375" customWidth="1"/>
    <col min="14600" max="14600" width="12.85546875" customWidth="1"/>
    <col min="14601" max="14601" width="18" bestFit="1" customWidth="1"/>
    <col min="14602" max="14602" width="10.140625" bestFit="1" customWidth="1"/>
    <col min="14847" max="14847" width="16.5703125" customWidth="1"/>
    <col min="14848" max="14848" width="13.85546875" customWidth="1"/>
    <col min="14849" max="14849" width="15.28515625" bestFit="1" customWidth="1"/>
    <col min="14850" max="14850" width="7.85546875" bestFit="1" customWidth="1"/>
    <col min="14851" max="14851" width="30" bestFit="1" customWidth="1"/>
    <col min="14852" max="14852" width="8.7109375" bestFit="1" customWidth="1"/>
    <col min="14853" max="14853" width="16.42578125" bestFit="1" customWidth="1"/>
    <col min="14854" max="14854" width="12.7109375" bestFit="1" customWidth="1"/>
    <col min="14855" max="14855" width="12.7109375" customWidth="1"/>
    <col min="14856" max="14856" width="12.85546875" customWidth="1"/>
    <col min="14857" max="14857" width="18" bestFit="1" customWidth="1"/>
    <col min="14858" max="14858" width="10.140625" bestFit="1" customWidth="1"/>
    <col min="15103" max="15103" width="16.5703125" customWidth="1"/>
    <col min="15104" max="15104" width="13.85546875" customWidth="1"/>
    <col min="15105" max="15105" width="15.28515625" bestFit="1" customWidth="1"/>
    <col min="15106" max="15106" width="7.85546875" bestFit="1" customWidth="1"/>
    <col min="15107" max="15107" width="30" bestFit="1" customWidth="1"/>
    <col min="15108" max="15108" width="8.7109375" bestFit="1" customWidth="1"/>
    <col min="15109" max="15109" width="16.42578125" bestFit="1" customWidth="1"/>
    <col min="15110" max="15110" width="12.7109375" bestFit="1" customWidth="1"/>
    <col min="15111" max="15111" width="12.7109375" customWidth="1"/>
    <col min="15112" max="15112" width="12.85546875" customWidth="1"/>
    <col min="15113" max="15113" width="18" bestFit="1" customWidth="1"/>
    <col min="15114" max="15114" width="10.140625" bestFit="1" customWidth="1"/>
    <col min="15359" max="15359" width="16.5703125" customWidth="1"/>
    <col min="15360" max="15360" width="13.85546875" customWidth="1"/>
    <col min="15361" max="15361" width="15.28515625" bestFit="1" customWidth="1"/>
    <col min="15362" max="15362" width="7.85546875" bestFit="1" customWidth="1"/>
    <col min="15363" max="15363" width="30" bestFit="1" customWidth="1"/>
    <col min="15364" max="15364" width="8.7109375" bestFit="1" customWidth="1"/>
    <col min="15365" max="15365" width="16.42578125" bestFit="1" customWidth="1"/>
    <col min="15366" max="15366" width="12.7109375" bestFit="1" customWidth="1"/>
    <col min="15367" max="15367" width="12.7109375" customWidth="1"/>
    <col min="15368" max="15368" width="12.85546875" customWidth="1"/>
    <col min="15369" max="15369" width="18" bestFit="1" customWidth="1"/>
    <col min="15370" max="15370" width="10.140625" bestFit="1" customWidth="1"/>
    <col min="15615" max="15615" width="16.5703125" customWidth="1"/>
    <col min="15616" max="15616" width="13.85546875" customWidth="1"/>
    <col min="15617" max="15617" width="15.28515625" bestFit="1" customWidth="1"/>
    <col min="15618" max="15618" width="7.85546875" bestFit="1" customWidth="1"/>
    <col min="15619" max="15619" width="30" bestFit="1" customWidth="1"/>
    <col min="15620" max="15620" width="8.7109375" bestFit="1" customWidth="1"/>
    <col min="15621" max="15621" width="16.42578125" bestFit="1" customWidth="1"/>
    <col min="15622" max="15622" width="12.7109375" bestFit="1" customWidth="1"/>
    <col min="15623" max="15623" width="12.7109375" customWidth="1"/>
    <col min="15624" max="15624" width="12.85546875" customWidth="1"/>
    <col min="15625" max="15625" width="18" bestFit="1" customWidth="1"/>
    <col min="15626" max="15626" width="10.140625" bestFit="1" customWidth="1"/>
    <col min="15871" max="15871" width="16.5703125" customWidth="1"/>
    <col min="15872" max="15872" width="13.85546875" customWidth="1"/>
    <col min="15873" max="15873" width="15.28515625" bestFit="1" customWidth="1"/>
    <col min="15874" max="15874" width="7.85546875" bestFit="1" customWidth="1"/>
    <col min="15875" max="15875" width="30" bestFit="1" customWidth="1"/>
    <col min="15876" max="15876" width="8.7109375" bestFit="1" customWidth="1"/>
    <col min="15877" max="15877" width="16.42578125" bestFit="1" customWidth="1"/>
    <col min="15878" max="15878" width="12.7109375" bestFit="1" customWidth="1"/>
    <col min="15879" max="15879" width="12.7109375" customWidth="1"/>
    <col min="15880" max="15880" width="12.85546875" customWidth="1"/>
    <col min="15881" max="15881" width="18" bestFit="1" customWidth="1"/>
    <col min="15882" max="15882" width="10.140625" bestFit="1" customWidth="1"/>
    <col min="16127" max="16127" width="16.5703125" customWidth="1"/>
    <col min="16128" max="16128" width="13.85546875" customWidth="1"/>
    <col min="16129" max="16129" width="15.28515625" bestFit="1" customWidth="1"/>
    <col min="16130" max="16130" width="7.85546875" bestFit="1" customWidth="1"/>
    <col min="16131" max="16131" width="30" bestFit="1" customWidth="1"/>
    <col min="16132" max="16132" width="8.7109375" bestFit="1" customWidth="1"/>
    <col min="16133" max="16133" width="16.42578125" bestFit="1" customWidth="1"/>
    <col min="16134" max="16134" width="12.7109375" bestFit="1" customWidth="1"/>
    <col min="16135" max="16135" width="12.7109375" customWidth="1"/>
    <col min="16136" max="16136" width="12.85546875" customWidth="1"/>
    <col min="16137" max="16137" width="18" bestFit="1" customWidth="1"/>
    <col min="16138" max="16138" width="10.140625" bestFit="1" customWidth="1"/>
  </cols>
  <sheetData>
    <row r="1" spans="1:9" s="27" customFormat="1" ht="33.75" customHeight="1" x14ac:dyDescent="0.2">
      <c r="A1" s="29" t="s">
        <v>73</v>
      </c>
      <c r="B1" s="29" t="s">
        <v>74</v>
      </c>
      <c r="C1" s="77" t="s">
        <v>66</v>
      </c>
      <c r="D1" s="29" t="s">
        <v>72</v>
      </c>
      <c r="E1" s="78" t="s">
        <v>67</v>
      </c>
      <c r="F1" s="78" t="s">
        <v>75</v>
      </c>
      <c r="G1" s="79" t="s">
        <v>64</v>
      </c>
      <c r="H1" s="80" t="s">
        <v>69</v>
      </c>
      <c r="I1" s="79" t="s">
        <v>70</v>
      </c>
    </row>
    <row r="2" spans="1:9" ht="15.75" x14ac:dyDescent="0.25">
      <c r="A2" s="133" t="s">
        <v>1315</v>
      </c>
      <c r="B2" s="134" t="s">
        <v>1392</v>
      </c>
      <c r="C2" s="280" t="s">
        <v>39</v>
      </c>
      <c r="D2" s="147" t="s">
        <v>0</v>
      </c>
      <c r="E2" s="148">
        <v>12489317000</v>
      </c>
      <c r="F2" s="148">
        <v>20489708</v>
      </c>
      <c r="G2" s="186">
        <f>SUMIFS(Call!$D$2:$D$13,Call!$E$2:$E$13,HH!A2,Call!$G$2:$G$13,HH!D2)</f>
        <v>0</v>
      </c>
      <c r="H2" s="89">
        <f>SUMIF('RRE0020'!$A$2:$A$254,HH!A2,'RRE0020'!$G$2:$G$254)</f>
        <v>0</v>
      </c>
      <c r="I2" s="81">
        <f t="shared" ref="I2:I65" si="0">F2-G2+H2</f>
        <v>20489708</v>
      </c>
    </row>
    <row r="3" spans="1:9" ht="15.75" x14ac:dyDescent="0.25">
      <c r="A3" s="133" t="s">
        <v>116</v>
      </c>
      <c r="B3" s="134" t="s">
        <v>117</v>
      </c>
      <c r="C3" s="280" t="s">
        <v>33</v>
      </c>
      <c r="D3" s="154" t="s">
        <v>0</v>
      </c>
      <c r="E3" s="148">
        <v>52216200000</v>
      </c>
      <c r="F3" s="148">
        <v>123008168</v>
      </c>
      <c r="G3" s="186">
        <f>SUMIFS(Call!$D$2:$D$13,Call!$E$2:$E$13,HH!A3,Call!$G$2:$G$13,HH!D3)</f>
        <v>0</v>
      </c>
      <c r="H3" s="89">
        <f>SUMIF('RRE0020'!$A$2:$A$254,HH!A3,'RRE0020'!$G$2:$G$254)</f>
        <v>0</v>
      </c>
      <c r="I3" s="81">
        <f t="shared" si="0"/>
        <v>123008168</v>
      </c>
    </row>
    <row r="4" spans="1:9" ht="15.75" x14ac:dyDescent="0.25">
      <c r="A4" s="133" t="s">
        <v>204</v>
      </c>
      <c r="B4" s="134" t="s">
        <v>205</v>
      </c>
      <c r="C4" s="280" t="s">
        <v>39</v>
      </c>
      <c r="D4" s="154" t="s">
        <v>0</v>
      </c>
      <c r="E4" s="148">
        <v>190713385350</v>
      </c>
      <c r="F4" s="148">
        <v>284391121</v>
      </c>
      <c r="G4" s="186">
        <f>SUMIFS(Call!$D$2:$D$13,Call!$E$2:$E$13,HH!A4,Call!$G$2:$G$13,HH!D4)</f>
        <v>0</v>
      </c>
      <c r="H4" s="89">
        <f>SUMIF('RRE0020'!$A$2:$A$254,HH!A4,'RRE0020'!$G$2:$G$254)</f>
        <v>0</v>
      </c>
      <c r="I4" s="81">
        <f t="shared" si="0"/>
        <v>284391121</v>
      </c>
    </row>
    <row r="5" spans="1:9" ht="15.75" x14ac:dyDescent="0.25">
      <c r="A5" s="133" t="s">
        <v>198</v>
      </c>
      <c r="B5" s="134" t="s">
        <v>199</v>
      </c>
      <c r="C5" s="280" t="s">
        <v>39</v>
      </c>
      <c r="D5" s="154" t="s">
        <v>0</v>
      </c>
      <c r="E5" s="148">
        <v>33369890000</v>
      </c>
      <c r="F5" s="148">
        <v>59474208</v>
      </c>
      <c r="G5" s="186">
        <f>SUMIFS(Call!$D$2:$D$13,Call!$E$2:$E$13,HH!A5,Call!$G$2:$G$13,HH!D5)</f>
        <v>0</v>
      </c>
      <c r="H5" s="89">
        <f>SUMIF('RRE0020'!$A$2:$A$254,HH!A5,'RRE0020'!$G$2:$G$254)</f>
        <v>0</v>
      </c>
      <c r="I5" s="81">
        <f t="shared" si="0"/>
        <v>59474208</v>
      </c>
    </row>
    <row r="6" spans="1:9" ht="15.75" x14ac:dyDescent="0.25">
      <c r="A6" s="133" t="s">
        <v>97</v>
      </c>
      <c r="B6" s="134" t="s">
        <v>98</v>
      </c>
      <c r="C6" s="280" t="s">
        <v>33</v>
      </c>
      <c r="D6" s="147" t="s">
        <v>0</v>
      </c>
      <c r="E6" s="148">
        <v>67283466700</v>
      </c>
      <c r="F6" s="148">
        <v>125615149</v>
      </c>
      <c r="G6" s="186">
        <f>SUMIFS(Call!$D$2:$D$13,Call!$E$2:$E$13,HH!A6,Call!$G$2:$G$13,HH!D6)</f>
        <v>0</v>
      </c>
      <c r="H6" s="89">
        <f>SUMIF('RRE0020'!$A$2:$A$254,HH!A6,'RRE0020'!$G$2:$G$254)</f>
        <v>0</v>
      </c>
      <c r="I6" s="81">
        <f t="shared" si="0"/>
        <v>125615149</v>
      </c>
    </row>
    <row r="7" spans="1:9" ht="15.75" x14ac:dyDescent="0.25">
      <c r="A7" s="133" t="s">
        <v>208</v>
      </c>
      <c r="B7" s="134" t="s">
        <v>209</v>
      </c>
      <c r="C7" s="280" t="s">
        <v>40</v>
      </c>
      <c r="D7" s="147" t="s">
        <v>0</v>
      </c>
      <c r="E7" s="148">
        <v>29518335200</v>
      </c>
      <c r="F7" s="148">
        <v>49271050</v>
      </c>
      <c r="G7" s="186">
        <f>SUMIFS(Call!$D$2:$D$13,Call!$E$2:$E$13,HH!A7,Call!$G$2:$G$13,HH!D7)</f>
        <v>0</v>
      </c>
      <c r="H7" s="89">
        <f>SUMIF('RRE0020'!$A$2:$A$254,HH!A7,'RRE0020'!$G$2:$G$254)</f>
        <v>0</v>
      </c>
      <c r="I7" s="81">
        <f t="shared" si="0"/>
        <v>49271050</v>
      </c>
    </row>
    <row r="8" spans="1:9" ht="15.75" x14ac:dyDescent="0.25">
      <c r="A8" s="133" t="s">
        <v>99</v>
      </c>
      <c r="B8" s="134" t="s">
        <v>100</v>
      </c>
      <c r="C8" s="280" t="s">
        <v>33</v>
      </c>
      <c r="D8" s="147" t="s">
        <v>0</v>
      </c>
      <c r="E8" s="148">
        <v>41534139000</v>
      </c>
      <c r="F8" s="148">
        <v>77416387</v>
      </c>
      <c r="G8" s="186">
        <f>SUMIFS(Call!$D$2:$D$13,Call!$E$2:$E$13,HH!A8,Call!$G$2:$G$13,HH!D8)</f>
        <v>0</v>
      </c>
      <c r="H8" s="89">
        <f>SUMIF('RRE0020'!$A$2:$A$254,HH!A8,'RRE0020'!$G$2:$G$254)</f>
        <v>0</v>
      </c>
      <c r="I8" s="81">
        <f t="shared" si="0"/>
        <v>77416387</v>
      </c>
    </row>
    <row r="9" spans="1:9" ht="15.75" x14ac:dyDescent="0.25">
      <c r="A9" s="133" t="s">
        <v>99</v>
      </c>
      <c r="B9" s="134" t="s">
        <v>100</v>
      </c>
      <c r="C9" s="280" t="s">
        <v>33</v>
      </c>
      <c r="D9" s="154" t="s">
        <v>2</v>
      </c>
      <c r="E9" s="148">
        <v>90780000</v>
      </c>
      <c r="F9" s="148">
        <v>178836</v>
      </c>
      <c r="G9" s="186">
        <f>SUMIFS(Call!$D$2:$D$13,Call!$E$2:$E$13,HH!A9,Call!$G$2:$G$13,HH!D9)</f>
        <v>0</v>
      </c>
      <c r="H9" s="89">
        <f>SUMIF('RRE0020'!$A$2:$A$254,HH!A9,'RRE0020'!$G$2:$G$254)</f>
        <v>0</v>
      </c>
      <c r="I9" s="81">
        <f t="shared" si="0"/>
        <v>178836</v>
      </c>
    </row>
    <row r="10" spans="1:9" ht="15.75" x14ac:dyDescent="0.25">
      <c r="A10" s="133" t="s">
        <v>202</v>
      </c>
      <c r="B10" s="134" t="s">
        <v>203</v>
      </c>
      <c r="C10" s="280" t="s">
        <v>39</v>
      </c>
      <c r="D10" s="147" t="s">
        <v>0</v>
      </c>
      <c r="E10" s="148">
        <v>46108861000</v>
      </c>
      <c r="F10" s="148">
        <v>91087376</v>
      </c>
      <c r="G10" s="186">
        <f>SUMIFS(Call!$D$2:$D$13,Call!$E$2:$E$13,HH!A10,Call!$G$2:$G$13,HH!D10)</f>
        <v>0</v>
      </c>
      <c r="H10" s="89">
        <f>SUMIF('RRE0020'!$A$2:$A$254,HH!A10,'RRE0020'!$G$2:$G$254)</f>
        <v>0</v>
      </c>
      <c r="I10" s="81">
        <f t="shared" si="0"/>
        <v>91087376</v>
      </c>
    </row>
    <row r="11" spans="1:9" ht="15.75" x14ac:dyDescent="0.25">
      <c r="A11" s="133" t="s">
        <v>202</v>
      </c>
      <c r="B11" s="134" t="s">
        <v>203</v>
      </c>
      <c r="C11" s="280" t="s">
        <v>39</v>
      </c>
      <c r="D11" s="147" t="s">
        <v>2</v>
      </c>
      <c r="E11" s="148">
        <v>536350000</v>
      </c>
      <c r="F11" s="148">
        <v>1056609</v>
      </c>
      <c r="G11" s="186">
        <f>SUMIFS(Call!$D$2:$D$13,Call!$E$2:$E$13,HH!A11,Call!$G$2:$G$13,HH!D11)</f>
        <v>0</v>
      </c>
      <c r="H11" s="89">
        <f>SUMIF('RRE0020'!$A$2:$A$254,HH!A11,'RRE0020'!$G$2:$G$254)</f>
        <v>0</v>
      </c>
      <c r="I11" s="81">
        <f t="shared" si="0"/>
        <v>1056609</v>
      </c>
    </row>
    <row r="12" spans="1:9" ht="15.75" x14ac:dyDescent="0.25">
      <c r="A12" s="133" t="s">
        <v>185</v>
      </c>
      <c r="B12" s="134" t="s">
        <v>186</v>
      </c>
      <c r="C12" s="280" t="s">
        <v>35</v>
      </c>
      <c r="D12" s="154" t="s">
        <v>0</v>
      </c>
      <c r="E12" s="148">
        <v>41266775000</v>
      </c>
      <c r="F12" s="148">
        <v>74003986</v>
      </c>
      <c r="G12" s="186">
        <f>SUMIFS(Call!$D$2:$D$13,Call!$E$2:$E$13,HH!A12,Call!$G$2:$G$13,HH!D12)</f>
        <v>0</v>
      </c>
      <c r="H12" s="89">
        <f>SUMIF('RRE0020'!$A$2:$A$254,HH!A12,'RRE0020'!$G$2:$G$254)</f>
        <v>0</v>
      </c>
      <c r="I12" s="81">
        <f t="shared" si="0"/>
        <v>74003986</v>
      </c>
    </row>
    <row r="13" spans="1:9" ht="15.75" x14ac:dyDescent="0.25">
      <c r="A13" s="133" t="s">
        <v>1997</v>
      </c>
      <c r="B13" s="134" t="s">
        <v>2272</v>
      </c>
      <c r="C13" s="280" t="s">
        <v>34</v>
      </c>
      <c r="D13" s="154" t="s">
        <v>0</v>
      </c>
      <c r="E13" s="148">
        <v>7625092000</v>
      </c>
      <c r="F13" s="148">
        <v>13495881</v>
      </c>
      <c r="G13" s="186">
        <f>SUMIFS(Call!$D$2:$D$13,Call!$E$2:$E$13,HH!A13,Call!$G$2:$G$13,HH!D13)</f>
        <v>0</v>
      </c>
      <c r="H13" s="89">
        <f>SUMIF('RRE0020'!$A$2:$A$254,HH!A13,'RRE0020'!$G$2:$G$254)</f>
        <v>0</v>
      </c>
      <c r="I13" s="81">
        <f t="shared" si="0"/>
        <v>13495881</v>
      </c>
    </row>
    <row r="14" spans="1:9" ht="15.75" x14ac:dyDescent="0.25">
      <c r="A14" s="133" t="s">
        <v>226</v>
      </c>
      <c r="B14" s="134" t="s">
        <v>227</v>
      </c>
      <c r="C14" s="280" t="s">
        <v>41</v>
      </c>
      <c r="D14" s="154" t="s">
        <v>0</v>
      </c>
      <c r="E14" s="148">
        <v>32882345500</v>
      </c>
      <c r="F14" s="148">
        <v>78431280</v>
      </c>
      <c r="G14" s="186">
        <f>SUMIFS(Call!$D$2:$D$13,Call!$E$2:$E$13,HH!A14,Call!$G$2:$G$13,HH!D14)</f>
        <v>0</v>
      </c>
      <c r="H14" s="89">
        <f>SUMIF('RRE0020'!$A$2:$A$254,HH!A14,'RRE0020'!$G$2:$G$254)</f>
        <v>0</v>
      </c>
      <c r="I14" s="81">
        <f t="shared" si="0"/>
        <v>78431280</v>
      </c>
    </row>
    <row r="15" spans="1:9" ht="15.75" x14ac:dyDescent="0.25">
      <c r="A15" s="133" t="s">
        <v>168</v>
      </c>
      <c r="B15" s="134" t="s">
        <v>1575</v>
      </c>
      <c r="C15" s="280" t="s">
        <v>37</v>
      </c>
      <c r="D15" s="154" t="s">
        <v>0</v>
      </c>
      <c r="E15" s="148">
        <v>40766231600</v>
      </c>
      <c r="F15" s="148">
        <v>65450558</v>
      </c>
      <c r="G15" s="186">
        <f>SUMIFS(Call!$D$2:$D$13,Call!$E$2:$E$13,HH!A15,Call!$G$2:$G$13,HH!D15)</f>
        <v>0</v>
      </c>
      <c r="H15" s="89">
        <f>SUMIF('RRE0020'!$A$2:$A$254,HH!A15,'RRE0020'!$G$2:$G$254)</f>
        <v>0</v>
      </c>
      <c r="I15" s="81">
        <f t="shared" si="0"/>
        <v>65450558</v>
      </c>
    </row>
    <row r="16" spans="1:9" ht="15.75" x14ac:dyDescent="0.25">
      <c r="A16" s="133" t="s">
        <v>168</v>
      </c>
      <c r="B16" s="134" t="s">
        <v>1575</v>
      </c>
      <c r="C16" s="280" t="s">
        <v>37</v>
      </c>
      <c r="D16" s="147" t="s">
        <v>2</v>
      </c>
      <c r="E16" s="148">
        <v>55680000</v>
      </c>
      <c r="F16" s="148">
        <v>103753</v>
      </c>
      <c r="G16" s="186">
        <f>SUMIFS(Call!$D$2:$D$13,Call!$E$2:$E$13,HH!A16,Call!$G$2:$G$13,HH!D16)</f>
        <v>0</v>
      </c>
      <c r="H16" s="89">
        <f>SUMIF('RRE0020'!$A$2:$A$254,HH!A16,'RRE0020'!$G$2:$G$254)</f>
        <v>0</v>
      </c>
      <c r="I16" s="81">
        <f t="shared" si="0"/>
        <v>103753</v>
      </c>
    </row>
    <row r="17" spans="1:9" ht="15.75" x14ac:dyDescent="0.25">
      <c r="A17" s="133" t="s">
        <v>187</v>
      </c>
      <c r="B17" s="134" t="s">
        <v>188</v>
      </c>
      <c r="C17" s="280" t="s">
        <v>35</v>
      </c>
      <c r="D17" s="147" t="s">
        <v>0</v>
      </c>
      <c r="E17" s="148">
        <v>34469349000</v>
      </c>
      <c r="F17" s="148">
        <v>56424879</v>
      </c>
      <c r="G17" s="186">
        <f>SUMIFS(Call!$D$2:$D$13,Call!$E$2:$E$13,HH!A17,Call!$G$2:$G$13,HH!D17)</f>
        <v>0</v>
      </c>
      <c r="H17" s="89">
        <f>SUMIF('RRE0020'!$A$2:$A$254,HH!A17,'RRE0020'!$G$2:$G$254)</f>
        <v>0</v>
      </c>
      <c r="I17" s="81">
        <f t="shared" si="0"/>
        <v>56424879</v>
      </c>
    </row>
    <row r="18" spans="1:9" ht="15.75" x14ac:dyDescent="0.25">
      <c r="A18" s="133" t="s">
        <v>187</v>
      </c>
      <c r="B18" s="134" t="s">
        <v>188</v>
      </c>
      <c r="C18" s="280" t="s">
        <v>35</v>
      </c>
      <c r="D18" s="154" t="s">
        <v>2</v>
      </c>
      <c r="E18" s="148">
        <v>55980000</v>
      </c>
      <c r="F18" s="148">
        <v>110279</v>
      </c>
      <c r="G18" s="186">
        <f>SUMIFS(Call!$D$2:$D$13,Call!$E$2:$E$13,HH!A18,Call!$G$2:$G$13,HH!D18)</f>
        <v>0</v>
      </c>
      <c r="H18" s="89">
        <f>SUMIF('RRE0020'!$A$2:$A$254,HH!A18,'RRE0020'!$G$2:$G$254)</f>
        <v>0</v>
      </c>
      <c r="I18" s="81">
        <f t="shared" si="0"/>
        <v>110279</v>
      </c>
    </row>
    <row r="19" spans="1:9" ht="15.75" x14ac:dyDescent="0.25">
      <c r="A19" s="133" t="s">
        <v>103</v>
      </c>
      <c r="B19" s="134" t="s">
        <v>104</v>
      </c>
      <c r="C19" s="280" t="s">
        <v>33</v>
      </c>
      <c r="D19" s="154" t="s">
        <v>0</v>
      </c>
      <c r="E19" s="148">
        <v>37717708000</v>
      </c>
      <c r="F19" s="148">
        <v>80748752</v>
      </c>
      <c r="G19" s="186">
        <f>SUMIFS(Call!$D$2:$D$13,Call!$E$2:$E$13,HH!A19,Call!$G$2:$G$13,HH!D19)</f>
        <v>0</v>
      </c>
      <c r="H19" s="89">
        <f>SUMIF('RRE0020'!$A$2:$A$254,HH!A19,'RRE0020'!$G$2:$G$254)</f>
        <v>0</v>
      </c>
      <c r="I19" s="81">
        <f t="shared" si="0"/>
        <v>80748752</v>
      </c>
    </row>
    <row r="20" spans="1:9" ht="15.75" x14ac:dyDescent="0.25">
      <c r="A20" s="133" t="s">
        <v>105</v>
      </c>
      <c r="B20" s="134" t="s">
        <v>106</v>
      </c>
      <c r="C20" s="280" t="s">
        <v>1563</v>
      </c>
      <c r="D20" s="147" t="s">
        <v>0</v>
      </c>
      <c r="E20" s="148">
        <v>156525340000</v>
      </c>
      <c r="F20" s="148">
        <v>243778717</v>
      </c>
      <c r="G20" s="186">
        <f>SUMIFS(Call!$D$2:$D$13,Call!$E$2:$E$13,HH!A20,Call!$G$2:$G$13,HH!D20)</f>
        <v>0</v>
      </c>
      <c r="H20" s="89">
        <f>SUMIF('RRE0020'!$A$2:$A$254,HH!A20,'RRE0020'!$G$2:$G$254)</f>
        <v>0</v>
      </c>
      <c r="I20" s="81">
        <f t="shared" si="0"/>
        <v>243778717</v>
      </c>
    </row>
    <row r="21" spans="1:9" ht="15.75" x14ac:dyDescent="0.25">
      <c r="A21" s="133" t="s">
        <v>162</v>
      </c>
      <c r="B21" s="134" t="s">
        <v>163</v>
      </c>
      <c r="C21" s="280" t="s">
        <v>34</v>
      </c>
      <c r="D21" s="147" t="s">
        <v>0</v>
      </c>
      <c r="E21" s="148">
        <v>16488217000</v>
      </c>
      <c r="F21" s="148">
        <v>31528281</v>
      </c>
      <c r="G21" s="186">
        <f>SUMIFS(Call!$D$2:$D$13,Call!$E$2:$E$13,HH!A21,Call!$G$2:$G$13,HH!D21)</f>
        <v>0</v>
      </c>
      <c r="H21" s="89">
        <f>SUMIF('RRE0020'!$A$2:$A$254,HH!A21,'RRE0020'!$G$2:$G$254)</f>
        <v>0</v>
      </c>
      <c r="I21" s="81">
        <f t="shared" si="0"/>
        <v>31528281</v>
      </c>
    </row>
    <row r="22" spans="1:9" ht="15.75" x14ac:dyDescent="0.25">
      <c r="A22" s="133" t="s">
        <v>1494</v>
      </c>
      <c r="B22" s="134" t="s">
        <v>1521</v>
      </c>
      <c r="C22" s="280" t="s">
        <v>1563</v>
      </c>
      <c r="D22" s="154" t="s">
        <v>0</v>
      </c>
      <c r="E22" s="148">
        <v>10316532000</v>
      </c>
      <c r="F22" s="148">
        <v>20583743</v>
      </c>
      <c r="G22" s="186">
        <f>SUMIFS(Call!$D$2:$D$13,Call!$E$2:$E$13,HH!A22,Call!$G$2:$G$13,HH!D22)</f>
        <v>0</v>
      </c>
      <c r="H22" s="89">
        <f>SUMIF('RRE0020'!$A$2:$A$254,HH!A22,'RRE0020'!$G$2:$G$254)</f>
        <v>0</v>
      </c>
      <c r="I22" s="81">
        <f t="shared" si="0"/>
        <v>20583743</v>
      </c>
    </row>
    <row r="23" spans="1:9" ht="15.75" x14ac:dyDescent="0.25">
      <c r="A23" s="133" t="s">
        <v>190</v>
      </c>
      <c r="B23" s="134" t="s">
        <v>191</v>
      </c>
      <c r="C23" s="280" t="s">
        <v>35</v>
      </c>
      <c r="D23" s="154" t="s">
        <v>0</v>
      </c>
      <c r="E23" s="148">
        <v>73019740000</v>
      </c>
      <c r="F23" s="148">
        <v>128897333</v>
      </c>
      <c r="G23" s="186">
        <f>SUMIFS(Call!$D$2:$D$13,Call!$E$2:$E$13,HH!A23,Call!$G$2:$G$13,HH!D23)</f>
        <v>0</v>
      </c>
      <c r="H23" s="89">
        <f>SUMIF('RRE0020'!$A$2:$A$254,HH!A23,'RRE0020'!$G$2:$G$254)</f>
        <v>0</v>
      </c>
      <c r="I23" s="81">
        <f t="shared" si="0"/>
        <v>128897333</v>
      </c>
    </row>
    <row r="24" spans="1:9" ht="15.75" x14ac:dyDescent="0.25">
      <c r="A24" s="133" t="s">
        <v>190</v>
      </c>
      <c r="B24" s="134" t="s">
        <v>191</v>
      </c>
      <c r="C24" s="280" t="s">
        <v>35</v>
      </c>
      <c r="D24" s="154" t="s">
        <v>2</v>
      </c>
      <c r="E24" s="148">
        <v>372008000</v>
      </c>
      <c r="F24" s="148">
        <v>732850</v>
      </c>
      <c r="G24" s="186">
        <f>SUMIFS(Call!$D$2:$D$13,Call!$E$2:$E$13,HH!A24,Call!$G$2:$G$13,HH!D24)</f>
        <v>0</v>
      </c>
      <c r="H24" s="89">
        <f>SUMIF('RRE0020'!$A$2:$A$254,HH!A24,'RRE0020'!$G$2:$G$254)</f>
        <v>0</v>
      </c>
      <c r="I24" s="81">
        <f t="shared" si="0"/>
        <v>732850</v>
      </c>
    </row>
    <row r="25" spans="1:9" ht="15.75" x14ac:dyDescent="0.25">
      <c r="A25" s="133" t="s">
        <v>108</v>
      </c>
      <c r="B25" s="134" t="s">
        <v>109</v>
      </c>
      <c r="C25" s="280" t="s">
        <v>33</v>
      </c>
      <c r="D25" s="154" t="s">
        <v>0</v>
      </c>
      <c r="E25" s="148">
        <v>148847354400</v>
      </c>
      <c r="F25" s="148">
        <v>271421474</v>
      </c>
      <c r="G25" s="186">
        <f>SUMIFS(Call!$D$2:$D$13,Call!$E$2:$E$13,HH!A25,Call!$G$2:$G$13,HH!D25)</f>
        <v>0</v>
      </c>
      <c r="H25" s="89">
        <f>SUMIF('RRE0020'!$A$2:$A$254,HH!A25,'RRE0020'!$G$2:$G$254)</f>
        <v>0</v>
      </c>
      <c r="I25" s="81">
        <f t="shared" si="0"/>
        <v>271421474</v>
      </c>
    </row>
    <row r="26" spans="1:9" ht="15.75" x14ac:dyDescent="0.25">
      <c r="A26" s="133" t="s">
        <v>122</v>
      </c>
      <c r="B26" s="134" t="s">
        <v>123</v>
      </c>
      <c r="C26" s="280" t="s">
        <v>33</v>
      </c>
      <c r="D26" s="147" t="s">
        <v>0</v>
      </c>
      <c r="E26" s="148">
        <v>15352093000</v>
      </c>
      <c r="F26" s="148">
        <v>29715987</v>
      </c>
      <c r="G26" s="186">
        <f>SUMIFS(Call!$D$2:$D$13,Call!$E$2:$E$13,HH!A26,Call!$G$2:$G$13,HH!D26)</f>
        <v>0</v>
      </c>
      <c r="H26" s="89">
        <f>SUMIF('RRE0020'!$A$2:$A$254,HH!A26,'RRE0020'!$G$2:$G$254)</f>
        <v>0</v>
      </c>
      <c r="I26" s="81">
        <f t="shared" si="0"/>
        <v>29715987</v>
      </c>
    </row>
    <row r="27" spans="1:9" ht="15.75" x14ac:dyDescent="0.25">
      <c r="A27" s="133" t="s">
        <v>228</v>
      </c>
      <c r="B27" s="134" t="s">
        <v>229</v>
      </c>
      <c r="C27" s="280" t="s">
        <v>41</v>
      </c>
      <c r="D27" s="154" t="s">
        <v>0</v>
      </c>
      <c r="E27" s="148">
        <v>74715623000</v>
      </c>
      <c r="F27" s="148">
        <v>112821330</v>
      </c>
      <c r="G27" s="186">
        <f>SUMIFS(Call!$D$2:$D$13,Call!$E$2:$E$13,HH!A27,Call!$G$2:$G$13,HH!D27)</f>
        <v>0</v>
      </c>
      <c r="H27" s="89">
        <f>SUMIF('RRE0020'!$A$2:$A$254,HH!A27,'RRE0020'!$G$2:$G$254)</f>
        <v>0</v>
      </c>
      <c r="I27" s="81">
        <f t="shared" si="0"/>
        <v>112821330</v>
      </c>
    </row>
    <row r="28" spans="1:9" ht="15.75" x14ac:dyDescent="0.25">
      <c r="A28" s="133" t="s">
        <v>230</v>
      </c>
      <c r="B28" s="134" t="s">
        <v>231</v>
      </c>
      <c r="C28" s="280" t="s">
        <v>41</v>
      </c>
      <c r="D28" s="154" t="s">
        <v>0</v>
      </c>
      <c r="E28" s="148">
        <v>10753592000</v>
      </c>
      <c r="F28" s="148">
        <v>17142613</v>
      </c>
      <c r="G28" s="186">
        <f>SUMIFS(Call!$D$2:$D$13,Call!$E$2:$E$13,HH!A28,Call!$G$2:$G$13,HH!D28)</f>
        <v>0</v>
      </c>
      <c r="H28" s="89">
        <f>SUMIF('RRE0020'!$A$2:$A$254,HH!A28,'RRE0020'!$G$2:$G$254)</f>
        <v>0</v>
      </c>
      <c r="I28" s="81">
        <f t="shared" si="0"/>
        <v>17142613</v>
      </c>
    </row>
    <row r="29" spans="1:9" ht="15.75" x14ac:dyDescent="0.25">
      <c r="A29" s="133" t="s">
        <v>230</v>
      </c>
      <c r="B29" s="134" t="s">
        <v>231</v>
      </c>
      <c r="C29" s="280" t="s">
        <v>41</v>
      </c>
      <c r="D29" s="147" t="s">
        <v>2</v>
      </c>
      <c r="E29" s="148">
        <v>1814239000</v>
      </c>
      <c r="F29" s="148">
        <v>3574043</v>
      </c>
      <c r="G29" s="186">
        <f>SUMIFS(Call!$D$2:$D$13,Call!$E$2:$E$13,HH!A29,Call!$G$2:$G$13,HH!D29)</f>
        <v>0</v>
      </c>
      <c r="H29" s="89">
        <f>SUMIF('RRE0020'!$A$2:$A$254,HH!A29,'RRE0020'!$G$2:$G$254)</f>
        <v>0</v>
      </c>
      <c r="I29" s="81">
        <f t="shared" si="0"/>
        <v>3574043</v>
      </c>
    </row>
    <row r="30" spans="1:9" ht="15.75" x14ac:dyDescent="0.25">
      <c r="A30" s="133" t="s">
        <v>128</v>
      </c>
      <c r="B30" s="134" t="s">
        <v>129</v>
      </c>
      <c r="C30" s="280" t="s">
        <v>1563</v>
      </c>
      <c r="D30" s="147" t="s">
        <v>0</v>
      </c>
      <c r="E30" s="148">
        <v>162008995000</v>
      </c>
      <c r="F30" s="148">
        <v>252193803</v>
      </c>
      <c r="G30" s="186">
        <f>SUMIFS(Call!$D$2:$D$13,Call!$E$2:$E$13,HH!A30,Call!$G$2:$G$13,HH!D30)</f>
        <v>0</v>
      </c>
      <c r="H30" s="89">
        <f>SUMIF('RRE0020'!$A$2:$A$254,HH!A30,'RRE0020'!$G$2:$G$254)</f>
        <v>0</v>
      </c>
      <c r="I30" s="81">
        <f t="shared" si="0"/>
        <v>252193803</v>
      </c>
    </row>
    <row r="31" spans="1:9" ht="15.75" x14ac:dyDescent="0.25">
      <c r="A31" s="133" t="s">
        <v>124</v>
      </c>
      <c r="B31" s="134" t="s">
        <v>125</v>
      </c>
      <c r="C31" s="280" t="s">
        <v>33</v>
      </c>
      <c r="D31" s="147" t="s">
        <v>0</v>
      </c>
      <c r="E31" s="148">
        <v>85495858000</v>
      </c>
      <c r="F31" s="148">
        <v>171362876</v>
      </c>
      <c r="G31" s="186">
        <f>SUMIFS(Call!$D$2:$D$13,Call!$E$2:$E$13,HH!A31,Call!$G$2:$G$13,HH!D31)</f>
        <v>0</v>
      </c>
      <c r="H31" s="89">
        <f>SUMIF('RRE0020'!$A$2:$A$254,HH!A31,'RRE0020'!$G$2:$G$254)</f>
        <v>0</v>
      </c>
      <c r="I31" s="81">
        <f t="shared" si="0"/>
        <v>171362876</v>
      </c>
    </row>
    <row r="32" spans="1:9" ht="15.75" x14ac:dyDescent="0.25">
      <c r="A32" s="133" t="s">
        <v>253</v>
      </c>
      <c r="B32" s="134" t="s">
        <v>2684</v>
      </c>
      <c r="C32" s="280" t="s">
        <v>40</v>
      </c>
      <c r="D32" s="147" t="s">
        <v>0</v>
      </c>
      <c r="E32" s="148">
        <v>14964975000</v>
      </c>
      <c r="F32" s="148">
        <v>25421727</v>
      </c>
      <c r="G32" s="186">
        <f>SUMIFS(Call!$D$2:$D$13,Call!$E$2:$E$13,HH!A32,Call!$G$2:$G$13,HH!D32)</f>
        <v>0</v>
      </c>
      <c r="H32" s="89">
        <f>SUMIF('RRE0020'!$A$2:$A$254,HH!A32,'RRE0020'!$G$2:$G$254)</f>
        <v>0</v>
      </c>
      <c r="I32" s="81">
        <f t="shared" si="0"/>
        <v>25421727</v>
      </c>
    </row>
    <row r="33" spans="1:9" ht="15.75" x14ac:dyDescent="0.25">
      <c r="A33" s="133" t="s">
        <v>212</v>
      </c>
      <c r="B33" s="134" t="s">
        <v>213</v>
      </c>
      <c r="C33" s="280" t="s">
        <v>40</v>
      </c>
      <c r="D33" s="147" t="s">
        <v>0</v>
      </c>
      <c r="E33" s="148">
        <v>36650580600</v>
      </c>
      <c r="F33" s="148">
        <v>59838044</v>
      </c>
      <c r="G33" s="186">
        <f>SUMIFS(Call!$D$2:$D$13,Call!$E$2:$E$13,HH!A33,Call!$G$2:$G$13,HH!D33)</f>
        <v>0</v>
      </c>
      <c r="H33" s="89">
        <f>SUMIF('RRE0020'!$A$2:$A$254,HH!A33,'RRE0020'!$G$2:$G$254)</f>
        <v>0</v>
      </c>
      <c r="I33" s="81">
        <f t="shared" si="0"/>
        <v>59838044</v>
      </c>
    </row>
    <row r="34" spans="1:9" ht="15.75" x14ac:dyDescent="0.25">
      <c r="A34" s="133" t="s">
        <v>212</v>
      </c>
      <c r="B34" s="134" t="s">
        <v>213</v>
      </c>
      <c r="C34" s="280" t="s">
        <v>40</v>
      </c>
      <c r="D34" s="154" t="s">
        <v>2</v>
      </c>
      <c r="E34" s="148">
        <v>51290000</v>
      </c>
      <c r="F34" s="148">
        <v>101037</v>
      </c>
      <c r="G34" s="186">
        <f>SUMIFS(Call!$D$2:$D$13,Call!$E$2:$E$13,HH!A34,Call!$G$2:$G$13,HH!D34)</f>
        <v>0</v>
      </c>
      <c r="H34" s="89">
        <f>SUMIF('RRE0020'!$A$2:$A$254,HH!A34,'RRE0020'!$G$2:$G$254)</f>
        <v>0</v>
      </c>
      <c r="I34" s="81">
        <f t="shared" si="0"/>
        <v>101037</v>
      </c>
    </row>
    <row r="35" spans="1:9" ht="15.75" x14ac:dyDescent="0.25">
      <c r="A35" s="133" t="s">
        <v>217</v>
      </c>
      <c r="B35" s="134" t="s">
        <v>218</v>
      </c>
      <c r="C35" s="280" t="s">
        <v>40</v>
      </c>
      <c r="D35" s="154" t="s">
        <v>0</v>
      </c>
      <c r="E35" s="148">
        <v>8935064000</v>
      </c>
      <c r="F35" s="148">
        <v>13277755</v>
      </c>
      <c r="G35" s="186">
        <f>SUMIFS(Call!$D$2:$D$13,Call!$E$2:$E$13,HH!A35,Call!$G$2:$G$13,HH!D35)</f>
        <v>0</v>
      </c>
      <c r="H35" s="89">
        <f>SUMIF('RRE0020'!$A$2:$A$254,HH!A35,'RRE0020'!$G$2:$G$254)</f>
        <v>0</v>
      </c>
      <c r="I35" s="81">
        <f t="shared" si="0"/>
        <v>13277755</v>
      </c>
    </row>
    <row r="36" spans="1:9" ht="15.75" x14ac:dyDescent="0.25">
      <c r="A36" s="133" t="s">
        <v>217</v>
      </c>
      <c r="B36" s="134" t="s">
        <v>218</v>
      </c>
      <c r="C36" s="280" t="s">
        <v>40</v>
      </c>
      <c r="D36" s="154" t="s">
        <v>2</v>
      </c>
      <c r="E36" s="148">
        <v>153594000</v>
      </c>
      <c r="F36" s="148">
        <v>296099</v>
      </c>
      <c r="G36" s="186">
        <f>SUMIFS(Call!$D$2:$D$13,Call!$E$2:$E$13,HH!A36,Call!$G$2:$G$13,HH!D36)</f>
        <v>0</v>
      </c>
      <c r="H36" s="89">
        <f>SUMIF('RRE0020'!$A$2:$A$254,HH!A36,'RRE0020'!$G$2:$G$254)</f>
        <v>0</v>
      </c>
      <c r="I36" s="81">
        <f t="shared" si="0"/>
        <v>296099</v>
      </c>
    </row>
    <row r="37" spans="1:9" ht="15.75" x14ac:dyDescent="0.25">
      <c r="A37" s="133" t="s">
        <v>164</v>
      </c>
      <c r="B37" s="134" t="s">
        <v>165</v>
      </c>
      <c r="C37" s="280" t="s">
        <v>34</v>
      </c>
      <c r="D37" s="154" t="s">
        <v>0</v>
      </c>
      <c r="E37" s="148">
        <v>101164879000</v>
      </c>
      <c r="F37" s="148">
        <v>166349611</v>
      </c>
      <c r="G37" s="186">
        <f>SUMIFS(Call!$D$2:$D$13,Call!$E$2:$E$13,HH!A37,Call!$G$2:$G$13,HH!D37)</f>
        <v>0</v>
      </c>
      <c r="H37" s="89">
        <f>SUMIF('RRE0020'!$A$2:$A$254,HH!A37,'RRE0020'!$G$2:$G$254)</f>
        <v>0</v>
      </c>
      <c r="I37" s="81">
        <f t="shared" si="0"/>
        <v>166349611</v>
      </c>
    </row>
    <row r="38" spans="1:9" ht="15.75" x14ac:dyDescent="0.25">
      <c r="A38" s="133" t="s">
        <v>126</v>
      </c>
      <c r="B38" s="134" t="s">
        <v>127</v>
      </c>
      <c r="C38" s="280" t="s">
        <v>33</v>
      </c>
      <c r="D38" s="154" t="s">
        <v>0</v>
      </c>
      <c r="E38" s="148">
        <v>27145672000</v>
      </c>
      <c r="F38" s="148">
        <v>52290661</v>
      </c>
      <c r="G38" s="186">
        <f>SUMIFS(Call!$D$2:$D$13,Call!$E$2:$E$13,HH!A38,Call!$G$2:$G$13,HH!D38)</f>
        <v>0</v>
      </c>
      <c r="H38" s="89">
        <f>SUMIF('RRE0020'!$A$2:$A$254,HH!A38,'RRE0020'!$G$2:$G$254)</f>
        <v>0</v>
      </c>
      <c r="I38" s="81">
        <f t="shared" si="0"/>
        <v>52290661</v>
      </c>
    </row>
    <row r="39" spans="1:9" ht="15.75" x14ac:dyDescent="0.25">
      <c r="A39" s="133" t="s">
        <v>258</v>
      </c>
      <c r="B39" s="134" t="s">
        <v>259</v>
      </c>
      <c r="C39" s="280" t="s">
        <v>38</v>
      </c>
      <c r="D39" s="147" t="s">
        <v>260</v>
      </c>
      <c r="E39" s="148">
        <v>17345686000</v>
      </c>
      <c r="F39" s="148">
        <v>33839304</v>
      </c>
      <c r="G39" s="186">
        <f>SUMIFS(Call!$D$2:$D$13,Call!$E$2:$E$13,HH!A39,Call!$G$2:$G$13,HH!D39)</f>
        <v>0</v>
      </c>
      <c r="H39" s="343">
        <f>(F295-E295*0.03%)*50%+(F296-E296*0.03%)+(F299-E299*0.03%)</f>
        <v>55965536.019999996</v>
      </c>
      <c r="I39" s="81">
        <f t="shared" si="0"/>
        <v>89804840.019999996</v>
      </c>
    </row>
    <row r="40" spans="1:9" ht="15.75" x14ac:dyDescent="0.25">
      <c r="A40" s="133" t="s">
        <v>258</v>
      </c>
      <c r="B40" s="134" t="s">
        <v>259</v>
      </c>
      <c r="C40" s="280" t="s">
        <v>38</v>
      </c>
      <c r="D40" s="147" t="s">
        <v>261</v>
      </c>
      <c r="E40" s="148">
        <v>43506173700</v>
      </c>
      <c r="F40" s="148">
        <v>85205582</v>
      </c>
      <c r="G40" s="186">
        <f>SUMIFS(Call!$D$2:$D$13,Call!$E$2:$E$13,HH!A40,Call!$G$2:$G$13,HH!D40)</f>
        <v>0</v>
      </c>
      <c r="H40" s="89">
        <f>SUMIF('RRE0020'!$A$2:$A$254,HH!A40,'RRE0020'!$G$2:$G$254)</f>
        <v>0</v>
      </c>
      <c r="I40" s="81">
        <f t="shared" si="0"/>
        <v>85205582</v>
      </c>
    </row>
    <row r="41" spans="1:9" ht="15.75" x14ac:dyDescent="0.25">
      <c r="A41" s="133" t="s">
        <v>142</v>
      </c>
      <c r="B41" s="134" t="s">
        <v>143</v>
      </c>
      <c r="C41" s="280" t="s">
        <v>1563</v>
      </c>
      <c r="D41" s="147" t="s">
        <v>0</v>
      </c>
      <c r="E41" s="148">
        <v>22983737000</v>
      </c>
      <c r="F41" s="148">
        <v>33848141</v>
      </c>
      <c r="G41" s="186">
        <f>SUMIFS(Call!$D$2:$D$13,Call!$E$2:$E$13,HH!A41,Call!$G$2:$G$13,HH!D41)</f>
        <v>0</v>
      </c>
      <c r="H41" s="89">
        <f>SUMIF('RRE0020'!$A$2:$A$254,HH!A41,'RRE0020'!$G$2:$G$254)</f>
        <v>0</v>
      </c>
      <c r="I41" s="81">
        <f t="shared" si="0"/>
        <v>33848141</v>
      </c>
    </row>
    <row r="42" spans="1:9" ht="15.75" x14ac:dyDescent="0.25">
      <c r="A42" s="133" t="s">
        <v>142</v>
      </c>
      <c r="B42" s="134" t="s">
        <v>143</v>
      </c>
      <c r="C42" s="280" t="s">
        <v>1563</v>
      </c>
      <c r="D42" s="147" t="s">
        <v>2</v>
      </c>
      <c r="E42" s="148">
        <v>343000000</v>
      </c>
      <c r="F42" s="148">
        <v>504210</v>
      </c>
      <c r="G42" s="186">
        <f>SUMIFS(Call!$D$2:$D$13,Call!$E$2:$E$13,HH!A42,Call!$G$2:$G$13,HH!D42)</f>
        <v>0</v>
      </c>
      <c r="H42" s="89">
        <f>SUMIF('RRE0020'!$A$2:$A$254,HH!A42,'RRE0020'!$G$2:$G$254)</f>
        <v>0</v>
      </c>
      <c r="I42" s="81">
        <f t="shared" si="0"/>
        <v>504210</v>
      </c>
    </row>
    <row r="43" spans="1:9" ht="15.75" x14ac:dyDescent="0.25">
      <c r="A43" s="133" t="s">
        <v>1388</v>
      </c>
      <c r="B43" s="134" t="s">
        <v>1424</v>
      </c>
      <c r="C43" s="280" t="s">
        <v>34</v>
      </c>
      <c r="D43" s="147" t="s">
        <v>0</v>
      </c>
      <c r="E43" s="148">
        <v>41081229600</v>
      </c>
      <c r="F43" s="148">
        <v>61629773</v>
      </c>
      <c r="G43" s="186">
        <f>SUMIFS(Call!$D$2:$D$13,Call!$E$2:$E$13,HH!A43,Call!$G$2:$G$13,HH!D43)</f>
        <v>0</v>
      </c>
      <c r="H43" s="89">
        <f>SUMIF('RRE0020'!$A$2:$A$254,HH!A43,'RRE0020'!$G$2:$G$254)</f>
        <v>0</v>
      </c>
      <c r="I43" s="81">
        <f t="shared" si="0"/>
        <v>61629773</v>
      </c>
    </row>
    <row r="44" spans="1:9" ht="15.75" x14ac:dyDescent="0.25">
      <c r="A44" s="133" t="s">
        <v>265</v>
      </c>
      <c r="B44" s="134" t="s">
        <v>266</v>
      </c>
      <c r="C44" s="280" t="s">
        <v>40</v>
      </c>
      <c r="D44" s="154" t="s">
        <v>0</v>
      </c>
      <c r="E44" s="148">
        <v>18110975000</v>
      </c>
      <c r="F44" s="148">
        <v>28871518</v>
      </c>
      <c r="G44" s="186">
        <f>SUMIFS(Call!$D$2:$D$13,Call!$E$2:$E$13,HH!A44,Call!$G$2:$G$13,HH!D44)</f>
        <v>0</v>
      </c>
      <c r="H44" s="89">
        <f>SUMIF('RRE0020'!$A$2:$A$254,HH!A44,'RRE0020'!$G$2:$G$254)</f>
        <v>0</v>
      </c>
      <c r="I44" s="81">
        <f t="shared" si="0"/>
        <v>28871518</v>
      </c>
    </row>
    <row r="45" spans="1:9" ht="15.75" x14ac:dyDescent="0.25">
      <c r="A45" s="133" t="s">
        <v>267</v>
      </c>
      <c r="B45" s="134" t="s">
        <v>268</v>
      </c>
      <c r="C45" s="280" t="s">
        <v>34</v>
      </c>
      <c r="D45" s="154" t="s">
        <v>0</v>
      </c>
      <c r="E45" s="148">
        <v>18336220000</v>
      </c>
      <c r="F45" s="148">
        <v>42429511</v>
      </c>
      <c r="G45" s="186">
        <f>SUMIFS(Call!$D$2:$D$13,Call!$E$2:$E$13,HH!A45,Call!$G$2:$G$13,HH!D45)</f>
        <v>0</v>
      </c>
      <c r="H45" s="89">
        <f>SUMIF('RRE0020'!$A$2:$A$254,HH!A45,'RRE0020'!$G$2:$G$254)</f>
        <v>0</v>
      </c>
      <c r="I45" s="81">
        <f t="shared" si="0"/>
        <v>42429511</v>
      </c>
    </row>
    <row r="46" spans="1:9" ht="15.75" x14ac:dyDescent="0.25">
      <c r="A46" s="133" t="s">
        <v>271</v>
      </c>
      <c r="B46" s="134" t="s">
        <v>272</v>
      </c>
      <c r="C46" s="280" t="s">
        <v>270</v>
      </c>
      <c r="D46" s="154" t="s">
        <v>0</v>
      </c>
      <c r="E46" s="148">
        <v>27842433000</v>
      </c>
      <c r="F46" s="148">
        <v>44980854</v>
      </c>
      <c r="G46" s="186">
        <f>SUMIFS(Call!$D$2:$D$13,Call!$E$2:$E$13,HH!A46,Call!$G$2:$G$13,HH!D46)</f>
        <v>0</v>
      </c>
      <c r="H46" s="89">
        <f>SUMIF('RRE0020'!$A$2:$A$254,HH!A46,'RRE0020'!$G$2:$G$254)</f>
        <v>0</v>
      </c>
      <c r="I46" s="81">
        <f t="shared" si="0"/>
        <v>44980854</v>
      </c>
    </row>
    <row r="47" spans="1:9" ht="15.75" x14ac:dyDescent="0.25">
      <c r="A47" s="133" t="s">
        <v>273</v>
      </c>
      <c r="B47" s="134" t="s">
        <v>274</v>
      </c>
      <c r="C47" s="280" t="s">
        <v>37</v>
      </c>
      <c r="D47" s="147" t="s">
        <v>0</v>
      </c>
      <c r="E47" s="148">
        <v>37405888000</v>
      </c>
      <c r="F47" s="148">
        <v>57340506</v>
      </c>
      <c r="G47" s="186">
        <f>SUMIFS(Call!$D$2:$D$13,Call!$E$2:$E$13,HH!A47,Call!$G$2:$G$13,HH!D47)</f>
        <v>0</v>
      </c>
      <c r="H47" s="89">
        <f>SUMIF('RRE0020'!$A$2:$A$254,HH!A47,'RRE0020'!$G$2:$G$254)</f>
        <v>0</v>
      </c>
      <c r="I47" s="81">
        <f t="shared" si="0"/>
        <v>57340506</v>
      </c>
    </row>
    <row r="48" spans="1:9" ht="15.75" x14ac:dyDescent="0.25">
      <c r="A48" s="133" t="s">
        <v>275</v>
      </c>
      <c r="B48" s="134" t="s">
        <v>276</v>
      </c>
      <c r="C48" s="280" t="s">
        <v>37</v>
      </c>
      <c r="D48" s="147" t="s">
        <v>0</v>
      </c>
      <c r="E48" s="148">
        <v>17232253000</v>
      </c>
      <c r="F48" s="148">
        <v>28912334</v>
      </c>
      <c r="G48" s="186">
        <f>SUMIFS(Call!$D$2:$D$13,Call!$E$2:$E$13,HH!A48,Call!$G$2:$G$13,HH!D48)</f>
        <v>0</v>
      </c>
      <c r="H48" s="89">
        <f>SUMIF('RRE0020'!$A$2:$A$254,HH!A48,'RRE0020'!$G$2:$G$254)</f>
        <v>0</v>
      </c>
      <c r="I48" s="81">
        <f t="shared" si="0"/>
        <v>28912334</v>
      </c>
    </row>
    <row r="49" spans="1:9" ht="15.75" x14ac:dyDescent="0.25">
      <c r="A49" s="133" t="s">
        <v>277</v>
      </c>
      <c r="B49" s="134" t="s">
        <v>278</v>
      </c>
      <c r="C49" s="280" t="s">
        <v>40</v>
      </c>
      <c r="D49" s="147" t="s">
        <v>0</v>
      </c>
      <c r="E49" s="148">
        <v>15329626400</v>
      </c>
      <c r="F49" s="148">
        <v>25139610</v>
      </c>
      <c r="G49" s="186">
        <f>SUMIFS(Call!$D$2:$D$13,Call!$E$2:$E$13,HH!A49,Call!$G$2:$G$13,HH!D49)</f>
        <v>0</v>
      </c>
      <c r="H49" s="89">
        <f>SUMIF('RRE0020'!$A$2:$A$254,HH!A49,'RRE0020'!$G$2:$G$254)</f>
        <v>0</v>
      </c>
      <c r="I49" s="81">
        <f t="shared" si="0"/>
        <v>25139610</v>
      </c>
    </row>
    <row r="50" spans="1:9" ht="15.75" x14ac:dyDescent="0.25">
      <c r="A50" s="133" t="s">
        <v>2674</v>
      </c>
      <c r="B50" s="134" t="s">
        <v>2703</v>
      </c>
      <c r="C50" s="280" t="s">
        <v>34</v>
      </c>
      <c r="D50" s="154" t="s">
        <v>0</v>
      </c>
      <c r="E50" s="148">
        <v>17390228000</v>
      </c>
      <c r="F50" s="148">
        <v>27612939</v>
      </c>
      <c r="G50" s="186">
        <f>SUMIFS(Call!$D$2:$D$13,Call!$E$2:$E$13,HH!A50,Call!$G$2:$G$13,HH!D50)</f>
        <v>0</v>
      </c>
      <c r="H50" s="89">
        <f>SUMIF('RRE0020'!$A$2:$A$254,HH!A50,'RRE0020'!$G$2:$G$254)</f>
        <v>0</v>
      </c>
      <c r="I50" s="81">
        <f t="shared" si="0"/>
        <v>27612939</v>
      </c>
    </row>
    <row r="51" spans="1:9" ht="15.75" x14ac:dyDescent="0.25">
      <c r="A51" s="133" t="s">
        <v>2023</v>
      </c>
      <c r="B51" s="134" t="s">
        <v>2273</v>
      </c>
      <c r="C51" s="280" t="s">
        <v>35</v>
      </c>
      <c r="D51" s="154" t="s">
        <v>0</v>
      </c>
      <c r="E51" s="148">
        <v>22508952000</v>
      </c>
      <c r="F51" s="148">
        <v>44710663</v>
      </c>
      <c r="G51" s="186">
        <f>SUMIFS(Call!$D$2:$D$13,Call!$E$2:$E$13,HH!A51,Call!$G$2:$G$13,HH!D51)</f>
        <v>0</v>
      </c>
      <c r="H51" s="89">
        <f>SUMIF('RRE0020'!$A$2:$A$254,HH!A51,'RRE0020'!$G$2:$G$254)</f>
        <v>0</v>
      </c>
      <c r="I51" s="81">
        <f t="shared" si="0"/>
        <v>44710663</v>
      </c>
    </row>
    <row r="52" spans="1:9" ht="15.75" x14ac:dyDescent="0.25">
      <c r="A52" s="133" t="s">
        <v>1244</v>
      </c>
      <c r="B52" s="134" t="s">
        <v>1252</v>
      </c>
      <c r="C52" s="280" t="s">
        <v>40</v>
      </c>
      <c r="D52" s="154" t="s">
        <v>0</v>
      </c>
      <c r="E52" s="148">
        <v>3958287200</v>
      </c>
      <c r="F52" s="148">
        <v>8131425</v>
      </c>
      <c r="G52" s="186">
        <f>SUMIFS(Call!$D$2:$D$13,Call!$E$2:$E$13,HH!A52,Call!$G$2:$G$13,HH!D52)</f>
        <v>0</v>
      </c>
      <c r="H52" s="89">
        <f>SUMIF('RRE0020'!$A$2:$A$254,HH!A52,'RRE0020'!$G$2:$G$254)</f>
        <v>0</v>
      </c>
      <c r="I52" s="81">
        <f t="shared" si="0"/>
        <v>8131425</v>
      </c>
    </row>
    <row r="53" spans="1:9" ht="15.75" x14ac:dyDescent="0.25">
      <c r="A53" s="133" t="s">
        <v>1274</v>
      </c>
      <c r="B53" s="134" t="s">
        <v>1278</v>
      </c>
      <c r="C53" s="280" t="s">
        <v>39</v>
      </c>
      <c r="D53" s="154" t="s">
        <v>0</v>
      </c>
      <c r="E53" s="148">
        <v>228312975000</v>
      </c>
      <c r="F53" s="148">
        <v>337866969</v>
      </c>
      <c r="G53" s="186">
        <f>SUMIFS(Call!$D$2:$D$13,Call!$E$2:$E$13,HH!A53,Call!$G$2:$G$13,HH!D53)</f>
        <v>0</v>
      </c>
      <c r="H53" s="89">
        <f>SUMIF('RRE0020'!$A$2:$A$254,HH!A53,'RRE0020'!$G$2:$G$254)</f>
        <v>0</v>
      </c>
      <c r="I53" s="81">
        <f t="shared" si="0"/>
        <v>337866969</v>
      </c>
    </row>
    <row r="54" spans="1:9" ht="15.75" x14ac:dyDescent="0.25">
      <c r="A54" s="133" t="s">
        <v>1255</v>
      </c>
      <c r="B54" s="134" t="s">
        <v>1256</v>
      </c>
      <c r="C54" s="280" t="s">
        <v>37</v>
      </c>
      <c r="D54" s="154" t="s">
        <v>0</v>
      </c>
      <c r="E54" s="148">
        <v>29807535000</v>
      </c>
      <c r="F54" s="148">
        <v>46314629</v>
      </c>
      <c r="G54" s="186">
        <f>SUMIFS(Call!$D$2:$D$13,Call!$E$2:$E$13,HH!A54,Call!$G$2:$G$13,HH!D54)</f>
        <v>0</v>
      </c>
      <c r="H54" s="89">
        <f>SUMIF('RRE0020'!$A$2:$A$254,HH!A54,'RRE0020'!$G$2:$G$254)</f>
        <v>0</v>
      </c>
      <c r="I54" s="81">
        <f t="shared" si="0"/>
        <v>46314629</v>
      </c>
    </row>
    <row r="55" spans="1:9" ht="15.75" x14ac:dyDescent="0.25">
      <c r="A55" s="133" t="s">
        <v>1255</v>
      </c>
      <c r="B55" s="134" t="s">
        <v>1256</v>
      </c>
      <c r="C55" s="280" t="s">
        <v>37</v>
      </c>
      <c r="D55" s="154" t="s">
        <v>2</v>
      </c>
      <c r="E55" s="148">
        <v>1736000</v>
      </c>
      <c r="F55" s="148">
        <v>3419</v>
      </c>
      <c r="G55" s="186">
        <f>SUMIFS(Call!$D$2:$D$13,Call!$E$2:$E$13,HH!A55,Call!$G$2:$G$13,HH!D55)</f>
        <v>0</v>
      </c>
      <c r="H55" s="89">
        <f>SUMIF('RRE0020'!$A$2:$A$254,HH!A55,'RRE0020'!$G$2:$G$254)</f>
        <v>0</v>
      </c>
      <c r="I55" s="81">
        <f t="shared" si="0"/>
        <v>3419</v>
      </c>
    </row>
    <row r="56" spans="1:9" ht="15.75" x14ac:dyDescent="0.25">
      <c r="A56" s="133" t="s">
        <v>1279</v>
      </c>
      <c r="B56" s="134" t="s">
        <v>1280</v>
      </c>
      <c r="C56" s="280" t="s">
        <v>34</v>
      </c>
      <c r="D56" s="154" t="s">
        <v>0</v>
      </c>
      <c r="E56" s="148">
        <v>12741068000</v>
      </c>
      <c r="F56" s="148">
        <v>23735706</v>
      </c>
      <c r="G56" s="186">
        <f>SUMIFS(Call!$D$2:$D$13,Call!$E$2:$E$13,HH!A56,Call!$G$2:$G$13,HH!D56)</f>
        <v>0</v>
      </c>
      <c r="H56" s="89">
        <f>SUMIF('RRE0020'!$A$2:$A$254,HH!A56,'RRE0020'!$G$2:$G$254)</f>
        <v>0</v>
      </c>
      <c r="I56" s="81">
        <f t="shared" si="0"/>
        <v>23735706</v>
      </c>
    </row>
    <row r="57" spans="1:9" ht="15.75" x14ac:dyDescent="0.25">
      <c r="A57" s="133" t="s">
        <v>1279</v>
      </c>
      <c r="B57" s="134" t="s">
        <v>1280</v>
      </c>
      <c r="C57" s="280" t="s">
        <v>34</v>
      </c>
      <c r="D57" s="154" t="s">
        <v>2</v>
      </c>
      <c r="E57" s="148">
        <v>3400000</v>
      </c>
      <c r="F57" s="148">
        <v>6698</v>
      </c>
      <c r="G57" s="186">
        <f>SUMIFS(Call!$D$2:$D$13,Call!$E$2:$E$13,HH!A57,Call!$G$2:$G$13,HH!D57)</f>
        <v>0</v>
      </c>
      <c r="H57" s="89">
        <f>SUMIF('RRE0020'!$A$2:$A$254,HH!A57,'RRE0020'!$G$2:$G$254)</f>
        <v>0</v>
      </c>
      <c r="I57" s="81">
        <f t="shared" si="0"/>
        <v>6698</v>
      </c>
    </row>
    <row r="58" spans="1:9" ht="15.75" x14ac:dyDescent="0.25">
      <c r="A58" s="133" t="s">
        <v>1281</v>
      </c>
      <c r="B58" s="134" t="s">
        <v>314</v>
      </c>
      <c r="C58" s="280" t="s">
        <v>40</v>
      </c>
      <c r="D58" s="154" t="s">
        <v>0</v>
      </c>
      <c r="E58" s="148">
        <v>10964316000</v>
      </c>
      <c r="F58" s="148">
        <v>18413659</v>
      </c>
      <c r="G58" s="186">
        <f>SUMIFS(Call!$D$2:$D$13,Call!$E$2:$E$13,HH!A58,Call!$G$2:$G$13,HH!D58)</f>
        <v>0</v>
      </c>
      <c r="H58" s="89">
        <f>SUMIF('RRE0020'!$A$2:$A$254,HH!A58,'RRE0020'!$G$2:$G$254)</f>
        <v>0</v>
      </c>
      <c r="I58" s="81">
        <f t="shared" si="0"/>
        <v>18413659</v>
      </c>
    </row>
    <row r="59" spans="1:9" ht="15.75" x14ac:dyDescent="0.25">
      <c r="A59" s="133" t="s">
        <v>1281</v>
      </c>
      <c r="B59" s="134" t="s">
        <v>314</v>
      </c>
      <c r="C59" s="280" t="s">
        <v>40</v>
      </c>
      <c r="D59" s="154" t="s">
        <v>2</v>
      </c>
      <c r="E59" s="148">
        <v>625850000</v>
      </c>
      <c r="F59" s="148">
        <v>1232919</v>
      </c>
      <c r="G59" s="186">
        <f>SUMIFS(Call!$D$2:$D$13,Call!$E$2:$E$13,HH!A59,Call!$G$2:$G$13,HH!D59)</f>
        <v>0</v>
      </c>
      <c r="H59" s="89">
        <f>SUMIF('RRE0020'!$A$2:$A$254,HH!A59,'RRE0020'!$G$2:$G$254)</f>
        <v>0</v>
      </c>
      <c r="I59" s="81">
        <f t="shared" si="0"/>
        <v>1232919</v>
      </c>
    </row>
    <row r="60" spans="1:9" ht="15.75" x14ac:dyDescent="0.25">
      <c r="A60" s="133" t="s">
        <v>1384</v>
      </c>
      <c r="B60" s="134" t="s">
        <v>1426</v>
      </c>
      <c r="C60" s="280" t="s">
        <v>37</v>
      </c>
      <c r="D60" s="147" t="s">
        <v>0</v>
      </c>
      <c r="E60" s="148">
        <v>6391708000</v>
      </c>
      <c r="F60" s="148">
        <v>9673058</v>
      </c>
      <c r="G60" s="186">
        <f>SUMIFS(Call!$D$2:$D$13,Call!$E$2:$E$13,HH!A60,Call!$G$2:$G$13,HH!D60)</f>
        <v>0</v>
      </c>
      <c r="H60" s="89">
        <f>SUMIF('RRE0020'!$A$2:$A$254,HH!A60,'RRE0020'!$G$2:$G$254)</f>
        <v>0</v>
      </c>
      <c r="I60" s="81">
        <f t="shared" si="0"/>
        <v>9673058</v>
      </c>
    </row>
    <row r="61" spans="1:9" ht="15.75" x14ac:dyDescent="0.25">
      <c r="A61" s="133" t="s">
        <v>1381</v>
      </c>
      <c r="B61" s="134" t="s">
        <v>1475</v>
      </c>
      <c r="C61" s="280" t="s">
        <v>37</v>
      </c>
      <c r="D61" s="154" t="s">
        <v>0</v>
      </c>
      <c r="E61" s="148">
        <v>11658080000</v>
      </c>
      <c r="F61" s="148">
        <v>17137376</v>
      </c>
      <c r="G61" s="186">
        <f>SUMIFS(Call!$D$2:$D$13,Call!$E$2:$E$13,HH!A61,Call!$G$2:$G$13,HH!D61)</f>
        <v>0</v>
      </c>
      <c r="H61" s="89">
        <f>SUMIF('RRE0020'!$A$2:$A$254,HH!A61,'RRE0020'!$G$2:$G$254)</f>
        <v>0</v>
      </c>
      <c r="I61" s="81">
        <f t="shared" si="0"/>
        <v>17137376</v>
      </c>
    </row>
    <row r="62" spans="1:9" ht="15.75" x14ac:dyDescent="0.25">
      <c r="A62" s="133" t="s">
        <v>1381</v>
      </c>
      <c r="B62" s="134" t="s">
        <v>1475</v>
      </c>
      <c r="C62" s="280" t="s">
        <v>37</v>
      </c>
      <c r="D62" s="154" t="s">
        <v>2</v>
      </c>
      <c r="E62" s="148">
        <v>8500000</v>
      </c>
      <c r="F62" s="148">
        <v>16744</v>
      </c>
      <c r="G62" s="186">
        <f>SUMIFS(Call!$D$2:$D$13,Call!$E$2:$E$13,HH!A62,Call!$G$2:$G$13,HH!D62)</f>
        <v>0</v>
      </c>
      <c r="H62" s="89">
        <f>SUMIF('RRE0020'!$A$2:$A$254,HH!A62,'RRE0020'!$G$2:$G$254)</f>
        <v>0</v>
      </c>
      <c r="I62" s="81">
        <f t="shared" si="0"/>
        <v>16744</v>
      </c>
    </row>
    <row r="63" spans="1:9" ht="15.75" x14ac:dyDescent="0.25">
      <c r="A63" s="133" t="s">
        <v>1564</v>
      </c>
      <c r="B63" s="134" t="s">
        <v>1565</v>
      </c>
      <c r="C63" s="280" t="s">
        <v>33</v>
      </c>
      <c r="D63" s="154" t="s">
        <v>0</v>
      </c>
      <c r="E63" s="148">
        <v>12534053000</v>
      </c>
      <c r="F63" s="148">
        <v>31983838</v>
      </c>
      <c r="G63" s="186">
        <f>SUMIFS(Call!$D$2:$D$13,Call!$E$2:$E$13,HH!A63,Call!$G$2:$G$13,HH!D63)</f>
        <v>0</v>
      </c>
      <c r="H63" s="89">
        <f>SUMIF('RRE0020'!$A$2:$A$254,HH!A63,'RRE0020'!$G$2:$G$254)</f>
        <v>0</v>
      </c>
      <c r="I63" s="81">
        <f t="shared" si="0"/>
        <v>31983838</v>
      </c>
    </row>
    <row r="64" spans="1:9" ht="15.75" x14ac:dyDescent="0.25">
      <c r="A64" s="133" t="s">
        <v>1566</v>
      </c>
      <c r="B64" s="134" t="s">
        <v>1567</v>
      </c>
      <c r="C64" s="280" t="s">
        <v>40</v>
      </c>
      <c r="D64" s="154" t="s">
        <v>0</v>
      </c>
      <c r="E64" s="148">
        <v>15645431800</v>
      </c>
      <c r="F64" s="148">
        <v>27591767</v>
      </c>
      <c r="G64" s="186">
        <f>SUMIFS(Call!$D$2:$D$13,Call!$E$2:$E$13,HH!A64,Call!$G$2:$G$13,HH!D64)</f>
        <v>0</v>
      </c>
      <c r="H64" s="89">
        <f>SUMIF('RRE0020'!$A$2:$A$254,HH!A64,'RRE0020'!$G$2:$G$254)</f>
        <v>0</v>
      </c>
      <c r="I64" s="81">
        <f t="shared" si="0"/>
        <v>27591767</v>
      </c>
    </row>
    <row r="65" spans="1:9" ht="15.75" x14ac:dyDescent="0.25">
      <c r="A65" s="133" t="s">
        <v>1660</v>
      </c>
      <c r="B65" s="134" t="s">
        <v>1661</v>
      </c>
      <c r="C65" s="280" t="s">
        <v>37</v>
      </c>
      <c r="D65" s="154" t="s">
        <v>0</v>
      </c>
      <c r="E65" s="148">
        <v>17332268000</v>
      </c>
      <c r="F65" s="148">
        <v>25485976</v>
      </c>
      <c r="G65" s="186">
        <f>SUMIFS(Call!$D$2:$D$13,Call!$E$2:$E$13,HH!A65,Call!$G$2:$G$13,HH!D65)</f>
        <v>0</v>
      </c>
      <c r="H65" s="89">
        <f>SUMIF('RRE0020'!$A$2:$A$254,HH!A65,'RRE0020'!$G$2:$G$254)</f>
        <v>0</v>
      </c>
      <c r="I65" s="81">
        <f t="shared" si="0"/>
        <v>25485976</v>
      </c>
    </row>
    <row r="66" spans="1:9" ht="15.75" x14ac:dyDescent="0.25">
      <c r="A66" s="133" t="s">
        <v>1829</v>
      </c>
      <c r="B66" s="134" t="s">
        <v>1882</v>
      </c>
      <c r="C66" s="280" t="s">
        <v>40</v>
      </c>
      <c r="D66" s="154" t="s">
        <v>0</v>
      </c>
      <c r="E66" s="148">
        <v>22655729000</v>
      </c>
      <c r="F66" s="148">
        <v>44039361</v>
      </c>
      <c r="G66" s="186">
        <f>SUMIFS(Call!$D$2:$D$13,Call!$E$2:$E$13,HH!A66,Call!$G$2:$G$13,HH!D66)</f>
        <v>0</v>
      </c>
      <c r="H66" s="89">
        <f>SUMIF('RRE0020'!$A$2:$A$254,HH!A66,'RRE0020'!$G$2:$G$254)</f>
        <v>0</v>
      </c>
      <c r="I66" s="81">
        <f t="shared" ref="I66:I129" si="1">F66-G66+H66</f>
        <v>44039361</v>
      </c>
    </row>
    <row r="67" spans="1:9" ht="15.75" x14ac:dyDescent="0.25">
      <c r="A67" s="133" t="s">
        <v>1829</v>
      </c>
      <c r="B67" s="134" t="s">
        <v>1882</v>
      </c>
      <c r="C67" s="280" t="s">
        <v>40</v>
      </c>
      <c r="D67" s="154" t="s">
        <v>2</v>
      </c>
      <c r="E67" s="148">
        <v>179390000</v>
      </c>
      <c r="F67" s="148">
        <v>460876</v>
      </c>
      <c r="G67" s="186">
        <f>SUMIFS(Call!$D$2:$D$13,Call!$E$2:$E$13,HH!A67,Call!$G$2:$G$13,HH!D67)</f>
        <v>0</v>
      </c>
      <c r="H67" s="89">
        <f>SUMIF('RRE0020'!$A$2:$A$254,HH!A67,'RRE0020'!$G$2:$G$254)</f>
        <v>0</v>
      </c>
      <c r="I67" s="81">
        <f t="shared" si="1"/>
        <v>460876</v>
      </c>
    </row>
    <row r="68" spans="1:9" ht="15.75" x14ac:dyDescent="0.25">
      <c r="A68" s="133" t="s">
        <v>1800</v>
      </c>
      <c r="B68" s="134" t="s">
        <v>1801</v>
      </c>
      <c r="C68" s="280" t="s">
        <v>37</v>
      </c>
      <c r="D68" s="154" t="s">
        <v>0</v>
      </c>
      <c r="E68" s="148">
        <v>134229090000</v>
      </c>
      <c r="F68" s="148">
        <v>197316737</v>
      </c>
      <c r="G68" s="186">
        <f>SUMIFS(Call!$D$2:$D$13,Call!$E$2:$E$13,HH!A68,Call!$G$2:$G$13,HH!D68)</f>
        <v>0</v>
      </c>
      <c r="H68" s="89">
        <f>SUMIF('RRE0020'!$A$2:$A$254,HH!A68,'RRE0020'!$G$2:$G$254)</f>
        <v>0</v>
      </c>
      <c r="I68" s="81">
        <f t="shared" si="1"/>
        <v>197316737</v>
      </c>
    </row>
    <row r="69" spans="1:9" ht="15.75" x14ac:dyDescent="0.25">
      <c r="A69" s="133" t="s">
        <v>1841</v>
      </c>
      <c r="B69" s="134" t="s">
        <v>1903</v>
      </c>
      <c r="C69" s="280" t="s">
        <v>1563</v>
      </c>
      <c r="D69" s="147" t="s">
        <v>0</v>
      </c>
      <c r="E69" s="148">
        <v>13783289000</v>
      </c>
      <c r="F69" s="148">
        <v>20292610</v>
      </c>
      <c r="G69" s="186">
        <f>SUMIFS(Call!$D$2:$D$13,Call!$E$2:$E$13,HH!A69,Call!$G$2:$G$13,HH!D69)</f>
        <v>0</v>
      </c>
      <c r="H69" s="89">
        <f>SUMIF('RRE0020'!$A$2:$A$254,HH!A69,'RRE0020'!$G$2:$G$254)</f>
        <v>0</v>
      </c>
      <c r="I69" s="81">
        <f t="shared" si="1"/>
        <v>20292610</v>
      </c>
    </row>
    <row r="70" spans="1:9" ht="15.75" x14ac:dyDescent="0.25">
      <c r="A70" s="133" t="s">
        <v>1887</v>
      </c>
      <c r="B70" s="134" t="s">
        <v>1931</v>
      </c>
      <c r="C70" s="280" t="s">
        <v>34</v>
      </c>
      <c r="D70" s="147" t="s">
        <v>0</v>
      </c>
      <c r="E70" s="148">
        <v>13090664000</v>
      </c>
      <c r="F70" s="148">
        <v>19269016</v>
      </c>
      <c r="G70" s="186">
        <f>SUMIFS(Call!$D$2:$D$13,Call!$E$2:$E$13,HH!A70,Call!$G$2:$G$13,HH!D70)</f>
        <v>0</v>
      </c>
      <c r="H70" s="89">
        <f>SUMIF('RRE0020'!$A$2:$A$254,HH!A70,'RRE0020'!$G$2:$G$254)</f>
        <v>0</v>
      </c>
      <c r="I70" s="81">
        <f t="shared" si="1"/>
        <v>19269016</v>
      </c>
    </row>
    <row r="71" spans="1:9" ht="15.75" x14ac:dyDescent="0.25">
      <c r="A71" s="133" t="s">
        <v>1908</v>
      </c>
      <c r="B71" s="134" t="s">
        <v>1932</v>
      </c>
      <c r="C71" s="280" t="s">
        <v>1563</v>
      </c>
      <c r="D71" s="147" t="s">
        <v>0</v>
      </c>
      <c r="E71" s="148">
        <v>24014325000</v>
      </c>
      <c r="F71" s="148">
        <v>37983457</v>
      </c>
      <c r="G71" s="186">
        <f>SUMIFS(Call!$D$2:$D$13,Call!$E$2:$E$13,HH!A71,Call!$G$2:$G$13,HH!D71)</f>
        <v>0</v>
      </c>
      <c r="H71" s="89">
        <f>SUMIF('RRE0020'!$A$2:$A$254,HH!A71,'RRE0020'!$G$2:$G$254)</f>
        <v>0</v>
      </c>
      <c r="I71" s="81">
        <f t="shared" si="1"/>
        <v>37983457</v>
      </c>
    </row>
    <row r="72" spans="1:9" ht="15.75" x14ac:dyDescent="0.25">
      <c r="A72" s="133" t="s">
        <v>1900</v>
      </c>
      <c r="B72" s="134" t="s">
        <v>1933</v>
      </c>
      <c r="C72" s="280" t="s">
        <v>40</v>
      </c>
      <c r="D72" s="147" t="s">
        <v>0</v>
      </c>
      <c r="E72" s="148">
        <v>37651306000</v>
      </c>
      <c r="F72" s="148">
        <v>60737390</v>
      </c>
      <c r="G72" s="186">
        <f>SUMIFS(Call!$D$2:$D$13,Call!$E$2:$E$13,HH!A72,Call!$G$2:$G$13,HH!D72)</f>
        <v>0</v>
      </c>
      <c r="H72" s="89">
        <f>SUMIF('RRE0020'!$A$2:$A$254,HH!A72,'RRE0020'!$G$2:$G$254)</f>
        <v>0</v>
      </c>
      <c r="I72" s="81">
        <f t="shared" si="1"/>
        <v>60737390</v>
      </c>
    </row>
    <row r="73" spans="1:9" ht="15.75" x14ac:dyDescent="0.25">
      <c r="A73" s="133" t="s">
        <v>1900</v>
      </c>
      <c r="B73" s="134" t="s">
        <v>1933</v>
      </c>
      <c r="C73" s="280" t="s">
        <v>40</v>
      </c>
      <c r="D73" s="154" t="s">
        <v>2</v>
      </c>
      <c r="E73" s="148">
        <v>181400000</v>
      </c>
      <c r="F73" s="148">
        <v>266658</v>
      </c>
      <c r="G73" s="186">
        <f>SUMIFS(Call!$D$2:$D$13,Call!$E$2:$E$13,HH!A73,Call!$G$2:$G$13,HH!D73)</f>
        <v>0</v>
      </c>
      <c r="H73" s="89">
        <f>SUMIF('RRE0020'!$A$2:$A$254,HH!A73,'RRE0020'!$G$2:$G$254)</f>
        <v>0</v>
      </c>
      <c r="I73" s="81">
        <f t="shared" si="1"/>
        <v>266658</v>
      </c>
    </row>
    <row r="74" spans="1:9" ht="15.75" x14ac:dyDescent="0.25">
      <c r="A74" s="133" t="s">
        <v>1884</v>
      </c>
      <c r="B74" s="134" t="s">
        <v>1885</v>
      </c>
      <c r="C74" s="280" t="s">
        <v>37</v>
      </c>
      <c r="D74" s="154" t="s">
        <v>0</v>
      </c>
      <c r="E74" s="148">
        <v>39121529000</v>
      </c>
      <c r="F74" s="148">
        <v>61848640</v>
      </c>
      <c r="G74" s="186">
        <f>SUMIFS(Call!$D$2:$D$13,Call!$E$2:$E$13,HH!A74,Call!$G$2:$G$13,HH!D74)</f>
        <v>0</v>
      </c>
      <c r="H74" s="89">
        <f>SUMIF('RRE0020'!$A$2:$A$254,HH!A74,'RRE0020'!$G$2:$G$254)</f>
        <v>0</v>
      </c>
      <c r="I74" s="81">
        <f t="shared" si="1"/>
        <v>61848640</v>
      </c>
    </row>
    <row r="75" spans="1:9" ht="15.75" x14ac:dyDescent="0.25">
      <c r="A75" s="133" t="s">
        <v>1945</v>
      </c>
      <c r="B75" s="134" t="s">
        <v>1946</v>
      </c>
      <c r="C75" s="280" t="s">
        <v>37</v>
      </c>
      <c r="D75" s="147" t="s">
        <v>0</v>
      </c>
      <c r="E75" s="148">
        <v>28919722200</v>
      </c>
      <c r="F75" s="148">
        <v>52617104</v>
      </c>
      <c r="G75" s="186">
        <f>SUMIFS(Call!$D$2:$D$13,Call!$E$2:$E$13,HH!A75,Call!$G$2:$G$13,HH!D75)</f>
        <v>0</v>
      </c>
      <c r="H75" s="89">
        <f>SUMIF('RRE0020'!$A$2:$A$254,HH!A75,'RRE0020'!$G$2:$G$254)</f>
        <v>0</v>
      </c>
      <c r="I75" s="81">
        <f t="shared" si="1"/>
        <v>52617104</v>
      </c>
    </row>
    <row r="76" spans="1:9" ht="15.75" x14ac:dyDescent="0.25">
      <c r="A76" s="133" t="s">
        <v>1952</v>
      </c>
      <c r="B76" s="134" t="s">
        <v>1953</v>
      </c>
      <c r="C76" s="280" t="s">
        <v>37</v>
      </c>
      <c r="D76" s="147" t="s">
        <v>0</v>
      </c>
      <c r="E76" s="148">
        <v>29658505000</v>
      </c>
      <c r="F76" s="148">
        <v>73208307</v>
      </c>
      <c r="G76" s="186">
        <f>SUMIFS(Call!$D$2:$D$13,Call!$E$2:$E$13,HH!A76,Call!$G$2:$G$13,HH!D76)</f>
        <v>0</v>
      </c>
      <c r="H76" s="89">
        <f>SUMIF('RRE0020'!$A$2:$A$254,HH!A76,'RRE0020'!$G$2:$G$254)</f>
        <v>0</v>
      </c>
      <c r="I76" s="81">
        <f t="shared" si="1"/>
        <v>73208307</v>
      </c>
    </row>
    <row r="77" spans="1:9" ht="15.75" x14ac:dyDescent="0.25">
      <c r="A77" s="133" t="s">
        <v>2007</v>
      </c>
      <c r="B77" s="134" t="s">
        <v>2275</v>
      </c>
      <c r="C77" s="280" t="s">
        <v>33</v>
      </c>
      <c r="D77" s="147" t="s">
        <v>0</v>
      </c>
      <c r="E77" s="148">
        <v>4984620500</v>
      </c>
      <c r="F77" s="148">
        <v>8471395</v>
      </c>
      <c r="G77" s="186">
        <f>SUMIFS(Call!$D$2:$D$13,Call!$E$2:$E$13,HH!A77,Call!$G$2:$G$13,HH!D77)</f>
        <v>0</v>
      </c>
      <c r="H77" s="89">
        <f>SUMIF('RRE0020'!$A$2:$A$254,HH!A77,'RRE0020'!$G$2:$G$254)</f>
        <v>0</v>
      </c>
      <c r="I77" s="81">
        <f t="shared" si="1"/>
        <v>8471395</v>
      </c>
    </row>
    <row r="78" spans="1:9" ht="15.75" x14ac:dyDescent="0.25">
      <c r="A78" s="133" t="s">
        <v>2009</v>
      </c>
      <c r="B78" s="134" t="s">
        <v>2276</v>
      </c>
      <c r="C78" s="280" t="s">
        <v>33</v>
      </c>
      <c r="D78" s="147" t="s">
        <v>0</v>
      </c>
      <c r="E78" s="148">
        <v>16253979000</v>
      </c>
      <c r="F78" s="148">
        <v>32479331</v>
      </c>
      <c r="G78" s="186">
        <f>SUMIFS(Call!$D$2:$D$13,Call!$E$2:$E$13,HH!A78,Call!$G$2:$G$13,HH!D78)</f>
        <v>0</v>
      </c>
      <c r="H78" s="89">
        <f>SUMIF('RRE0020'!$A$2:$A$254,HH!A78,'RRE0020'!$G$2:$G$254)</f>
        <v>0</v>
      </c>
      <c r="I78" s="81">
        <f t="shared" si="1"/>
        <v>32479331</v>
      </c>
    </row>
    <row r="79" spans="1:9" ht="15.75" x14ac:dyDescent="0.25">
      <c r="A79" s="133" t="s">
        <v>2012</v>
      </c>
      <c r="B79" s="134" t="s">
        <v>2277</v>
      </c>
      <c r="C79" s="280" t="s">
        <v>33</v>
      </c>
      <c r="D79" s="154" t="s">
        <v>0</v>
      </c>
      <c r="E79" s="148">
        <v>30284396000</v>
      </c>
      <c r="F79" s="148">
        <v>47661963</v>
      </c>
      <c r="G79" s="186">
        <f>SUMIFS(Call!$D$2:$D$13,Call!$E$2:$E$13,HH!A79,Call!$G$2:$G$13,HH!D79)</f>
        <v>0</v>
      </c>
      <c r="H79" s="89">
        <f>SUMIF('RRE0020'!$A$2:$A$254,HH!A79,'RRE0020'!$G$2:$G$254)</f>
        <v>0</v>
      </c>
      <c r="I79" s="81">
        <f t="shared" si="1"/>
        <v>47661963</v>
      </c>
    </row>
    <row r="80" spans="1:9" ht="15.75" x14ac:dyDescent="0.25">
      <c r="A80" s="133" t="s">
        <v>1948</v>
      </c>
      <c r="B80" s="134" t="s">
        <v>2278</v>
      </c>
      <c r="C80" s="280" t="s">
        <v>37</v>
      </c>
      <c r="D80" s="154" t="s">
        <v>0</v>
      </c>
      <c r="E80" s="148">
        <v>7702045000</v>
      </c>
      <c r="F80" s="148">
        <v>13979521</v>
      </c>
      <c r="G80" s="186">
        <f>SUMIFS(Call!$D$2:$D$13,Call!$E$2:$E$13,HH!A80,Call!$G$2:$G$13,HH!D80)</f>
        <v>0</v>
      </c>
      <c r="H80" s="89">
        <f>SUMIF('RRE0020'!$A$2:$A$254,HH!A80,'RRE0020'!$G$2:$G$254)</f>
        <v>0</v>
      </c>
      <c r="I80" s="81">
        <f t="shared" si="1"/>
        <v>13979521</v>
      </c>
    </row>
    <row r="81" spans="1:9" ht="15.75" x14ac:dyDescent="0.25">
      <c r="A81" s="133" t="s">
        <v>1948</v>
      </c>
      <c r="B81" s="134" t="s">
        <v>2278</v>
      </c>
      <c r="C81" s="280" t="s">
        <v>37</v>
      </c>
      <c r="D81" s="147" t="s">
        <v>2</v>
      </c>
      <c r="E81" s="148">
        <v>278330000</v>
      </c>
      <c r="F81" s="148">
        <v>417191</v>
      </c>
      <c r="G81" s="186">
        <f>SUMIFS(Call!$D$2:$D$13,Call!$E$2:$E$13,HH!A81,Call!$G$2:$G$13,HH!D81)</f>
        <v>0</v>
      </c>
      <c r="H81" s="89">
        <f>SUMIF('RRE0020'!$A$2:$A$254,HH!A81,'RRE0020'!$G$2:$G$254)</f>
        <v>0</v>
      </c>
      <c r="I81" s="81">
        <f t="shared" si="1"/>
        <v>417191</v>
      </c>
    </row>
    <row r="82" spans="1:9" ht="15.75" x14ac:dyDescent="0.25">
      <c r="A82" s="133" t="s">
        <v>2048</v>
      </c>
      <c r="B82" s="134" t="s">
        <v>1628</v>
      </c>
      <c r="C82" s="280" t="s">
        <v>40</v>
      </c>
      <c r="D82" s="147" t="s">
        <v>0</v>
      </c>
      <c r="E82" s="148">
        <v>73321623000</v>
      </c>
      <c r="F82" s="148">
        <v>107885069</v>
      </c>
      <c r="G82" s="186">
        <f>SUMIFS(Call!$D$2:$D$13,Call!$E$2:$E$13,HH!A82,Call!$G$2:$G$13,HH!D82)</f>
        <v>0</v>
      </c>
      <c r="H82" s="89">
        <f>SUMIF('RRE0020'!$A$2:$A$254,HH!A82,'RRE0020'!$G$2:$G$254)</f>
        <v>0</v>
      </c>
      <c r="I82" s="81">
        <f t="shared" si="1"/>
        <v>107885069</v>
      </c>
    </row>
    <row r="83" spans="1:9" ht="15.75" x14ac:dyDescent="0.25">
      <c r="A83" s="133" t="s">
        <v>2049</v>
      </c>
      <c r="B83" s="134" t="s">
        <v>2279</v>
      </c>
      <c r="C83" s="280" t="s">
        <v>40</v>
      </c>
      <c r="D83" s="147" t="s">
        <v>0</v>
      </c>
      <c r="E83" s="148">
        <v>3021685000</v>
      </c>
      <c r="F83" s="148">
        <v>5571568</v>
      </c>
      <c r="G83" s="186">
        <f>SUMIFS(Call!$D$2:$D$13,Call!$E$2:$E$13,HH!A83,Call!$G$2:$G$13,HH!D83)</f>
        <v>0</v>
      </c>
      <c r="H83" s="89">
        <f>SUMIF('RRE0020'!$A$2:$A$254,HH!A83,'RRE0020'!$G$2:$G$254)</f>
        <v>0</v>
      </c>
      <c r="I83" s="81">
        <f t="shared" si="1"/>
        <v>5571568</v>
      </c>
    </row>
    <row r="84" spans="1:9" ht="15.75" x14ac:dyDescent="0.25">
      <c r="A84" s="133" t="s">
        <v>2020</v>
      </c>
      <c r="B84" s="134" t="s">
        <v>2280</v>
      </c>
      <c r="C84" s="280" t="s">
        <v>35</v>
      </c>
      <c r="D84" s="147" t="s">
        <v>0</v>
      </c>
      <c r="E84" s="148">
        <v>22199852000</v>
      </c>
      <c r="F84" s="148">
        <v>42288697</v>
      </c>
      <c r="G84" s="186">
        <f>SUMIFS(Call!$D$2:$D$13,Call!$E$2:$E$13,HH!A84,Call!$G$2:$G$13,HH!D84)</f>
        <v>0</v>
      </c>
      <c r="H84" s="89">
        <f>SUMIF('RRE0020'!$A$2:$A$254,HH!A84,'RRE0020'!$G$2:$G$254)</f>
        <v>0</v>
      </c>
      <c r="I84" s="81">
        <f t="shared" si="1"/>
        <v>42288697</v>
      </c>
    </row>
    <row r="85" spans="1:9" ht="15.75" x14ac:dyDescent="0.25">
      <c r="A85" s="133" t="s">
        <v>2056</v>
      </c>
      <c r="B85" s="134" t="s">
        <v>2281</v>
      </c>
      <c r="C85" s="280" t="s">
        <v>40</v>
      </c>
      <c r="D85" s="154" t="s">
        <v>0</v>
      </c>
      <c r="E85" s="148">
        <v>4842480000</v>
      </c>
      <c r="F85" s="148">
        <v>10120700</v>
      </c>
      <c r="G85" s="186">
        <f>SUMIFS(Call!$D$2:$D$13,Call!$E$2:$E$13,HH!A85,Call!$G$2:$G$13,HH!D85)</f>
        <v>0</v>
      </c>
      <c r="H85" s="89">
        <f>SUMIF('RRE0020'!$A$2:$A$254,HH!A85,'RRE0020'!$G$2:$G$254)</f>
        <v>0</v>
      </c>
      <c r="I85" s="81">
        <f t="shared" si="1"/>
        <v>10120700</v>
      </c>
    </row>
    <row r="86" spans="1:9" ht="15.75" x14ac:dyDescent="0.25">
      <c r="A86" s="133" t="s">
        <v>2068</v>
      </c>
      <c r="B86" s="134" t="s">
        <v>1430</v>
      </c>
      <c r="C86" s="280" t="s">
        <v>41</v>
      </c>
      <c r="D86" s="154" t="s">
        <v>0</v>
      </c>
      <c r="E86" s="148">
        <v>17716524000</v>
      </c>
      <c r="F86" s="148">
        <v>30064698</v>
      </c>
      <c r="G86" s="186">
        <f>SUMIFS(Call!$D$2:$D$13,Call!$E$2:$E$13,HH!A86,Call!$G$2:$G$13,HH!D86)</f>
        <v>0</v>
      </c>
      <c r="H86" s="89">
        <f>SUMIF('RRE0020'!$A$2:$A$254,HH!A86,'RRE0020'!$G$2:$G$254)</f>
        <v>0</v>
      </c>
      <c r="I86" s="81">
        <f t="shared" si="1"/>
        <v>30064698</v>
      </c>
    </row>
    <row r="87" spans="1:9" ht="15.75" x14ac:dyDescent="0.25">
      <c r="A87" s="133" t="s">
        <v>2068</v>
      </c>
      <c r="B87" s="134" t="s">
        <v>1430</v>
      </c>
      <c r="C87" s="280" t="s">
        <v>41</v>
      </c>
      <c r="D87" s="147" t="s">
        <v>2</v>
      </c>
      <c r="E87" s="148">
        <v>391340000</v>
      </c>
      <c r="F87" s="148">
        <v>575267</v>
      </c>
      <c r="G87" s="186">
        <f>SUMIFS(Call!$D$2:$D$13,Call!$E$2:$E$13,HH!A87,Call!$G$2:$G$13,HH!D87)</f>
        <v>0</v>
      </c>
      <c r="H87" s="89">
        <f>SUMIF('RRE0020'!$A$2:$A$254,HH!A87,'RRE0020'!$G$2:$G$254)</f>
        <v>0</v>
      </c>
      <c r="I87" s="81">
        <f t="shared" si="1"/>
        <v>575267</v>
      </c>
    </row>
    <row r="88" spans="1:9" ht="15.75" x14ac:dyDescent="0.25">
      <c r="A88" s="133" t="s">
        <v>2320</v>
      </c>
      <c r="B88" s="134" t="s">
        <v>2359</v>
      </c>
      <c r="C88" s="280" t="s">
        <v>41</v>
      </c>
      <c r="D88" s="147" t="s">
        <v>0</v>
      </c>
      <c r="E88" s="148">
        <v>46923315000</v>
      </c>
      <c r="F88" s="148">
        <v>73833380</v>
      </c>
      <c r="G88" s="186">
        <f>SUMIFS(Call!$D$2:$D$13,Call!$E$2:$E$13,HH!A88,Call!$G$2:$G$13,HH!D88)</f>
        <v>0</v>
      </c>
      <c r="H88" s="89">
        <f>SUMIF('RRE0020'!$A$2:$A$254,HH!A88,'RRE0020'!$G$2:$G$254)</f>
        <v>0</v>
      </c>
      <c r="I88" s="81">
        <f t="shared" si="1"/>
        <v>73833380</v>
      </c>
    </row>
    <row r="89" spans="1:9" ht="15.75" x14ac:dyDescent="0.25">
      <c r="A89" s="133" t="s">
        <v>2352</v>
      </c>
      <c r="B89" s="134" t="s">
        <v>2353</v>
      </c>
      <c r="C89" s="280" t="s">
        <v>1563</v>
      </c>
      <c r="D89" s="147" t="s">
        <v>0</v>
      </c>
      <c r="E89" s="148">
        <v>28051379000</v>
      </c>
      <c r="F89" s="148">
        <v>51274237</v>
      </c>
      <c r="G89" s="186">
        <f>SUMIFS(Call!$D$2:$D$13,Call!$E$2:$E$13,HH!A89,Call!$G$2:$G$13,HH!D89)</f>
        <v>0</v>
      </c>
      <c r="H89" s="89">
        <f>SUMIF('RRE0020'!$A$2:$A$254,HH!A89,'RRE0020'!$G$2:$G$254)</f>
        <v>0</v>
      </c>
      <c r="I89" s="81">
        <f t="shared" si="1"/>
        <v>51274237</v>
      </c>
    </row>
    <row r="90" spans="1:9" ht="15.75" x14ac:dyDescent="0.25">
      <c r="A90" s="133" t="s">
        <v>2352</v>
      </c>
      <c r="B90" s="134" t="s">
        <v>2353</v>
      </c>
      <c r="C90" s="280" t="s">
        <v>1563</v>
      </c>
      <c r="D90" s="147" t="s">
        <v>2</v>
      </c>
      <c r="E90" s="148">
        <v>22800000</v>
      </c>
      <c r="F90" s="148">
        <v>33516</v>
      </c>
      <c r="G90" s="186">
        <f>SUMIFS(Call!$D$2:$D$13,Call!$E$2:$E$13,HH!A90,Call!$G$2:$G$13,HH!D90)</f>
        <v>0</v>
      </c>
      <c r="H90" s="89">
        <f>SUMIF('RRE0020'!$A$2:$A$254,HH!A90,'RRE0020'!$G$2:$G$254)</f>
        <v>0</v>
      </c>
      <c r="I90" s="81">
        <f t="shared" si="1"/>
        <v>33516</v>
      </c>
    </row>
    <row r="91" spans="1:9" ht="15.75" x14ac:dyDescent="0.25">
      <c r="A91" s="133" t="s">
        <v>2370</v>
      </c>
      <c r="B91" s="134" t="s">
        <v>2443</v>
      </c>
      <c r="C91" s="280" t="s">
        <v>40</v>
      </c>
      <c r="D91" s="147" t="s">
        <v>0</v>
      </c>
      <c r="E91" s="148">
        <v>8087347000</v>
      </c>
      <c r="F91" s="148">
        <v>15237915</v>
      </c>
      <c r="G91" s="186">
        <f>SUMIFS(Call!$D$2:$D$13,Call!$E$2:$E$13,HH!A91,Call!$G$2:$G$13,HH!D91)</f>
        <v>0</v>
      </c>
      <c r="H91" s="89">
        <f>SUMIF('RRE0020'!$A$2:$A$254,HH!A91,'RRE0020'!$G$2:$G$254)</f>
        <v>0</v>
      </c>
      <c r="I91" s="81">
        <f t="shared" si="1"/>
        <v>15237915</v>
      </c>
    </row>
    <row r="92" spans="1:9" ht="15.75" x14ac:dyDescent="0.25">
      <c r="A92" s="133" t="s">
        <v>2370</v>
      </c>
      <c r="B92" s="134" t="s">
        <v>2443</v>
      </c>
      <c r="C92" s="280" t="s">
        <v>40</v>
      </c>
      <c r="D92" s="154" t="s">
        <v>2</v>
      </c>
      <c r="E92" s="148">
        <v>1249450000</v>
      </c>
      <c r="F92" s="148">
        <v>2588381</v>
      </c>
      <c r="G92" s="186">
        <f>SUMIFS(Call!$D$2:$D$13,Call!$E$2:$E$13,HH!A92,Call!$G$2:$G$13,HH!D92)</f>
        <v>0</v>
      </c>
      <c r="H92" s="89">
        <f>SUMIF('RRE0020'!$A$2:$A$254,HH!A92,'RRE0020'!$G$2:$G$254)</f>
        <v>0</v>
      </c>
      <c r="I92" s="81">
        <f t="shared" si="1"/>
        <v>2588381</v>
      </c>
    </row>
    <row r="93" spans="1:9" ht="15.75" x14ac:dyDescent="0.25">
      <c r="A93" s="133" t="s">
        <v>2431</v>
      </c>
      <c r="B93" s="134" t="s">
        <v>2444</v>
      </c>
      <c r="C93" s="280" t="s">
        <v>1563</v>
      </c>
      <c r="D93" s="154" t="s">
        <v>0</v>
      </c>
      <c r="E93" s="148">
        <v>37235639000</v>
      </c>
      <c r="F93" s="148">
        <v>65799271</v>
      </c>
      <c r="G93" s="186">
        <f>SUMIFS(Call!$D$2:$D$13,Call!$E$2:$E$13,HH!A93,Call!$G$2:$G$13,HH!D93)</f>
        <v>0</v>
      </c>
      <c r="H93" s="89">
        <f>SUMIF('RRE0020'!$A$2:$A$254,HH!A93,'RRE0020'!$G$2:$G$254)</f>
        <v>0</v>
      </c>
      <c r="I93" s="81">
        <f t="shared" si="1"/>
        <v>65799271</v>
      </c>
    </row>
    <row r="94" spans="1:9" ht="15.75" x14ac:dyDescent="0.25">
      <c r="A94" s="133" t="s">
        <v>2418</v>
      </c>
      <c r="B94" s="134" t="s">
        <v>2419</v>
      </c>
      <c r="C94" s="280" t="s">
        <v>34</v>
      </c>
      <c r="D94" s="154" t="s">
        <v>0</v>
      </c>
      <c r="E94" s="148">
        <v>188663000</v>
      </c>
      <c r="F94" s="148">
        <v>491317</v>
      </c>
      <c r="G94" s="186">
        <f>SUMIFS(Call!$D$2:$D$13,Call!$E$2:$E$13,HH!A94,Call!$G$2:$G$13,HH!D94)</f>
        <v>0</v>
      </c>
      <c r="H94" s="89">
        <f>SUMIF('RRE0020'!$A$2:$A$254,HH!A94,'RRE0020'!$G$2:$G$254)</f>
        <v>0</v>
      </c>
      <c r="I94" s="81">
        <f t="shared" si="1"/>
        <v>491317</v>
      </c>
    </row>
    <row r="95" spans="1:9" ht="15.75" x14ac:dyDescent="0.25">
      <c r="A95" s="133" t="s">
        <v>2413</v>
      </c>
      <c r="B95" s="134" t="s">
        <v>2445</v>
      </c>
      <c r="C95" s="280" t="s">
        <v>37</v>
      </c>
      <c r="D95" s="154" t="s">
        <v>0</v>
      </c>
      <c r="E95" s="148">
        <v>8213646000</v>
      </c>
      <c r="F95" s="148">
        <v>12274019</v>
      </c>
      <c r="G95" s="186">
        <f>SUMIFS(Call!$D$2:$D$13,Call!$E$2:$E$13,HH!A95,Call!$G$2:$G$13,HH!D95)</f>
        <v>0</v>
      </c>
      <c r="H95" s="89">
        <f>SUMIF('RRE0020'!$A$2:$A$254,HH!A95,'RRE0020'!$G$2:$G$254)</f>
        <v>0</v>
      </c>
      <c r="I95" s="81">
        <f t="shared" si="1"/>
        <v>12274019</v>
      </c>
    </row>
    <row r="96" spans="1:9" ht="15.75" x14ac:dyDescent="0.25">
      <c r="A96" s="133" t="s">
        <v>2428</v>
      </c>
      <c r="B96" s="134" t="s">
        <v>2520</v>
      </c>
      <c r="C96" s="280" t="s">
        <v>40</v>
      </c>
      <c r="D96" s="147" t="s">
        <v>0</v>
      </c>
      <c r="E96" s="148">
        <v>2077937000</v>
      </c>
      <c r="F96" s="148">
        <v>3639051</v>
      </c>
      <c r="G96" s="186">
        <f>SUMIFS(Call!$D$2:$D$13,Call!$E$2:$E$13,HH!A96,Call!$G$2:$G$13,HH!D96)</f>
        <v>0</v>
      </c>
      <c r="H96" s="89">
        <f>SUMIF('RRE0020'!$A$2:$A$254,HH!A96,'RRE0020'!$G$2:$G$254)</f>
        <v>0</v>
      </c>
      <c r="I96" s="81">
        <f t="shared" si="1"/>
        <v>3639051</v>
      </c>
    </row>
    <row r="97" spans="1:9" ht="15.75" x14ac:dyDescent="0.25">
      <c r="A97" s="133" t="s">
        <v>2428</v>
      </c>
      <c r="B97" s="134" t="s">
        <v>2520</v>
      </c>
      <c r="C97" s="280" t="s">
        <v>40</v>
      </c>
      <c r="D97" s="154" t="s">
        <v>2</v>
      </c>
      <c r="E97" s="148">
        <v>1557866000</v>
      </c>
      <c r="F97" s="148">
        <v>3197684</v>
      </c>
      <c r="G97" s="186">
        <f>SUMIFS(Call!$D$2:$D$13,Call!$E$2:$E$13,HH!A97,Call!$G$2:$G$13,HH!D97)</f>
        <v>0</v>
      </c>
      <c r="H97" s="89">
        <f>SUMIF('RRE0020'!$A$2:$A$254,HH!A97,'RRE0020'!$G$2:$G$254)</f>
        <v>0</v>
      </c>
      <c r="I97" s="81">
        <f t="shared" si="1"/>
        <v>3197684</v>
      </c>
    </row>
    <row r="98" spans="1:9" ht="15.75" x14ac:dyDescent="0.25">
      <c r="A98" s="133" t="s">
        <v>2482</v>
      </c>
      <c r="B98" s="134" t="s">
        <v>2521</v>
      </c>
      <c r="C98" s="280" t="s">
        <v>40</v>
      </c>
      <c r="D98" s="154" t="s">
        <v>0</v>
      </c>
      <c r="E98" s="148">
        <v>11044453000</v>
      </c>
      <c r="F98" s="148">
        <v>23316408</v>
      </c>
      <c r="G98" s="186">
        <f>SUMIFS(Call!$D$2:$D$13,Call!$E$2:$E$13,HH!A98,Call!$G$2:$G$13,HH!D98)</f>
        <v>0</v>
      </c>
      <c r="H98" s="89">
        <f>SUMIF('RRE0020'!$A$2:$A$254,HH!A98,'RRE0020'!$G$2:$G$254)</f>
        <v>0</v>
      </c>
      <c r="I98" s="81">
        <f t="shared" si="1"/>
        <v>23316408</v>
      </c>
    </row>
    <row r="99" spans="1:9" ht="15.75" x14ac:dyDescent="0.25">
      <c r="A99" s="133" t="s">
        <v>2482</v>
      </c>
      <c r="B99" s="134" t="s">
        <v>2521</v>
      </c>
      <c r="C99" s="280" t="s">
        <v>40</v>
      </c>
      <c r="D99" s="147" t="s">
        <v>2</v>
      </c>
      <c r="E99" s="148">
        <v>5290000</v>
      </c>
      <c r="F99" s="148">
        <v>10421</v>
      </c>
      <c r="G99" s="186">
        <f>SUMIFS(Call!$D$2:$D$13,Call!$E$2:$E$13,HH!A99,Call!$G$2:$G$13,HH!D99)</f>
        <v>0</v>
      </c>
      <c r="H99" s="89">
        <f>SUMIF('RRE0020'!$A$2:$A$254,HH!A99,'RRE0020'!$G$2:$G$254)</f>
        <v>0</v>
      </c>
      <c r="I99" s="81">
        <f t="shared" si="1"/>
        <v>10421</v>
      </c>
    </row>
    <row r="100" spans="1:9" ht="15.75" x14ac:dyDescent="0.25">
      <c r="A100" s="133" t="s">
        <v>2481</v>
      </c>
      <c r="B100" s="134" t="s">
        <v>2522</v>
      </c>
      <c r="C100" s="280" t="s">
        <v>40</v>
      </c>
      <c r="D100" s="147" t="s">
        <v>0</v>
      </c>
      <c r="E100" s="148">
        <v>3487080000</v>
      </c>
      <c r="F100" s="148">
        <v>7455224</v>
      </c>
      <c r="G100" s="186">
        <f>SUMIFS(Call!$D$2:$D$13,Call!$E$2:$E$13,HH!A100,Call!$G$2:$G$13,HH!D100)</f>
        <v>0</v>
      </c>
      <c r="H100" s="89">
        <f>SUMIF('RRE0020'!$A$2:$A$254,HH!A100,'RRE0020'!$G$2:$G$254)</f>
        <v>0</v>
      </c>
      <c r="I100" s="81">
        <f t="shared" si="1"/>
        <v>7455224</v>
      </c>
    </row>
    <row r="101" spans="1:9" ht="15.75" x14ac:dyDescent="0.25">
      <c r="A101" s="133" t="s">
        <v>2481</v>
      </c>
      <c r="B101" s="134" t="s">
        <v>2522</v>
      </c>
      <c r="C101" s="280" t="s">
        <v>40</v>
      </c>
      <c r="D101" s="154" t="s">
        <v>2</v>
      </c>
      <c r="E101" s="148">
        <v>69015000</v>
      </c>
      <c r="F101" s="148">
        <v>135958</v>
      </c>
      <c r="G101" s="186">
        <f>SUMIFS(Call!$D$2:$D$13,Call!$E$2:$E$13,HH!A101,Call!$G$2:$G$13,HH!D101)</f>
        <v>0</v>
      </c>
      <c r="H101" s="89">
        <f>SUMIF('RRE0020'!$A$2:$A$254,HH!A101,'RRE0020'!$G$2:$G$254)</f>
        <v>0</v>
      </c>
      <c r="I101" s="81">
        <f t="shared" si="1"/>
        <v>135958</v>
      </c>
    </row>
    <row r="102" spans="1:9" ht="15.75" x14ac:dyDescent="0.25">
      <c r="A102" s="133" t="s">
        <v>2484</v>
      </c>
      <c r="B102" s="134" t="s">
        <v>233</v>
      </c>
      <c r="C102" s="280" t="s">
        <v>1563</v>
      </c>
      <c r="D102" s="154" t="s">
        <v>0</v>
      </c>
      <c r="E102" s="148">
        <v>1911397000</v>
      </c>
      <c r="F102" s="148">
        <v>3765441</v>
      </c>
      <c r="G102" s="186">
        <f>SUMIFS(Call!$D$2:$D$13,Call!$E$2:$E$13,HH!A102,Call!$G$2:$G$13,HH!D102)</f>
        <v>0</v>
      </c>
      <c r="H102" s="89">
        <f>SUMIF('RRE0020'!$A$2:$A$254,HH!A102,'RRE0020'!$G$2:$G$254)</f>
        <v>0</v>
      </c>
      <c r="I102" s="81">
        <f t="shared" si="1"/>
        <v>3765441</v>
      </c>
    </row>
    <row r="103" spans="1:9" ht="15.75" x14ac:dyDescent="0.25">
      <c r="A103" s="133" t="s">
        <v>2473</v>
      </c>
      <c r="B103" s="134" t="s">
        <v>2523</v>
      </c>
      <c r="C103" s="280" t="s">
        <v>41</v>
      </c>
      <c r="D103" s="154" t="s">
        <v>0</v>
      </c>
      <c r="E103" s="148">
        <v>11637659000</v>
      </c>
      <c r="F103" s="148">
        <v>18561305</v>
      </c>
      <c r="G103" s="186">
        <f>SUMIFS(Call!$D$2:$D$13,Call!$E$2:$E$13,HH!A103,Call!$G$2:$G$13,HH!D103)</f>
        <v>0</v>
      </c>
      <c r="H103" s="89">
        <f>SUMIF('RRE0020'!$A$2:$A$254,HH!A103,'RRE0020'!$G$2:$G$254)</f>
        <v>0</v>
      </c>
      <c r="I103" s="81">
        <f t="shared" si="1"/>
        <v>18561305</v>
      </c>
    </row>
    <row r="104" spans="1:9" ht="15.75" x14ac:dyDescent="0.25">
      <c r="A104" s="133" t="s">
        <v>2473</v>
      </c>
      <c r="B104" s="134" t="s">
        <v>2523</v>
      </c>
      <c r="C104" s="280" t="s">
        <v>41</v>
      </c>
      <c r="D104" s="147" t="s">
        <v>2</v>
      </c>
      <c r="E104" s="148">
        <v>321027000</v>
      </c>
      <c r="F104" s="148">
        <v>544042</v>
      </c>
      <c r="G104" s="186">
        <f>SUMIFS(Call!$D$2:$D$13,Call!$E$2:$E$13,HH!A104,Call!$G$2:$G$13,HH!D104)</f>
        <v>0</v>
      </c>
      <c r="H104" s="89">
        <f>SUMIF('RRE0020'!$A$2:$A$254,HH!A104,'RRE0020'!$G$2:$G$254)</f>
        <v>0</v>
      </c>
      <c r="I104" s="81">
        <f t="shared" si="1"/>
        <v>544042</v>
      </c>
    </row>
    <row r="105" spans="1:9" ht="15.75" x14ac:dyDescent="0.25">
      <c r="A105" s="133" t="s">
        <v>2462</v>
      </c>
      <c r="B105" s="134" t="s">
        <v>2524</v>
      </c>
      <c r="C105" s="280" t="s">
        <v>35</v>
      </c>
      <c r="D105" s="147" t="s">
        <v>0</v>
      </c>
      <c r="E105" s="148">
        <v>17609883000</v>
      </c>
      <c r="F105" s="148">
        <v>29197688</v>
      </c>
      <c r="G105" s="186">
        <f>SUMIFS(Call!$D$2:$D$13,Call!$E$2:$E$13,HH!A105,Call!$G$2:$G$13,HH!D105)</f>
        <v>0</v>
      </c>
      <c r="H105" s="89">
        <f>SUMIF('RRE0020'!$A$2:$A$254,HH!A105,'RRE0020'!$G$2:$G$254)</f>
        <v>0</v>
      </c>
      <c r="I105" s="81">
        <f t="shared" si="1"/>
        <v>29197688</v>
      </c>
    </row>
    <row r="106" spans="1:9" ht="15.75" x14ac:dyDescent="0.25">
      <c r="A106" s="133" t="s">
        <v>2462</v>
      </c>
      <c r="B106" s="134" t="s">
        <v>2524</v>
      </c>
      <c r="C106" s="280" t="s">
        <v>35</v>
      </c>
      <c r="D106" s="154" t="s">
        <v>2</v>
      </c>
      <c r="E106" s="148">
        <v>303770000</v>
      </c>
      <c r="F106" s="148">
        <v>598426</v>
      </c>
      <c r="G106" s="186">
        <f>SUMIFS(Call!$D$2:$D$13,Call!$E$2:$E$13,HH!A106,Call!$G$2:$G$13,HH!D106)</f>
        <v>0</v>
      </c>
      <c r="H106" s="89">
        <f>SUMIF('RRE0020'!$A$2:$A$254,HH!A106,'RRE0020'!$G$2:$G$254)</f>
        <v>0</v>
      </c>
      <c r="I106" s="81">
        <f t="shared" si="1"/>
        <v>598426</v>
      </c>
    </row>
    <row r="107" spans="1:9" ht="15.75" x14ac:dyDescent="0.25">
      <c r="A107" s="133" t="s">
        <v>2487</v>
      </c>
      <c r="B107" s="134" t="s">
        <v>2564</v>
      </c>
      <c r="C107" s="280" t="s">
        <v>35</v>
      </c>
      <c r="D107" s="154" t="s">
        <v>0</v>
      </c>
      <c r="E107" s="148">
        <v>22589522000</v>
      </c>
      <c r="F107" s="148">
        <v>45350781</v>
      </c>
      <c r="G107" s="186">
        <f>SUMIFS(Call!$D$2:$D$13,Call!$E$2:$E$13,HH!A107,Call!$G$2:$G$13,HH!D107)</f>
        <v>30966</v>
      </c>
      <c r="H107" s="89">
        <f>SUMIF('RRE0020'!$A$2:$A$254,HH!A107,'RRE0020'!$G$2:$G$254)</f>
        <v>0</v>
      </c>
      <c r="I107" s="81">
        <f t="shared" si="1"/>
        <v>45319815</v>
      </c>
    </row>
    <row r="108" spans="1:9" ht="15.75" x14ac:dyDescent="0.25">
      <c r="A108" s="133" t="s">
        <v>2539</v>
      </c>
      <c r="B108" s="134" t="s">
        <v>2565</v>
      </c>
      <c r="C108" s="280" t="s">
        <v>40</v>
      </c>
      <c r="D108" s="154" t="s">
        <v>0</v>
      </c>
      <c r="E108" s="148">
        <v>1136070000</v>
      </c>
      <c r="F108" s="148">
        <v>2279457</v>
      </c>
      <c r="G108" s="186">
        <f>SUMIFS(Call!$D$2:$D$13,Call!$E$2:$E$13,HH!A108,Call!$G$2:$G$13,HH!D108)</f>
        <v>0</v>
      </c>
      <c r="H108" s="89">
        <f>SUMIF('RRE0020'!$A$2:$A$254,HH!A108,'RRE0020'!$G$2:$G$254)</f>
        <v>0</v>
      </c>
      <c r="I108" s="81">
        <f t="shared" si="1"/>
        <v>2279457</v>
      </c>
    </row>
    <row r="109" spans="1:9" ht="15.75" x14ac:dyDescent="0.25">
      <c r="A109" s="133" t="s">
        <v>2539</v>
      </c>
      <c r="B109" s="134" t="s">
        <v>2565</v>
      </c>
      <c r="C109" s="280" t="s">
        <v>40</v>
      </c>
      <c r="D109" s="154" t="s">
        <v>2</v>
      </c>
      <c r="E109" s="148">
        <v>562490000</v>
      </c>
      <c r="F109" s="148">
        <v>1058848</v>
      </c>
      <c r="G109" s="186">
        <f>SUMIFS(Call!$D$2:$D$13,Call!$E$2:$E$13,HH!A109,Call!$G$2:$G$13,HH!D109)</f>
        <v>0</v>
      </c>
      <c r="H109" s="89">
        <f>SUMIF('RRE0020'!$A$2:$A$254,HH!A109,'RRE0020'!$G$2:$G$254)</f>
        <v>0</v>
      </c>
      <c r="I109" s="81">
        <f t="shared" si="1"/>
        <v>1058848</v>
      </c>
    </row>
    <row r="110" spans="1:9" ht="15.75" x14ac:dyDescent="0.25">
      <c r="A110" s="133" t="s">
        <v>2598</v>
      </c>
      <c r="B110" s="134" t="s">
        <v>2614</v>
      </c>
      <c r="C110" s="280" t="s">
        <v>1563</v>
      </c>
      <c r="D110" s="154" t="s">
        <v>0</v>
      </c>
      <c r="E110" s="148">
        <v>7658330000</v>
      </c>
      <c r="F110" s="148">
        <v>13987340</v>
      </c>
      <c r="G110" s="186">
        <f>SUMIFS(Call!$D$2:$D$13,Call!$E$2:$E$13,HH!A110,Call!$G$2:$G$13,HH!D110)</f>
        <v>0</v>
      </c>
      <c r="H110" s="89">
        <f>SUMIF('RRE0020'!$A$2:$A$254,HH!A110,'RRE0020'!$G$2:$G$254)</f>
        <v>0</v>
      </c>
      <c r="I110" s="81">
        <f t="shared" si="1"/>
        <v>13987340</v>
      </c>
    </row>
    <row r="111" spans="1:9" ht="15.75" x14ac:dyDescent="0.25">
      <c r="A111" s="133" t="s">
        <v>2590</v>
      </c>
      <c r="B111" s="134" t="s">
        <v>2615</v>
      </c>
      <c r="C111" s="280" t="s">
        <v>40</v>
      </c>
      <c r="D111" s="154" t="s">
        <v>0</v>
      </c>
      <c r="E111" s="148">
        <v>2940941300</v>
      </c>
      <c r="F111" s="148">
        <v>4699171</v>
      </c>
      <c r="G111" s="186">
        <f>SUMIFS(Call!$D$2:$D$13,Call!$E$2:$E$13,HH!A111,Call!$G$2:$G$13,HH!D111)</f>
        <v>0</v>
      </c>
      <c r="H111" s="89">
        <f>SUMIF('RRE0020'!$A$2:$A$254,HH!A111,'RRE0020'!$G$2:$G$254)</f>
        <v>0</v>
      </c>
      <c r="I111" s="81">
        <f t="shared" si="1"/>
        <v>4699171</v>
      </c>
    </row>
    <row r="112" spans="1:9" ht="15.75" x14ac:dyDescent="0.25">
      <c r="A112" s="133" t="s">
        <v>2578</v>
      </c>
      <c r="B112" s="134" t="s">
        <v>2616</v>
      </c>
      <c r="C112" s="280" t="s">
        <v>34</v>
      </c>
      <c r="D112" s="154" t="s">
        <v>0</v>
      </c>
      <c r="E112" s="148">
        <v>8766102000</v>
      </c>
      <c r="F112" s="148">
        <v>13206498</v>
      </c>
      <c r="G112" s="186">
        <f>SUMIFS(Call!$D$2:$D$13,Call!$E$2:$E$13,HH!A112,Call!$G$2:$G$13,HH!D112)</f>
        <v>0</v>
      </c>
      <c r="H112" s="89">
        <f>SUMIF('RRE0020'!$A$2:$A$254,HH!A112,'RRE0020'!$G$2:$G$254)</f>
        <v>0</v>
      </c>
      <c r="I112" s="81">
        <f t="shared" si="1"/>
        <v>13206498</v>
      </c>
    </row>
    <row r="113" spans="1:9" ht="15.75" x14ac:dyDescent="0.25">
      <c r="A113" s="133" t="s">
        <v>2578</v>
      </c>
      <c r="B113" s="134" t="s">
        <v>2616</v>
      </c>
      <c r="C113" s="280" t="s">
        <v>34</v>
      </c>
      <c r="D113" s="154" t="s">
        <v>2</v>
      </c>
      <c r="E113" s="148">
        <v>49050000</v>
      </c>
      <c r="F113" s="148">
        <v>72103</v>
      </c>
      <c r="G113" s="186">
        <f>SUMIFS(Call!$D$2:$D$13,Call!$E$2:$E$13,HH!A113,Call!$G$2:$G$13,HH!D113)</f>
        <v>0</v>
      </c>
      <c r="H113" s="89">
        <f>SUMIF('RRE0020'!$A$2:$A$254,HH!A113,'RRE0020'!$G$2:$G$254)</f>
        <v>0</v>
      </c>
      <c r="I113" s="81">
        <f t="shared" si="1"/>
        <v>72103</v>
      </c>
    </row>
    <row r="114" spans="1:9" ht="15.75" x14ac:dyDescent="0.25">
      <c r="A114" s="133" t="s">
        <v>2595</v>
      </c>
      <c r="B114" s="134" t="s">
        <v>2617</v>
      </c>
      <c r="C114" s="280" t="s">
        <v>40</v>
      </c>
      <c r="D114" s="154" t="s">
        <v>0</v>
      </c>
      <c r="E114" s="148">
        <v>4517335000</v>
      </c>
      <c r="F114" s="148">
        <v>9323016</v>
      </c>
      <c r="G114" s="186">
        <f>SUMIFS(Call!$D$2:$D$13,Call!$E$2:$E$13,HH!A114,Call!$G$2:$G$13,HH!D114)</f>
        <v>0</v>
      </c>
      <c r="H114" s="89">
        <f>SUMIF('RRE0020'!$A$2:$A$254,HH!A114,'RRE0020'!$G$2:$G$254)</f>
        <v>0</v>
      </c>
      <c r="I114" s="81">
        <f t="shared" si="1"/>
        <v>9323016</v>
      </c>
    </row>
    <row r="115" spans="1:9" ht="15.75" x14ac:dyDescent="0.25">
      <c r="A115" s="133" t="s">
        <v>2595</v>
      </c>
      <c r="B115" s="134" t="s">
        <v>2617</v>
      </c>
      <c r="C115" s="280" t="s">
        <v>40</v>
      </c>
      <c r="D115" s="154" t="s">
        <v>2</v>
      </c>
      <c r="E115" s="148">
        <v>277725000</v>
      </c>
      <c r="F115" s="148">
        <v>577710</v>
      </c>
      <c r="G115" s="186">
        <f>SUMIFS(Call!$D$2:$D$13,Call!$E$2:$E$13,HH!A115,Call!$G$2:$G$13,HH!D115)</f>
        <v>0</v>
      </c>
      <c r="H115" s="89">
        <f>SUMIF('RRE0020'!$A$2:$A$254,HH!A115,'RRE0020'!$G$2:$G$254)</f>
        <v>0</v>
      </c>
      <c r="I115" s="81">
        <f t="shared" si="1"/>
        <v>577710</v>
      </c>
    </row>
    <row r="116" spans="1:9" ht="15.75" x14ac:dyDescent="0.25">
      <c r="A116" s="133" t="s">
        <v>2576</v>
      </c>
      <c r="B116" s="134" t="s">
        <v>2618</v>
      </c>
      <c r="C116" s="280" t="s">
        <v>37</v>
      </c>
      <c r="D116" s="154" t="s">
        <v>0</v>
      </c>
      <c r="E116" s="148">
        <v>68835000</v>
      </c>
      <c r="F116" s="148">
        <v>108810</v>
      </c>
      <c r="G116" s="186">
        <f>SUMIFS(Call!$D$2:$D$13,Call!$E$2:$E$13,HH!A116,Call!$G$2:$G$13,HH!D116)</f>
        <v>0</v>
      </c>
      <c r="H116" s="89">
        <f>SUMIF('RRE0020'!$A$2:$A$254,HH!A116,'RRE0020'!$G$2:$G$254)</f>
        <v>0</v>
      </c>
      <c r="I116" s="81">
        <f t="shared" si="1"/>
        <v>108810</v>
      </c>
    </row>
    <row r="117" spans="1:9" ht="15.75" x14ac:dyDescent="0.25">
      <c r="A117" s="133" t="s">
        <v>2576</v>
      </c>
      <c r="B117" s="134" t="s">
        <v>2618</v>
      </c>
      <c r="C117" s="280" t="s">
        <v>37</v>
      </c>
      <c r="D117" s="154" t="s">
        <v>2</v>
      </c>
      <c r="E117" s="148">
        <v>8877000</v>
      </c>
      <c r="F117" s="148">
        <v>13049</v>
      </c>
      <c r="G117" s="186">
        <f>SUMIFS(Call!$D$2:$D$13,Call!$E$2:$E$13,HH!A117,Call!$G$2:$G$13,HH!D117)</f>
        <v>0</v>
      </c>
      <c r="H117" s="89">
        <f>SUMIF('RRE0020'!$A$2:$A$254,HH!A117,'RRE0020'!$G$2:$G$254)</f>
        <v>0</v>
      </c>
      <c r="I117" s="81">
        <f t="shared" si="1"/>
        <v>13049</v>
      </c>
    </row>
    <row r="118" spans="1:9" ht="15.75" x14ac:dyDescent="0.25">
      <c r="A118" s="133" t="s">
        <v>2626</v>
      </c>
      <c r="B118" s="134" t="s">
        <v>2657</v>
      </c>
      <c r="C118" s="280" t="s">
        <v>34</v>
      </c>
      <c r="D118" s="154" t="s">
        <v>0</v>
      </c>
      <c r="E118" s="148">
        <v>8363766000</v>
      </c>
      <c r="F118" s="148">
        <v>14104207</v>
      </c>
      <c r="G118" s="186">
        <f>SUMIFS(Call!$D$2:$D$13,Call!$E$2:$E$13,HH!A118,Call!$G$2:$G$13,HH!D118)</f>
        <v>0</v>
      </c>
      <c r="H118" s="89">
        <f>SUMIF('RRE0020'!$A$2:$A$254,HH!A118,'RRE0020'!$G$2:$G$254)</f>
        <v>0</v>
      </c>
      <c r="I118" s="81">
        <f t="shared" si="1"/>
        <v>14104207</v>
      </c>
    </row>
    <row r="119" spans="1:9" ht="15.75" x14ac:dyDescent="0.25">
      <c r="A119" s="133" t="s">
        <v>2626</v>
      </c>
      <c r="B119" s="134" t="s">
        <v>2657</v>
      </c>
      <c r="C119" s="280" t="s">
        <v>34</v>
      </c>
      <c r="D119" s="147" t="s">
        <v>2</v>
      </c>
      <c r="E119" s="148">
        <v>9600000</v>
      </c>
      <c r="F119" s="148">
        <v>18912</v>
      </c>
      <c r="G119" s="186">
        <f>SUMIFS(Call!$D$2:$D$13,Call!$E$2:$E$13,HH!A119,Call!$G$2:$G$13,HH!D119)</f>
        <v>0</v>
      </c>
      <c r="H119" s="89">
        <f>SUMIF('RRE0020'!$A$2:$A$254,HH!A119,'RRE0020'!$G$2:$G$254)</f>
        <v>0</v>
      </c>
      <c r="I119" s="81">
        <f t="shared" si="1"/>
        <v>18912</v>
      </c>
    </row>
    <row r="120" spans="1:9" ht="15.75" x14ac:dyDescent="0.25">
      <c r="A120" s="133" t="s">
        <v>2642</v>
      </c>
      <c r="B120" s="134" t="s">
        <v>2658</v>
      </c>
      <c r="C120" s="280" t="s">
        <v>39</v>
      </c>
      <c r="D120" s="147" t="s">
        <v>0</v>
      </c>
      <c r="E120" s="148">
        <v>11636065000</v>
      </c>
      <c r="F120" s="148">
        <v>20111280</v>
      </c>
      <c r="G120" s="186">
        <f>SUMIFS(Call!$D$2:$D$13,Call!$E$2:$E$13,HH!A120,Call!$G$2:$G$13,HH!D120)</f>
        <v>0</v>
      </c>
      <c r="H120" s="89">
        <f>SUMIF('RRE0020'!$A$2:$A$254,HH!A120,'RRE0020'!$G$2:$G$254)</f>
        <v>0</v>
      </c>
      <c r="I120" s="81">
        <f t="shared" si="1"/>
        <v>20111280</v>
      </c>
    </row>
    <row r="121" spans="1:9" ht="15.75" x14ac:dyDescent="0.25">
      <c r="A121" s="133" t="s">
        <v>2646</v>
      </c>
      <c r="B121" s="134" t="s">
        <v>2647</v>
      </c>
      <c r="C121" s="280" t="s">
        <v>1563</v>
      </c>
      <c r="D121" s="154" t="s">
        <v>0</v>
      </c>
      <c r="E121" s="148">
        <v>3792163000</v>
      </c>
      <c r="F121" s="148">
        <v>6869772</v>
      </c>
      <c r="G121" s="186">
        <f>SUMIFS(Call!$D$2:$D$13,Call!$E$2:$E$13,HH!A121,Call!$G$2:$G$13,HH!D121)</f>
        <v>0</v>
      </c>
      <c r="H121" s="89">
        <f>SUMIF('RRE0020'!$A$2:$A$254,HH!A121,'RRE0020'!$G$2:$G$254)</f>
        <v>0</v>
      </c>
      <c r="I121" s="81">
        <f t="shared" si="1"/>
        <v>6869772</v>
      </c>
    </row>
    <row r="122" spans="1:9" ht="15.75" x14ac:dyDescent="0.25">
      <c r="A122" s="133" t="s">
        <v>2646</v>
      </c>
      <c r="B122" s="134" t="s">
        <v>2647</v>
      </c>
      <c r="C122" s="280" t="s">
        <v>1563</v>
      </c>
      <c r="D122" s="154" t="s">
        <v>2</v>
      </c>
      <c r="E122" s="148">
        <v>4444999000</v>
      </c>
      <c r="F122" s="148">
        <v>6534086</v>
      </c>
      <c r="G122" s="186">
        <f>SUMIFS(Call!$D$2:$D$13,Call!$E$2:$E$13,HH!A122,Call!$G$2:$G$13,HH!D122)</f>
        <v>0</v>
      </c>
      <c r="H122" s="89">
        <f>SUMIF('RRE0020'!$A$2:$A$254,HH!A122,'RRE0020'!$G$2:$G$254)</f>
        <v>0</v>
      </c>
      <c r="I122" s="81">
        <f t="shared" si="1"/>
        <v>6534086</v>
      </c>
    </row>
    <row r="123" spans="1:9" ht="15.75" x14ac:dyDescent="0.25">
      <c r="A123" s="133" t="s">
        <v>2639</v>
      </c>
      <c r="B123" s="134" t="s">
        <v>2704</v>
      </c>
      <c r="C123" s="280" t="s">
        <v>35</v>
      </c>
      <c r="D123" s="154" t="s">
        <v>0</v>
      </c>
      <c r="E123" s="148">
        <v>8876564000</v>
      </c>
      <c r="F123" s="148">
        <v>17486813</v>
      </c>
      <c r="G123" s="186">
        <f>SUMIFS(Call!$D$2:$D$13,Call!$E$2:$E$13,HH!A123,Call!$G$2:$G$13,HH!D123)</f>
        <v>0</v>
      </c>
      <c r="H123" s="89">
        <f>SUMIF('RRE0020'!$A$2:$A$254,HH!A123,'RRE0020'!$G$2:$G$254)</f>
        <v>0</v>
      </c>
      <c r="I123" s="81">
        <f t="shared" si="1"/>
        <v>17486813</v>
      </c>
    </row>
    <row r="124" spans="1:9" ht="15.75" x14ac:dyDescent="0.25">
      <c r="A124" s="133" t="s">
        <v>2639</v>
      </c>
      <c r="B124" s="134" t="s">
        <v>2704</v>
      </c>
      <c r="C124" s="280" t="s">
        <v>35</v>
      </c>
      <c r="D124" s="154" t="s">
        <v>2</v>
      </c>
      <c r="E124" s="148">
        <v>1463000</v>
      </c>
      <c r="F124" s="148">
        <v>2881</v>
      </c>
      <c r="G124" s="186">
        <f>SUMIFS(Call!$D$2:$D$13,Call!$E$2:$E$13,HH!A124,Call!$G$2:$G$13,HH!D124)</f>
        <v>0</v>
      </c>
      <c r="H124" s="89">
        <f>SUMIF('RRE0020'!$A$2:$A$254,HH!A124,'RRE0020'!$G$2:$G$254)</f>
        <v>0</v>
      </c>
      <c r="I124" s="81">
        <f t="shared" si="1"/>
        <v>2881</v>
      </c>
    </row>
    <row r="125" spans="1:9" ht="15.75" x14ac:dyDescent="0.25">
      <c r="A125" s="133" t="s">
        <v>2636</v>
      </c>
      <c r="B125" s="134" t="s">
        <v>2659</v>
      </c>
      <c r="C125" s="280" t="s">
        <v>33</v>
      </c>
      <c r="D125" s="154" t="s">
        <v>0</v>
      </c>
      <c r="E125" s="148">
        <v>21140905000</v>
      </c>
      <c r="F125" s="148">
        <v>40159118</v>
      </c>
      <c r="G125" s="186">
        <f>SUMIFS(Call!$D$2:$D$13,Call!$E$2:$E$13,HH!A125,Call!$G$2:$G$13,HH!D125)</f>
        <v>0</v>
      </c>
      <c r="H125" s="89">
        <f>SUMIF('RRE0020'!$A$2:$A$254,HH!A125,'RRE0020'!$G$2:$G$254)</f>
        <v>0</v>
      </c>
      <c r="I125" s="81">
        <f t="shared" si="1"/>
        <v>40159118</v>
      </c>
    </row>
    <row r="126" spans="1:9" ht="15.75" x14ac:dyDescent="0.25">
      <c r="A126" s="133" t="s">
        <v>2630</v>
      </c>
      <c r="B126" s="134" t="s">
        <v>2705</v>
      </c>
      <c r="C126" s="280" t="s">
        <v>33</v>
      </c>
      <c r="D126" s="154" t="s">
        <v>0</v>
      </c>
      <c r="E126" s="148">
        <v>5983670000</v>
      </c>
      <c r="F126" s="148">
        <v>13109596</v>
      </c>
      <c r="G126" s="186">
        <f>SUMIFS(Call!$D$2:$D$13,Call!$E$2:$E$13,HH!A126,Call!$G$2:$G$13,HH!D126)</f>
        <v>0</v>
      </c>
      <c r="H126" s="89">
        <f>SUMIF('RRE0020'!$A$2:$A$254,HH!A126,'RRE0020'!$G$2:$G$254)</f>
        <v>0</v>
      </c>
      <c r="I126" s="81">
        <f t="shared" si="1"/>
        <v>13109596</v>
      </c>
    </row>
    <row r="127" spans="1:9" ht="15.75" x14ac:dyDescent="0.25">
      <c r="A127" s="133" t="s">
        <v>2649</v>
      </c>
      <c r="B127" s="134" t="s">
        <v>2660</v>
      </c>
      <c r="C127" s="280" t="s">
        <v>1563</v>
      </c>
      <c r="D127" s="154" t="s">
        <v>0</v>
      </c>
      <c r="E127" s="148">
        <v>13250652000</v>
      </c>
      <c r="F127" s="148">
        <v>25936943</v>
      </c>
      <c r="G127" s="186">
        <f>SUMIFS(Call!$D$2:$D$13,Call!$E$2:$E$13,HH!A127,Call!$G$2:$G$13,HH!D127)</f>
        <v>0</v>
      </c>
      <c r="H127" s="89">
        <f>SUMIF('RRE0020'!$A$2:$A$254,HH!A127,'RRE0020'!$G$2:$G$254)</f>
        <v>0</v>
      </c>
      <c r="I127" s="81">
        <f t="shared" si="1"/>
        <v>25936943</v>
      </c>
    </row>
    <row r="128" spans="1:9" ht="15.75" x14ac:dyDescent="0.25">
      <c r="A128" s="133" t="s">
        <v>2633</v>
      </c>
      <c r="B128" s="134" t="s">
        <v>2661</v>
      </c>
      <c r="C128" s="280" t="s">
        <v>33</v>
      </c>
      <c r="D128" s="147" t="s">
        <v>0</v>
      </c>
      <c r="E128" s="148">
        <v>1568473000</v>
      </c>
      <c r="F128" s="148">
        <v>3375131</v>
      </c>
      <c r="G128" s="186">
        <f>SUMIFS(Call!$D$2:$D$13,Call!$E$2:$E$13,HH!A128,Call!$G$2:$G$13,HH!D128)</f>
        <v>0</v>
      </c>
      <c r="H128" s="89">
        <f>SUMIF('RRE0020'!$A$2:$A$254,HH!A128,'RRE0020'!$G$2:$G$254)</f>
        <v>0</v>
      </c>
      <c r="I128" s="81">
        <f t="shared" si="1"/>
        <v>3375131</v>
      </c>
    </row>
    <row r="129" spans="1:9" ht="15.75" x14ac:dyDescent="0.25">
      <c r="A129" s="133" t="s">
        <v>2676</v>
      </c>
      <c r="B129" s="134" t="s">
        <v>2706</v>
      </c>
      <c r="C129" s="280" t="s">
        <v>33</v>
      </c>
      <c r="D129" s="147" t="s">
        <v>0</v>
      </c>
      <c r="E129" s="148">
        <v>4579686000</v>
      </c>
      <c r="F129" s="148">
        <v>9049863</v>
      </c>
      <c r="G129" s="186">
        <f>SUMIFS(Call!$D$2:$D$13,Call!$E$2:$E$13,HH!A129,Call!$G$2:$G$13,HH!D129)</f>
        <v>0</v>
      </c>
      <c r="H129" s="89">
        <f>SUMIF('RRE0020'!$A$2:$A$254,HH!A129,'RRE0020'!$G$2:$G$254)</f>
        <v>0</v>
      </c>
      <c r="I129" s="81">
        <f t="shared" si="1"/>
        <v>9049863</v>
      </c>
    </row>
    <row r="130" spans="1:9" ht="15.75" x14ac:dyDescent="0.25">
      <c r="A130" s="133" t="s">
        <v>2676</v>
      </c>
      <c r="B130" s="134" t="s">
        <v>2706</v>
      </c>
      <c r="C130" s="280" t="s">
        <v>33</v>
      </c>
      <c r="D130" s="147" t="s">
        <v>2</v>
      </c>
      <c r="E130" s="148">
        <v>64450000</v>
      </c>
      <c r="F130" s="148">
        <v>126966</v>
      </c>
      <c r="G130" s="186">
        <f>SUMIFS(Call!$D$2:$D$13,Call!$E$2:$E$13,HH!A130,Call!$G$2:$G$13,HH!D130)</f>
        <v>0</v>
      </c>
      <c r="H130" s="89">
        <f>SUMIF('RRE0020'!$A$2:$A$254,HH!A130,'RRE0020'!$G$2:$G$254)</f>
        <v>0</v>
      </c>
      <c r="I130" s="81">
        <f t="shared" ref="I130:I193" si="2">F130-G130+H130</f>
        <v>126966</v>
      </c>
    </row>
    <row r="131" spans="1:9" ht="15.75" x14ac:dyDescent="0.25">
      <c r="A131" s="133" t="s">
        <v>2671</v>
      </c>
      <c r="B131" s="134" t="s">
        <v>2665</v>
      </c>
      <c r="C131" s="280" t="s">
        <v>34</v>
      </c>
      <c r="D131" s="147" t="s">
        <v>0</v>
      </c>
      <c r="E131" s="148">
        <v>3079199000</v>
      </c>
      <c r="F131" s="148">
        <v>5764247</v>
      </c>
      <c r="G131" s="186">
        <f>SUMIFS(Call!$D$2:$D$13,Call!$E$2:$E$13,HH!A131,Call!$G$2:$G$13,HH!D131)</f>
        <v>0</v>
      </c>
      <c r="H131" s="89">
        <f>SUMIF('RRE0020'!$A$2:$A$254,HH!A131,'RRE0020'!$G$2:$G$254)</f>
        <v>0</v>
      </c>
      <c r="I131" s="81">
        <f t="shared" si="2"/>
        <v>5764247</v>
      </c>
    </row>
    <row r="132" spans="1:9" ht="15.75" x14ac:dyDescent="0.25">
      <c r="A132" s="133" t="s">
        <v>2693</v>
      </c>
      <c r="B132" s="134" t="s">
        <v>2709</v>
      </c>
      <c r="C132" s="280" t="s">
        <v>37</v>
      </c>
      <c r="D132" s="154" t="s">
        <v>0</v>
      </c>
      <c r="E132" s="148">
        <v>16815057000</v>
      </c>
      <c r="F132" s="148">
        <v>25201587</v>
      </c>
      <c r="G132" s="186">
        <f>SUMIFS(Call!$D$2:$D$13,Call!$E$2:$E$13,HH!A132,Call!$G$2:$G$13,HH!D132)</f>
        <v>0</v>
      </c>
      <c r="H132" s="89">
        <f>SUMIF('RRE0020'!$A$2:$A$254,HH!A132,'RRE0020'!$G$2:$G$254)</f>
        <v>0</v>
      </c>
      <c r="I132" s="81">
        <f t="shared" si="2"/>
        <v>25201587</v>
      </c>
    </row>
    <row r="133" spans="1:9" ht="15.75" x14ac:dyDescent="0.25">
      <c r="A133" s="133" t="s">
        <v>2688</v>
      </c>
      <c r="B133" s="134" t="s">
        <v>2740</v>
      </c>
      <c r="C133" s="280" t="s">
        <v>1560</v>
      </c>
      <c r="D133" s="154" t="s">
        <v>0</v>
      </c>
      <c r="E133" s="148">
        <v>88155000</v>
      </c>
      <c r="F133" s="148">
        <v>129932</v>
      </c>
      <c r="G133" s="186">
        <f>SUMIFS(Call!$D$2:$D$13,Call!$E$2:$E$13,HH!A133,Call!$G$2:$G$13,HH!D133)</f>
        <v>0</v>
      </c>
      <c r="H133" s="89">
        <f>SUMIF('RRE0020'!$A$2:$A$254,HH!A133,'RRE0020'!$G$2:$G$254)</f>
        <v>0</v>
      </c>
      <c r="I133" s="81">
        <f t="shared" si="2"/>
        <v>129932</v>
      </c>
    </row>
    <row r="134" spans="1:9" ht="15.75" x14ac:dyDescent="0.25">
      <c r="A134" s="133" t="s">
        <v>2688</v>
      </c>
      <c r="B134" s="134" t="s">
        <v>2740</v>
      </c>
      <c r="C134" s="280" t="s">
        <v>1560</v>
      </c>
      <c r="D134" s="154" t="s">
        <v>2</v>
      </c>
      <c r="E134" s="148">
        <v>865246000</v>
      </c>
      <c r="F134" s="148">
        <v>1271909</v>
      </c>
      <c r="G134" s="186">
        <f>SUMIFS(Call!$D$2:$D$13,Call!$E$2:$E$13,HH!A134,Call!$G$2:$G$13,HH!D134)</f>
        <v>0</v>
      </c>
      <c r="H134" s="89">
        <f>SUMIF('RRE0020'!$A$2:$A$254,HH!A134,'RRE0020'!$G$2:$G$254)</f>
        <v>0</v>
      </c>
      <c r="I134" s="81">
        <f t="shared" si="2"/>
        <v>1271909</v>
      </c>
    </row>
    <row r="135" spans="1:9" ht="15.75" x14ac:dyDescent="0.25">
      <c r="A135" s="133" t="s">
        <v>2691</v>
      </c>
      <c r="B135" s="134" t="s">
        <v>2713</v>
      </c>
      <c r="C135" s="280" t="s">
        <v>34</v>
      </c>
      <c r="D135" s="154" t="s">
        <v>0</v>
      </c>
      <c r="E135" s="148">
        <v>3808520000</v>
      </c>
      <c r="F135" s="148">
        <v>7999380</v>
      </c>
      <c r="G135" s="186">
        <f>SUMIFS(Call!$D$2:$D$13,Call!$E$2:$E$13,HH!A135,Call!$G$2:$G$13,HH!D135)</f>
        <v>0</v>
      </c>
      <c r="H135" s="89">
        <f>SUMIF('RRE0020'!$A$2:$A$254,HH!A135,'RRE0020'!$G$2:$G$254)</f>
        <v>0</v>
      </c>
      <c r="I135" s="81">
        <f t="shared" si="2"/>
        <v>7999380</v>
      </c>
    </row>
    <row r="136" spans="1:9" ht="15.75" x14ac:dyDescent="0.25">
      <c r="A136" s="133" t="s">
        <v>2691</v>
      </c>
      <c r="B136" s="134" t="s">
        <v>2713</v>
      </c>
      <c r="C136" s="280" t="s">
        <v>34</v>
      </c>
      <c r="D136" s="154" t="s">
        <v>2</v>
      </c>
      <c r="E136" s="148">
        <v>2208000</v>
      </c>
      <c r="F136" s="148">
        <v>4349</v>
      </c>
      <c r="G136" s="186">
        <f>SUMIFS(Call!$D$2:$D$13,Call!$E$2:$E$13,HH!A136,Call!$G$2:$G$13,HH!D136)</f>
        <v>0</v>
      </c>
      <c r="H136" s="89">
        <f>SUMIF('RRE0020'!$A$2:$A$254,HH!A136,'RRE0020'!$G$2:$G$254)</f>
        <v>0</v>
      </c>
      <c r="I136" s="81">
        <f t="shared" si="2"/>
        <v>4349</v>
      </c>
    </row>
    <row r="137" spans="1:9" ht="15.75" x14ac:dyDescent="0.25">
      <c r="A137" s="133" t="s">
        <v>2714</v>
      </c>
      <c r="B137" s="134" t="s">
        <v>2715</v>
      </c>
      <c r="C137" s="280" t="s">
        <v>40</v>
      </c>
      <c r="D137" s="154" t="s">
        <v>0</v>
      </c>
      <c r="E137" s="148">
        <v>883215000</v>
      </c>
      <c r="F137" s="148">
        <v>1936428</v>
      </c>
      <c r="G137" s="186">
        <f>SUMIFS(Call!$D$2:$D$13,Call!$E$2:$E$13,HH!A137,Call!$G$2:$G$13,HH!D137)</f>
        <v>0</v>
      </c>
      <c r="H137" s="89">
        <f>SUMIF('RRE0020'!$A$2:$A$254,HH!A137,'RRE0020'!$G$2:$G$254)</f>
        <v>0</v>
      </c>
      <c r="I137" s="81">
        <f t="shared" si="2"/>
        <v>1936428</v>
      </c>
    </row>
    <row r="138" spans="1:9" ht="15.75" x14ac:dyDescent="0.25">
      <c r="A138" s="133" t="s">
        <v>2716</v>
      </c>
      <c r="B138" s="134" t="s">
        <v>2717</v>
      </c>
      <c r="C138" s="280" t="s">
        <v>33</v>
      </c>
      <c r="D138" s="154" t="s">
        <v>0</v>
      </c>
      <c r="E138" s="148">
        <v>6253240000</v>
      </c>
      <c r="F138" s="148">
        <v>12419153</v>
      </c>
      <c r="G138" s="186">
        <f>SUMIFS(Call!$D$2:$D$13,Call!$E$2:$E$13,HH!A138,Call!$G$2:$G$13,HH!D138)</f>
        <v>0</v>
      </c>
      <c r="H138" s="89">
        <f>SUMIF('RRE0020'!$A$2:$A$254,HH!A138,'RRE0020'!$G$2:$G$254)</f>
        <v>0</v>
      </c>
      <c r="I138" s="81">
        <f t="shared" si="2"/>
        <v>12419153</v>
      </c>
    </row>
    <row r="139" spans="1:9" ht="15.75" x14ac:dyDescent="0.25">
      <c r="A139" s="133" t="s">
        <v>2716</v>
      </c>
      <c r="B139" s="134" t="s">
        <v>2717</v>
      </c>
      <c r="C139" s="280" t="s">
        <v>33</v>
      </c>
      <c r="D139" s="154" t="s">
        <v>2</v>
      </c>
      <c r="E139" s="148">
        <v>31030000</v>
      </c>
      <c r="F139" s="148">
        <v>61126</v>
      </c>
      <c r="G139" s="186">
        <f>SUMIFS(Call!$D$2:$D$13,Call!$E$2:$E$13,HH!A139,Call!$G$2:$G$13,HH!D139)</f>
        <v>0</v>
      </c>
      <c r="H139" s="89">
        <f>SUMIF('RRE0020'!$A$2:$A$254,HH!A139,'RRE0020'!$G$2:$G$254)</f>
        <v>0</v>
      </c>
      <c r="I139" s="81">
        <f t="shared" si="2"/>
        <v>61126</v>
      </c>
    </row>
    <row r="140" spans="1:9" ht="15.75" x14ac:dyDescent="0.25">
      <c r="A140" s="133" t="s">
        <v>2731</v>
      </c>
      <c r="B140" s="134" t="s">
        <v>2772</v>
      </c>
      <c r="C140" s="280" t="s">
        <v>34</v>
      </c>
      <c r="D140" s="154" t="s">
        <v>0</v>
      </c>
      <c r="E140" s="148">
        <v>1710468000</v>
      </c>
      <c r="F140" s="148">
        <v>3324852</v>
      </c>
      <c r="G140" s="186">
        <f>SUMIFS(Call!$D$2:$D$13,Call!$E$2:$E$13,HH!A140,Call!$G$2:$G$13,HH!D140)</f>
        <v>0</v>
      </c>
      <c r="H140" s="89">
        <f>SUMIF('RRE0020'!$A$2:$A$254,HH!A140,'RRE0020'!$G$2:$G$254)</f>
        <v>0</v>
      </c>
      <c r="I140" s="81">
        <f t="shared" si="2"/>
        <v>3324852</v>
      </c>
    </row>
    <row r="141" spans="1:9" ht="15.75" x14ac:dyDescent="0.25">
      <c r="A141" s="133" t="s">
        <v>2735</v>
      </c>
      <c r="B141" s="134" t="s">
        <v>2773</v>
      </c>
      <c r="C141" s="280" t="s">
        <v>39</v>
      </c>
      <c r="D141" s="154" t="s">
        <v>0</v>
      </c>
      <c r="E141" s="148">
        <v>4368357000</v>
      </c>
      <c r="F141" s="148">
        <v>7782649</v>
      </c>
      <c r="G141" s="186">
        <f>SUMIFS(Call!$D$2:$D$13,Call!$E$2:$E$13,HH!A141,Call!$G$2:$G$13,HH!D141)</f>
        <v>0</v>
      </c>
      <c r="H141" s="89">
        <f>SUMIF('RRE0020'!$A$2:$A$254,HH!A141,'RRE0020'!$G$2:$G$254)</f>
        <v>0</v>
      </c>
      <c r="I141" s="81">
        <f t="shared" si="2"/>
        <v>7782649</v>
      </c>
    </row>
    <row r="142" spans="1:9" ht="15.75" x14ac:dyDescent="0.25">
      <c r="A142" s="133" t="s">
        <v>2811</v>
      </c>
      <c r="B142" s="134" t="s">
        <v>2854</v>
      </c>
      <c r="C142" s="280" t="s">
        <v>1560</v>
      </c>
      <c r="D142" s="154" t="s">
        <v>0</v>
      </c>
      <c r="E142" s="148">
        <v>6646205000</v>
      </c>
      <c r="F142" s="148">
        <v>12861691</v>
      </c>
      <c r="G142" s="186">
        <f>SUMIFS(Call!$D$2:$D$13,Call!$E$2:$E$13,HH!A142,Call!$G$2:$G$13,HH!D142)</f>
        <v>0</v>
      </c>
      <c r="H142" s="89">
        <f>SUMIF('RRE0020'!$A$2:$A$254,HH!A142,'RRE0020'!$G$2:$G$254)</f>
        <v>0</v>
      </c>
      <c r="I142" s="81">
        <f t="shared" si="2"/>
        <v>12861691</v>
      </c>
    </row>
    <row r="143" spans="1:9" ht="15.75" x14ac:dyDescent="0.25">
      <c r="A143" s="133" t="s">
        <v>2774</v>
      </c>
      <c r="B143" s="134" t="s">
        <v>2775</v>
      </c>
      <c r="C143" s="280" t="s">
        <v>37</v>
      </c>
      <c r="D143" s="154" t="s">
        <v>0</v>
      </c>
      <c r="E143" s="148">
        <v>2360253000</v>
      </c>
      <c r="F143" s="148">
        <v>3474820</v>
      </c>
      <c r="G143" s="186">
        <f>SUMIFS(Call!$D$2:$D$13,Call!$E$2:$E$13,HH!A143,Call!$G$2:$G$13,HH!D143)</f>
        <v>0</v>
      </c>
      <c r="H143" s="89">
        <f>SUMIF('RRE0020'!$A$2:$A$254,HH!A143,'RRE0020'!$G$2:$G$254)</f>
        <v>0</v>
      </c>
      <c r="I143" s="81">
        <f t="shared" si="2"/>
        <v>3474820</v>
      </c>
    </row>
    <row r="144" spans="1:9" ht="15.75" x14ac:dyDescent="0.25">
      <c r="A144" s="133" t="s">
        <v>2776</v>
      </c>
      <c r="B144" s="134" t="s">
        <v>2777</v>
      </c>
      <c r="C144" s="280" t="s">
        <v>37</v>
      </c>
      <c r="D144" s="147" t="s">
        <v>0</v>
      </c>
      <c r="E144" s="148">
        <v>6945180000</v>
      </c>
      <c r="F144" s="148">
        <v>10209597</v>
      </c>
      <c r="G144" s="186">
        <f>SUMIFS(Call!$D$2:$D$13,Call!$E$2:$E$13,HH!A144,Call!$G$2:$G$13,HH!D144)</f>
        <v>0</v>
      </c>
      <c r="H144" s="89">
        <f>SUMIF('RRE0020'!$A$2:$A$254,HH!A144,'RRE0020'!$G$2:$G$254)</f>
        <v>0</v>
      </c>
      <c r="I144" s="81">
        <f t="shared" si="2"/>
        <v>10209597</v>
      </c>
    </row>
    <row r="145" spans="1:9" ht="15.75" x14ac:dyDescent="0.25">
      <c r="A145" s="133" t="s">
        <v>2778</v>
      </c>
      <c r="B145" s="134" t="s">
        <v>2779</v>
      </c>
      <c r="C145" s="280" t="s">
        <v>1560</v>
      </c>
      <c r="D145" s="147" t="s">
        <v>0</v>
      </c>
      <c r="E145" s="148">
        <v>1543485000</v>
      </c>
      <c r="F145" s="148">
        <v>3170190</v>
      </c>
      <c r="G145" s="186">
        <f>SUMIFS(Call!$D$2:$D$13,Call!$E$2:$E$13,HH!A145,Call!$G$2:$G$13,HH!D145)</f>
        <v>0</v>
      </c>
      <c r="H145" s="89">
        <f>SUMIF('RRE0020'!$A$2:$A$254,HH!A145,'RRE0020'!$G$2:$G$254)</f>
        <v>0</v>
      </c>
      <c r="I145" s="81">
        <f t="shared" si="2"/>
        <v>3170190</v>
      </c>
    </row>
    <row r="146" spans="1:9" ht="15.75" x14ac:dyDescent="0.25">
      <c r="A146" s="133" t="s">
        <v>2780</v>
      </c>
      <c r="B146" s="134" t="s">
        <v>2781</v>
      </c>
      <c r="C146" s="280" t="s">
        <v>1560</v>
      </c>
      <c r="D146" s="154" t="s">
        <v>0</v>
      </c>
      <c r="E146" s="148">
        <v>214195000</v>
      </c>
      <c r="F146" s="148">
        <v>432577</v>
      </c>
      <c r="G146" s="186">
        <f>SUMIFS(Call!$D$2:$D$13,Call!$E$2:$E$13,HH!A146,Call!$G$2:$G$13,HH!D146)</f>
        <v>0</v>
      </c>
      <c r="H146" s="89">
        <f>SUMIF('RRE0020'!$A$2:$A$254,HH!A146,'RRE0020'!$G$2:$G$254)</f>
        <v>0</v>
      </c>
      <c r="I146" s="81">
        <f t="shared" si="2"/>
        <v>432577</v>
      </c>
    </row>
    <row r="147" spans="1:9" ht="15.75" x14ac:dyDescent="0.25">
      <c r="A147" s="133" t="s">
        <v>2822</v>
      </c>
      <c r="B147" s="134" t="s">
        <v>2856</v>
      </c>
      <c r="C147" s="280" t="s">
        <v>1560</v>
      </c>
      <c r="D147" s="147" t="s">
        <v>0</v>
      </c>
      <c r="E147" s="148">
        <v>51830000</v>
      </c>
      <c r="F147" s="148">
        <v>157638</v>
      </c>
      <c r="G147" s="186">
        <f>SUMIFS(Call!$D$2:$D$13,Call!$E$2:$E$13,HH!A147,Call!$G$2:$G$13,HH!D147)</f>
        <v>0</v>
      </c>
      <c r="H147" s="89">
        <f>SUMIF('RRE0020'!$A$2:$A$254,HH!A147,'RRE0020'!$G$2:$G$254)</f>
        <v>0</v>
      </c>
      <c r="I147" s="81">
        <f t="shared" si="2"/>
        <v>157638</v>
      </c>
    </row>
    <row r="148" spans="1:9" ht="15.75" x14ac:dyDescent="0.25">
      <c r="A148" s="133" t="s">
        <v>2782</v>
      </c>
      <c r="B148" s="134" t="s">
        <v>2783</v>
      </c>
      <c r="C148" s="280" t="s">
        <v>39</v>
      </c>
      <c r="D148" s="154" t="s">
        <v>0</v>
      </c>
      <c r="E148" s="148">
        <v>470391000</v>
      </c>
      <c r="F148" s="148">
        <v>994193</v>
      </c>
      <c r="G148" s="186">
        <f>SUMIFS(Call!$D$2:$D$13,Call!$E$2:$E$13,HH!A148,Call!$G$2:$G$13,HH!D148)</f>
        <v>0</v>
      </c>
      <c r="H148" s="89">
        <f>SUMIF('RRE0020'!$A$2:$A$254,HH!A148,'RRE0020'!$G$2:$G$254)</f>
        <v>0</v>
      </c>
      <c r="I148" s="81">
        <f t="shared" si="2"/>
        <v>994193</v>
      </c>
    </row>
    <row r="149" spans="1:9" ht="15.75" x14ac:dyDescent="0.25">
      <c r="A149" s="133" t="s">
        <v>2784</v>
      </c>
      <c r="B149" s="134" t="s">
        <v>2785</v>
      </c>
      <c r="C149" s="280" t="s">
        <v>1563</v>
      </c>
      <c r="D149" s="154" t="s">
        <v>0</v>
      </c>
      <c r="E149" s="148">
        <v>7887570000</v>
      </c>
      <c r="F149" s="148">
        <v>13587049</v>
      </c>
      <c r="G149" s="186">
        <f>SUMIFS(Call!$D$2:$D$13,Call!$E$2:$E$13,HH!A149,Call!$G$2:$G$13,HH!D149)</f>
        <v>0</v>
      </c>
      <c r="H149" s="89">
        <f>SUMIF('RRE0020'!$A$2:$A$254,HH!A149,'RRE0020'!$G$2:$G$254)</f>
        <v>0</v>
      </c>
      <c r="I149" s="81">
        <f t="shared" si="2"/>
        <v>13587049</v>
      </c>
    </row>
    <row r="150" spans="1:9" ht="15.75" x14ac:dyDescent="0.25">
      <c r="A150" s="133" t="s">
        <v>2786</v>
      </c>
      <c r="B150" s="134" t="s">
        <v>2787</v>
      </c>
      <c r="C150" s="280" t="s">
        <v>1563</v>
      </c>
      <c r="D150" s="147" t="s">
        <v>0</v>
      </c>
      <c r="E150" s="148">
        <v>458526000</v>
      </c>
      <c r="F150" s="148">
        <v>691824</v>
      </c>
      <c r="G150" s="186">
        <f>SUMIFS(Call!$D$2:$D$13,Call!$E$2:$E$13,HH!A150,Call!$G$2:$G$13,HH!D150)</f>
        <v>0</v>
      </c>
      <c r="H150" s="89">
        <f>SUMIF('RRE0020'!$A$2:$A$254,HH!A150,'RRE0020'!$G$2:$G$254)</f>
        <v>0</v>
      </c>
      <c r="I150" s="81">
        <f t="shared" si="2"/>
        <v>691824</v>
      </c>
    </row>
    <row r="151" spans="1:9" ht="15.75" x14ac:dyDescent="0.25">
      <c r="A151" s="133" t="s">
        <v>2788</v>
      </c>
      <c r="B151" s="134" t="s">
        <v>2789</v>
      </c>
      <c r="C151" s="280" t="s">
        <v>35</v>
      </c>
      <c r="D151" s="147" t="s">
        <v>0</v>
      </c>
      <c r="E151" s="148">
        <v>926387000</v>
      </c>
      <c r="F151" s="148">
        <v>1824914</v>
      </c>
      <c r="G151" s="186">
        <f>SUMIFS(Call!$D$2:$D$13,Call!$E$2:$E$13,HH!A151,Call!$G$2:$G$13,HH!D151)</f>
        <v>0</v>
      </c>
      <c r="H151" s="89">
        <f>SUMIF('RRE0020'!$A$2:$A$254,HH!A151,'RRE0020'!$G$2:$G$254)</f>
        <v>0</v>
      </c>
      <c r="I151" s="81">
        <f t="shared" si="2"/>
        <v>1824914</v>
      </c>
    </row>
    <row r="152" spans="1:9" ht="15.75" x14ac:dyDescent="0.25">
      <c r="A152" s="133" t="s">
        <v>2788</v>
      </c>
      <c r="B152" s="134" t="s">
        <v>2789</v>
      </c>
      <c r="C152" s="280" t="s">
        <v>35</v>
      </c>
      <c r="D152" s="154" t="s">
        <v>2</v>
      </c>
      <c r="E152" s="148">
        <v>9100000</v>
      </c>
      <c r="F152" s="148">
        <v>17927</v>
      </c>
      <c r="G152" s="186">
        <f>SUMIFS(Call!$D$2:$D$13,Call!$E$2:$E$13,HH!A152,Call!$G$2:$G$13,HH!D152)</f>
        <v>0</v>
      </c>
      <c r="H152" s="89">
        <f>SUMIF('RRE0020'!$A$2:$A$254,HH!A152,'RRE0020'!$G$2:$G$254)</f>
        <v>0</v>
      </c>
      <c r="I152" s="81">
        <f t="shared" si="2"/>
        <v>17927</v>
      </c>
    </row>
    <row r="153" spans="1:9" ht="15.75" x14ac:dyDescent="0.25">
      <c r="A153" s="133" t="s">
        <v>2790</v>
      </c>
      <c r="B153" s="134" t="s">
        <v>2791</v>
      </c>
      <c r="C153" s="280" t="s">
        <v>1563</v>
      </c>
      <c r="D153" s="147" t="s">
        <v>0</v>
      </c>
      <c r="E153" s="148">
        <v>17760690000</v>
      </c>
      <c r="F153" s="148">
        <v>28777356</v>
      </c>
      <c r="G153" s="186">
        <f>SUMIFS(Call!$D$2:$D$13,Call!$E$2:$E$13,HH!A153,Call!$G$2:$G$13,HH!D153)</f>
        <v>0</v>
      </c>
      <c r="H153" s="89">
        <f>SUMIF('RRE0020'!$A$2:$A$254,HH!A153,'RRE0020'!$G$2:$G$254)</f>
        <v>0</v>
      </c>
      <c r="I153" s="81">
        <f t="shared" si="2"/>
        <v>28777356</v>
      </c>
    </row>
    <row r="154" spans="1:9" ht="15.75" x14ac:dyDescent="0.25">
      <c r="A154" s="133" t="s">
        <v>2857</v>
      </c>
      <c r="B154" s="134" t="s">
        <v>2858</v>
      </c>
      <c r="C154" s="280" t="s">
        <v>33</v>
      </c>
      <c r="D154" s="154" t="s">
        <v>0</v>
      </c>
      <c r="E154" s="148">
        <v>366605000</v>
      </c>
      <c r="F154" s="148">
        <v>559335</v>
      </c>
      <c r="G154" s="186">
        <f>SUMIFS(Call!$D$2:$D$13,Call!$E$2:$E$13,HH!A154,Call!$G$2:$G$13,HH!D154)</f>
        <v>0</v>
      </c>
      <c r="H154" s="89">
        <f>SUMIF('RRE0020'!$A$2:$A$254,HH!A154,'RRE0020'!$G$2:$G$254)</f>
        <v>0</v>
      </c>
      <c r="I154" s="81">
        <f t="shared" si="2"/>
        <v>559335</v>
      </c>
    </row>
    <row r="155" spans="1:9" ht="15.75" x14ac:dyDescent="0.25">
      <c r="A155" s="133" t="s">
        <v>2859</v>
      </c>
      <c r="B155" s="134" t="s">
        <v>2860</v>
      </c>
      <c r="C155" s="280" t="s">
        <v>1563</v>
      </c>
      <c r="D155" s="154" t="s">
        <v>0</v>
      </c>
      <c r="E155" s="148">
        <v>333364000</v>
      </c>
      <c r="F155" s="148">
        <v>490022</v>
      </c>
      <c r="G155" s="186">
        <f>SUMIFS(Call!$D$2:$D$13,Call!$E$2:$E$13,HH!A155,Call!$G$2:$G$13,HH!D155)</f>
        <v>0</v>
      </c>
      <c r="H155" s="89">
        <f>SUMIF('RRE0020'!$A$2:$A$254,HH!A155,'RRE0020'!$G$2:$G$254)</f>
        <v>0</v>
      </c>
      <c r="I155" s="81">
        <f t="shared" si="2"/>
        <v>490022</v>
      </c>
    </row>
    <row r="156" spans="1:9" ht="15.75" x14ac:dyDescent="0.25">
      <c r="A156" s="133" t="s">
        <v>2919</v>
      </c>
      <c r="B156" s="134" t="s">
        <v>3013</v>
      </c>
      <c r="C156" s="280" t="s">
        <v>39</v>
      </c>
      <c r="D156" s="154" t="s">
        <v>0</v>
      </c>
      <c r="E156" s="148">
        <v>88001000</v>
      </c>
      <c r="F156" s="148">
        <v>129357</v>
      </c>
      <c r="G156" s="186">
        <f>SUMIFS(Call!$D$2:$D$13,Call!$E$2:$E$13,HH!A156,Call!$G$2:$G$13,HH!D156)</f>
        <v>0</v>
      </c>
      <c r="H156" s="89">
        <f>SUMIF('RRE0020'!$A$2:$A$254,HH!A156,'RRE0020'!$G$2:$G$254)</f>
        <v>0</v>
      </c>
      <c r="I156" s="81">
        <f t="shared" si="2"/>
        <v>129357</v>
      </c>
    </row>
    <row r="157" spans="1:9" ht="15.75" x14ac:dyDescent="0.25">
      <c r="A157" s="133" t="s">
        <v>2861</v>
      </c>
      <c r="B157" s="134" t="s">
        <v>2862</v>
      </c>
      <c r="C157" s="280" t="s">
        <v>39</v>
      </c>
      <c r="D157" s="154" t="s">
        <v>0</v>
      </c>
      <c r="E157" s="148">
        <v>984425000</v>
      </c>
      <c r="F157" s="148">
        <v>1458980</v>
      </c>
      <c r="G157" s="186">
        <f>SUMIFS(Call!$D$2:$D$13,Call!$E$2:$E$13,HH!A157,Call!$G$2:$G$13,HH!D157)</f>
        <v>0</v>
      </c>
      <c r="H157" s="89">
        <f>SUMIF('RRE0020'!$A$2:$A$254,HH!A157,'RRE0020'!$G$2:$G$254)</f>
        <v>0</v>
      </c>
      <c r="I157" s="81">
        <f t="shared" si="2"/>
        <v>1458980</v>
      </c>
    </row>
    <row r="158" spans="1:9" ht="15.75" x14ac:dyDescent="0.25">
      <c r="A158" s="133" t="s">
        <v>2863</v>
      </c>
      <c r="B158" s="134" t="s">
        <v>2864</v>
      </c>
      <c r="C158" s="280" t="s">
        <v>39</v>
      </c>
      <c r="D158" s="154" t="s">
        <v>0</v>
      </c>
      <c r="E158" s="148">
        <v>47866000</v>
      </c>
      <c r="F158" s="148">
        <v>70355</v>
      </c>
      <c r="G158" s="186">
        <f>SUMIFS(Call!$D$2:$D$13,Call!$E$2:$E$13,HH!A158,Call!$G$2:$G$13,HH!D158)</f>
        <v>0</v>
      </c>
      <c r="H158" s="89">
        <f>SUMIF('RRE0020'!$A$2:$A$254,HH!A158,'RRE0020'!$G$2:$G$254)</f>
        <v>0</v>
      </c>
      <c r="I158" s="81">
        <f t="shared" si="2"/>
        <v>70355</v>
      </c>
    </row>
    <row r="159" spans="1:9" ht="15.75" x14ac:dyDescent="0.25">
      <c r="A159" s="133" t="s">
        <v>2865</v>
      </c>
      <c r="B159" s="134" t="s">
        <v>2866</v>
      </c>
      <c r="C159" s="280" t="s">
        <v>1563</v>
      </c>
      <c r="D159" s="154" t="s">
        <v>0</v>
      </c>
      <c r="E159" s="148">
        <v>2415286000</v>
      </c>
      <c r="F159" s="148">
        <v>5363771</v>
      </c>
      <c r="G159" s="186">
        <f>SUMIFS(Call!$D$2:$D$13,Call!$E$2:$E$13,HH!A159,Call!$G$2:$G$13,HH!D159)</f>
        <v>0</v>
      </c>
      <c r="H159" s="89">
        <f>SUMIF('RRE0020'!$A$2:$A$254,HH!A159,'RRE0020'!$G$2:$G$254)</f>
        <v>0</v>
      </c>
      <c r="I159" s="81">
        <f t="shared" si="2"/>
        <v>5363771</v>
      </c>
    </row>
    <row r="160" spans="1:9" ht="15.75" x14ac:dyDescent="0.25">
      <c r="A160" s="133" t="s">
        <v>2867</v>
      </c>
      <c r="B160" s="134" t="s">
        <v>2868</v>
      </c>
      <c r="C160" s="280" t="s">
        <v>37</v>
      </c>
      <c r="D160" s="154" t="s">
        <v>0</v>
      </c>
      <c r="E160" s="148">
        <v>1809910000</v>
      </c>
      <c r="F160" s="148">
        <v>4918694</v>
      </c>
      <c r="G160" s="186">
        <f>SUMIFS(Call!$D$2:$D$13,Call!$E$2:$E$13,HH!A160,Call!$G$2:$G$13,HH!D160)</f>
        <v>0</v>
      </c>
      <c r="H160" s="89">
        <f>SUMIF('RRE0020'!$A$2:$A$254,HH!A160,'RRE0020'!$G$2:$G$254)</f>
        <v>0</v>
      </c>
      <c r="I160" s="81">
        <f t="shared" si="2"/>
        <v>4918694</v>
      </c>
    </row>
    <row r="161" spans="1:9" ht="15.75" x14ac:dyDescent="0.25">
      <c r="A161" s="133" t="s">
        <v>2927</v>
      </c>
      <c r="B161" s="134" t="s">
        <v>3014</v>
      </c>
      <c r="C161" s="280" t="s">
        <v>41</v>
      </c>
      <c r="D161" s="154" t="s">
        <v>0</v>
      </c>
      <c r="E161" s="148">
        <v>89148000</v>
      </c>
      <c r="F161" s="148">
        <v>257372</v>
      </c>
      <c r="G161" s="186">
        <f>SUMIFS(Call!$D$2:$D$13,Call!$E$2:$E$13,HH!A161,Call!$G$2:$G$13,HH!D161)</f>
        <v>0</v>
      </c>
      <c r="H161" s="89">
        <f>SUMIF('RRE0020'!$A$2:$A$254,HH!A161,'RRE0020'!$G$2:$G$254)</f>
        <v>0</v>
      </c>
      <c r="I161" s="81">
        <f t="shared" si="2"/>
        <v>257372</v>
      </c>
    </row>
    <row r="162" spans="1:9" ht="15.75" x14ac:dyDescent="0.25">
      <c r="A162" s="133" t="s">
        <v>2869</v>
      </c>
      <c r="B162" s="134" t="s">
        <v>2870</v>
      </c>
      <c r="C162" s="280" t="s">
        <v>41</v>
      </c>
      <c r="D162" s="154" t="s">
        <v>0</v>
      </c>
      <c r="E162" s="148">
        <v>209550000</v>
      </c>
      <c r="F162" s="148">
        <v>687354</v>
      </c>
      <c r="G162" s="186">
        <f>SUMIFS(Call!$D$2:$D$13,Call!$E$2:$E$13,HH!A162,Call!$G$2:$G$13,HH!D162)</f>
        <v>0</v>
      </c>
      <c r="H162" s="89">
        <f>SUMIF('RRE0020'!$A$2:$A$254,HH!A162,'RRE0020'!$G$2:$G$254)</f>
        <v>0</v>
      </c>
      <c r="I162" s="81">
        <f t="shared" si="2"/>
        <v>687354</v>
      </c>
    </row>
    <row r="163" spans="1:9" ht="15.75" x14ac:dyDescent="0.25">
      <c r="A163" s="133" t="s">
        <v>2871</v>
      </c>
      <c r="B163" s="134" t="s">
        <v>2872</v>
      </c>
      <c r="C163" s="280" t="s">
        <v>41</v>
      </c>
      <c r="D163" s="147" t="s">
        <v>0</v>
      </c>
      <c r="E163" s="148">
        <v>13305530000</v>
      </c>
      <c r="F163" s="148">
        <v>21003521</v>
      </c>
      <c r="G163" s="186">
        <f>SUMIFS(Call!$D$2:$D$13,Call!$E$2:$E$13,HH!A163,Call!$G$2:$G$13,HH!D163)</f>
        <v>0</v>
      </c>
      <c r="H163" s="89">
        <f>SUMIF('RRE0020'!$A$2:$A$254,HH!A163,'RRE0020'!$G$2:$G$254)</f>
        <v>0</v>
      </c>
      <c r="I163" s="81">
        <f t="shared" si="2"/>
        <v>21003521</v>
      </c>
    </row>
    <row r="164" spans="1:9" ht="15.75" x14ac:dyDescent="0.25">
      <c r="A164" s="133" t="s">
        <v>2871</v>
      </c>
      <c r="B164" s="134" t="s">
        <v>2872</v>
      </c>
      <c r="C164" s="280" t="s">
        <v>41</v>
      </c>
      <c r="D164" s="147" t="s">
        <v>2</v>
      </c>
      <c r="E164" s="148">
        <v>8100635000</v>
      </c>
      <c r="F164" s="148">
        <v>13648695</v>
      </c>
      <c r="G164" s="186">
        <f>SUMIFS(Call!$D$2:$D$13,Call!$E$2:$E$13,HH!A164,Call!$G$2:$G$13,HH!D164)</f>
        <v>0</v>
      </c>
      <c r="H164" s="89">
        <f>SUMIF('RRE0020'!$A$2:$A$254,HH!A164,'RRE0020'!$G$2:$G$254)</f>
        <v>0</v>
      </c>
      <c r="I164" s="81">
        <f t="shared" si="2"/>
        <v>13648695</v>
      </c>
    </row>
    <row r="165" spans="1:9" ht="15.75" x14ac:dyDescent="0.25">
      <c r="A165" s="133" t="s">
        <v>2873</v>
      </c>
      <c r="B165" s="134" t="s">
        <v>2874</v>
      </c>
      <c r="C165" s="280" t="s">
        <v>35</v>
      </c>
      <c r="D165" s="154" t="s">
        <v>0</v>
      </c>
      <c r="E165" s="148">
        <v>1817373000</v>
      </c>
      <c r="F165" s="148">
        <v>2862634</v>
      </c>
      <c r="G165" s="186">
        <f>SUMIFS(Call!$D$2:$D$13,Call!$E$2:$E$13,HH!A165,Call!$G$2:$G$13,HH!D165)</f>
        <v>0</v>
      </c>
      <c r="H165" s="89">
        <f>SUMIF('RRE0020'!$A$2:$A$254,HH!A165,'RRE0020'!$G$2:$G$254)</f>
        <v>0</v>
      </c>
      <c r="I165" s="81">
        <f t="shared" si="2"/>
        <v>2862634</v>
      </c>
    </row>
    <row r="166" spans="1:9" ht="15.75" x14ac:dyDescent="0.25">
      <c r="A166" s="133" t="s">
        <v>2915</v>
      </c>
      <c r="B166" s="134" t="s">
        <v>3015</v>
      </c>
      <c r="C166" s="280" t="s">
        <v>35</v>
      </c>
      <c r="D166" s="147" t="s">
        <v>0</v>
      </c>
      <c r="E166" s="148">
        <v>251965000</v>
      </c>
      <c r="F166" s="148">
        <v>496360</v>
      </c>
      <c r="G166" s="186">
        <f>SUMIFS(Call!$D$2:$D$13,Call!$E$2:$E$13,HH!A166,Call!$G$2:$G$13,HH!D166)</f>
        <v>0</v>
      </c>
      <c r="H166" s="89">
        <f>SUMIF('RRE0020'!$A$2:$A$254,HH!A166,'RRE0020'!$G$2:$G$254)</f>
        <v>0</v>
      </c>
      <c r="I166" s="81">
        <f t="shared" si="2"/>
        <v>496360</v>
      </c>
    </row>
    <row r="167" spans="1:9" ht="15.75" x14ac:dyDescent="0.25">
      <c r="A167" s="133" t="s">
        <v>2915</v>
      </c>
      <c r="B167" s="134" t="s">
        <v>3015</v>
      </c>
      <c r="C167" s="280" t="s">
        <v>35</v>
      </c>
      <c r="D167" s="154" t="s">
        <v>2</v>
      </c>
      <c r="E167" s="148">
        <v>19520000</v>
      </c>
      <c r="F167" s="148">
        <v>38452</v>
      </c>
      <c r="G167" s="186">
        <f>SUMIFS(Call!$D$2:$D$13,Call!$E$2:$E$13,HH!A167,Call!$G$2:$G$13,HH!D167)</f>
        <v>0</v>
      </c>
      <c r="H167" s="89">
        <f>SUMIF('RRE0020'!$A$2:$A$254,HH!A167,'RRE0020'!$G$2:$G$254)</f>
        <v>0</v>
      </c>
      <c r="I167" s="81">
        <f t="shared" si="2"/>
        <v>38452</v>
      </c>
    </row>
    <row r="168" spans="1:9" ht="15.75" x14ac:dyDescent="0.25">
      <c r="A168" s="133" t="s">
        <v>2875</v>
      </c>
      <c r="B168" s="134" t="s">
        <v>2876</v>
      </c>
      <c r="C168" s="280" t="s">
        <v>1563</v>
      </c>
      <c r="D168" s="154" t="s">
        <v>0</v>
      </c>
      <c r="E168" s="148">
        <v>49625000</v>
      </c>
      <c r="F168" s="148">
        <v>196996</v>
      </c>
      <c r="G168" s="186">
        <f>SUMIFS(Call!$D$2:$D$13,Call!$E$2:$E$13,HH!A168,Call!$G$2:$G$13,HH!D168)</f>
        <v>0</v>
      </c>
      <c r="H168" s="89">
        <f>SUMIF('RRE0020'!$A$2:$A$254,HH!A168,'RRE0020'!$G$2:$G$254)</f>
        <v>0</v>
      </c>
      <c r="I168" s="81">
        <f t="shared" si="2"/>
        <v>196996</v>
      </c>
    </row>
    <row r="169" spans="1:9" ht="15.75" x14ac:dyDescent="0.25">
      <c r="A169" s="133" t="s">
        <v>2877</v>
      </c>
      <c r="B169" s="134" t="s">
        <v>2878</v>
      </c>
      <c r="C169" s="280" t="s">
        <v>39</v>
      </c>
      <c r="D169" s="147" t="s">
        <v>0</v>
      </c>
      <c r="E169" s="148">
        <v>97480000</v>
      </c>
      <c r="F169" s="148">
        <v>192017</v>
      </c>
      <c r="G169" s="186">
        <f>SUMIFS(Call!$D$2:$D$13,Call!$E$2:$E$13,HH!A169,Call!$G$2:$G$13,HH!D169)</f>
        <v>0</v>
      </c>
      <c r="H169" s="89">
        <f>SUMIF('RRE0020'!$A$2:$A$254,HH!A169,'RRE0020'!$G$2:$G$254)</f>
        <v>0</v>
      </c>
      <c r="I169" s="81">
        <f t="shared" si="2"/>
        <v>192017</v>
      </c>
    </row>
    <row r="170" spans="1:9" ht="15.75" x14ac:dyDescent="0.25">
      <c r="A170" s="133" t="s">
        <v>2879</v>
      </c>
      <c r="B170" s="134" t="s">
        <v>2880</v>
      </c>
      <c r="C170" s="280" t="s">
        <v>41</v>
      </c>
      <c r="D170" s="154" t="s">
        <v>0</v>
      </c>
      <c r="E170" s="148">
        <v>60643000</v>
      </c>
      <c r="F170" s="148">
        <v>185931</v>
      </c>
      <c r="G170" s="186">
        <f>SUMIFS(Call!$D$2:$D$13,Call!$E$2:$E$13,HH!A170,Call!$G$2:$G$13,HH!D170)</f>
        <v>0</v>
      </c>
      <c r="H170" s="89">
        <f>SUMIF('RRE0020'!$A$2:$A$254,HH!A170,'RRE0020'!$G$2:$G$254)</f>
        <v>0</v>
      </c>
      <c r="I170" s="81">
        <f t="shared" si="2"/>
        <v>185931</v>
      </c>
    </row>
    <row r="171" spans="1:9" ht="15.75" x14ac:dyDescent="0.25">
      <c r="A171" s="133" t="s">
        <v>2879</v>
      </c>
      <c r="B171" s="134" t="s">
        <v>2880</v>
      </c>
      <c r="C171" s="280" t="s">
        <v>41</v>
      </c>
      <c r="D171" s="147" t="s">
        <v>2</v>
      </c>
      <c r="E171" s="148">
        <v>118470000</v>
      </c>
      <c r="F171" s="148">
        <v>174149</v>
      </c>
      <c r="G171" s="186">
        <f>SUMIFS(Call!$D$2:$D$13,Call!$E$2:$E$13,HH!A171,Call!$G$2:$G$13,HH!D171)</f>
        <v>0</v>
      </c>
      <c r="H171" s="89">
        <f>SUMIF('RRE0020'!$A$2:$A$254,HH!A171,'RRE0020'!$G$2:$G$254)</f>
        <v>0</v>
      </c>
      <c r="I171" s="81">
        <f t="shared" si="2"/>
        <v>174149</v>
      </c>
    </row>
    <row r="172" spans="1:9" ht="15.75" x14ac:dyDescent="0.25">
      <c r="A172" s="133" t="s">
        <v>3000</v>
      </c>
      <c r="B172" s="134" t="s">
        <v>3016</v>
      </c>
      <c r="C172" s="280" t="s">
        <v>1563</v>
      </c>
      <c r="D172" s="147" t="s">
        <v>0</v>
      </c>
      <c r="E172" s="148">
        <v>57227000</v>
      </c>
      <c r="F172" s="148">
        <v>208156</v>
      </c>
      <c r="G172" s="186">
        <f>SUMIFS(Call!$D$2:$D$13,Call!$E$2:$E$13,HH!A172,Call!$G$2:$G$13,HH!D172)</f>
        <v>0</v>
      </c>
      <c r="H172" s="89">
        <f>SUMIF('RRE0020'!$A$2:$A$254,HH!A172,'RRE0020'!$G$2:$G$254)</f>
        <v>0</v>
      </c>
      <c r="I172" s="81">
        <f t="shared" si="2"/>
        <v>208156</v>
      </c>
    </row>
    <row r="173" spans="1:9" ht="15.75" x14ac:dyDescent="0.25">
      <c r="A173" s="133" t="s">
        <v>3002</v>
      </c>
      <c r="B173" s="134" t="s">
        <v>2703</v>
      </c>
      <c r="C173" s="280" t="s">
        <v>1563</v>
      </c>
      <c r="D173" s="154" t="s">
        <v>0</v>
      </c>
      <c r="E173" s="148">
        <v>293570000</v>
      </c>
      <c r="F173" s="148">
        <v>863669</v>
      </c>
      <c r="G173" s="186">
        <f>SUMIFS(Call!$D$2:$D$13,Call!$E$2:$E$13,HH!A173,Call!$G$2:$G$13,HH!D173)</f>
        <v>0</v>
      </c>
      <c r="H173" s="89">
        <f>SUMIF('RRE0020'!$A$2:$A$254,HH!A173,'RRE0020'!$G$2:$G$254)</f>
        <v>0</v>
      </c>
      <c r="I173" s="81">
        <f t="shared" si="2"/>
        <v>863669</v>
      </c>
    </row>
    <row r="174" spans="1:9" ht="15.75" x14ac:dyDescent="0.25">
      <c r="A174" s="133" t="s">
        <v>2983</v>
      </c>
      <c r="B174" s="134" t="s">
        <v>3017</v>
      </c>
      <c r="C174" s="280" t="s">
        <v>33</v>
      </c>
      <c r="D174" s="154" t="s">
        <v>0</v>
      </c>
      <c r="E174" s="148">
        <v>4292256000</v>
      </c>
      <c r="F174" s="148">
        <v>8455689</v>
      </c>
      <c r="G174" s="186">
        <f>SUMIFS(Call!$D$2:$D$13,Call!$E$2:$E$13,HH!A174,Call!$G$2:$G$13,HH!D174)</f>
        <v>0</v>
      </c>
      <c r="H174" s="89">
        <f>SUMIF('RRE0020'!$A$2:$A$254,HH!A174,'RRE0020'!$G$2:$G$254)</f>
        <v>0</v>
      </c>
      <c r="I174" s="81">
        <f t="shared" si="2"/>
        <v>8455689</v>
      </c>
    </row>
    <row r="175" spans="1:9" ht="15.75" x14ac:dyDescent="0.25">
      <c r="A175" s="133" t="s">
        <v>2996</v>
      </c>
      <c r="B175" s="134" t="s">
        <v>3018</v>
      </c>
      <c r="C175" s="280" t="s">
        <v>1563</v>
      </c>
      <c r="D175" s="154" t="s">
        <v>0</v>
      </c>
      <c r="E175" s="148">
        <v>15000000</v>
      </c>
      <c r="F175" s="148">
        <v>59549</v>
      </c>
      <c r="G175" s="186">
        <f>SUMIFS(Call!$D$2:$D$13,Call!$E$2:$E$13,HH!A175,Call!$G$2:$G$13,HH!D175)</f>
        <v>0</v>
      </c>
      <c r="H175" s="89">
        <f>SUMIF('RRE0020'!$A$2:$A$254,HH!A175,'RRE0020'!$G$2:$G$254)</f>
        <v>0</v>
      </c>
      <c r="I175" s="81">
        <f t="shared" si="2"/>
        <v>59549</v>
      </c>
    </row>
    <row r="176" spans="1:9" ht="15.75" x14ac:dyDescent="0.25">
      <c r="A176" s="133" t="s">
        <v>2980</v>
      </c>
      <c r="B176" s="134" t="s">
        <v>3019</v>
      </c>
      <c r="C176" s="280" t="s">
        <v>34</v>
      </c>
      <c r="D176" s="154" t="s">
        <v>0</v>
      </c>
      <c r="E176" s="148">
        <v>286182000</v>
      </c>
      <c r="F176" s="148">
        <v>516551</v>
      </c>
      <c r="G176" s="186">
        <f>SUMIFS(Call!$D$2:$D$13,Call!$E$2:$E$13,HH!A176,Call!$G$2:$G$13,HH!D176)</f>
        <v>0</v>
      </c>
      <c r="H176" s="89">
        <f>SUMIF('RRE0020'!$A$2:$A$254,HH!A176,'RRE0020'!$G$2:$G$254)</f>
        <v>0</v>
      </c>
      <c r="I176" s="81">
        <f t="shared" si="2"/>
        <v>516551</v>
      </c>
    </row>
    <row r="177" spans="1:9" ht="15.75" x14ac:dyDescent="0.25">
      <c r="A177" s="133" t="s">
        <v>134</v>
      </c>
      <c r="B177" s="134" t="s">
        <v>2619</v>
      </c>
      <c r="C177" s="280" t="s">
        <v>33</v>
      </c>
      <c r="D177" s="154" t="s">
        <v>4</v>
      </c>
      <c r="E177" s="148">
        <v>12543012000</v>
      </c>
      <c r="F177" s="148">
        <v>18438214</v>
      </c>
      <c r="G177" s="186">
        <f>SUMIFS(Call!$D$2:$D$13,Call!$E$2:$E$13,HH!A177,Call!$G$2:$G$13,HH!D177)</f>
        <v>0</v>
      </c>
      <c r="H177" s="89">
        <f>SUMIF('RRE0020'!$A$2:$A$254,HH!A177,'RRE0020'!$G$2:$G$254)</f>
        <v>0</v>
      </c>
      <c r="I177" s="81">
        <f t="shared" si="2"/>
        <v>18438214</v>
      </c>
    </row>
    <row r="178" spans="1:9" ht="15.75" x14ac:dyDescent="0.25">
      <c r="A178" s="133" t="s">
        <v>131</v>
      </c>
      <c r="B178" s="134" t="s">
        <v>132</v>
      </c>
      <c r="C178" s="280" t="s">
        <v>33</v>
      </c>
      <c r="D178" s="154" t="s">
        <v>4</v>
      </c>
      <c r="E178" s="148">
        <v>84651000</v>
      </c>
      <c r="F178" s="148">
        <v>175222</v>
      </c>
      <c r="G178" s="186">
        <f>SUMIFS(Call!$D$2:$D$13,Call!$E$2:$E$13,HH!A178,Call!$G$2:$G$13,HH!D178)</f>
        <v>0</v>
      </c>
      <c r="H178" s="89">
        <f>SUMIF('RRE0020'!$A$2:$A$254,HH!A178,'RRE0020'!$G$2:$G$254)</f>
        <v>0</v>
      </c>
      <c r="I178" s="81">
        <f t="shared" si="2"/>
        <v>175222</v>
      </c>
    </row>
    <row r="179" spans="1:9" ht="15.75" x14ac:dyDescent="0.25">
      <c r="A179" s="133" t="s">
        <v>139</v>
      </c>
      <c r="B179" s="134" t="s">
        <v>140</v>
      </c>
      <c r="C179" s="280" t="s">
        <v>33</v>
      </c>
      <c r="D179" s="154" t="s">
        <v>4</v>
      </c>
      <c r="E179" s="148">
        <v>1335757000</v>
      </c>
      <c r="F179" s="148">
        <v>2152623</v>
      </c>
      <c r="G179" s="186">
        <f>SUMIFS(Call!$D$2:$D$13,Call!$E$2:$E$13,HH!A179,Call!$G$2:$G$13,HH!D179)</f>
        <v>0</v>
      </c>
      <c r="H179" s="89">
        <f>SUMIF('RRE0020'!$A$2:$A$254,HH!A179,'RRE0020'!$G$2:$G$254)</f>
        <v>0</v>
      </c>
      <c r="I179" s="81">
        <f t="shared" si="2"/>
        <v>2152623</v>
      </c>
    </row>
    <row r="180" spans="1:9" ht="15.75" x14ac:dyDescent="0.25">
      <c r="A180" s="133" t="s">
        <v>285</v>
      </c>
      <c r="B180" s="134" t="s">
        <v>2881</v>
      </c>
      <c r="C180" s="280" t="s">
        <v>40</v>
      </c>
      <c r="D180" s="154" t="s">
        <v>4</v>
      </c>
      <c r="E180" s="148">
        <v>6412970000</v>
      </c>
      <c r="F180" s="148">
        <v>9427064</v>
      </c>
      <c r="G180" s="186">
        <f>SUMIFS(Call!$D$2:$D$13,Call!$E$2:$E$13,HH!A180,Call!$G$2:$G$13,HH!D180)</f>
        <v>0</v>
      </c>
      <c r="H180" s="89">
        <f>SUMIF('RRE0020'!$A$2:$A$254,HH!A180,'RRE0020'!$G$2:$G$254)</f>
        <v>0</v>
      </c>
      <c r="I180" s="81">
        <f t="shared" si="2"/>
        <v>9427064</v>
      </c>
    </row>
    <row r="181" spans="1:9" ht="15.75" x14ac:dyDescent="0.25">
      <c r="A181" s="133" t="s">
        <v>957</v>
      </c>
      <c r="B181" s="134" t="s">
        <v>2337</v>
      </c>
      <c r="C181" s="280" t="s">
        <v>34</v>
      </c>
      <c r="D181" s="154" t="s">
        <v>283</v>
      </c>
      <c r="E181" s="148">
        <v>274389000</v>
      </c>
      <c r="F181" s="148">
        <v>540545</v>
      </c>
      <c r="G181" s="186">
        <f>SUMIFS(Call!$D$2:$D$13,Call!$E$2:$E$13,HH!A181,Call!$G$2:$G$13,HH!D181)</f>
        <v>0</v>
      </c>
      <c r="H181" s="89">
        <f>SUMIF('RRE0020'!$A$2:$A$254,HH!A181,'RRE0020'!$G$2:$G$254)</f>
        <v>0</v>
      </c>
      <c r="I181" s="81">
        <f t="shared" si="2"/>
        <v>540545</v>
      </c>
    </row>
    <row r="182" spans="1:9" ht="15.75" x14ac:dyDescent="0.25">
      <c r="A182" s="133" t="s">
        <v>287</v>
      </c>
      <c r="B182" s="134" t="s">
        <v>2338</v>
      </c>
      <c r="C182" s="280" t="s">
        <v>34</v>
      </c>
      <c r="D182" s="154" t="s">
        <v>4</v>
      </c>
      <c r="E182" s="148">
        <v>2040288000</v>
      </c>
      <c r="F182" s="148">
        <v>2999217</v>
      </c>
      <c r="G182" s="186">
        <f>SUMIFS(Call!$D$2:$D$13,Call!$E$2:$E$13,HH!A182,Call!$G$2:$G$13,HH!D182)</f>
        <v>0</v>
      </c>
      <c r="H182" s="89">
        <f>SUMIF('RRE0020'!$A$2:$A$254,HH!A182,'RRE0020'!$G$2:$G$254)</f>
        <v>0</v>
      </c>
      <c r="I182" s="81">
        <f t="shared" si="2"/>
        <v>2999217</v>
      </c>
    </row>
    <row r="183" spans="1:9" ht="15.75" x14ac:dyDescent="0.25">
      <c r="A183" s="133" t="s">
        <v>288</v>
      </c>
      <c r="B183" s="134" t="s">
        <v>2718</v>
      </c>
      <c r="C183" s="280" t="s">
        <v>40</v>
      </c>
      <c r="D183" s="154" t="s">
        <v>4</v>
      </c>
      <c r="E183" s="148">
        <v>658230804400</v>
      </c>
      <c r="F183" s="148">
        <v>969234415</v>
      </c>
      <c r="G183" s="186">
        <f>SUMIFS(Call!$D$2:$D$13,Call!$E$2:$E$13,HH!A183,Call!$G$2:$G$13,HH!D183)</f>
        <v>0</v>
      </c>
      <c r="H183" s="89">
        <f>SUMIF('RRE0020'!$A$2:$A$254,HH!A183,'RRE0020'!$G$2:$G$254)</f>
        <v>0</v>
      </c>
      <c r="I183" s="81">
        <f t="shared" si="2"/>
        <v>969234415</v>
      </c>
    </row>
    <row r="184" spans="1:9" ht="15.75" x14ac:dyDescent="0.25">
      <c r="A184" s="133" t="s">
        <v>289</v>
      </c>
      <c r="B184" s="134" t="s">
        <v>2525</v>
      </c>
      <c r="C184" s="280" t="s">
        <v>34</v>
      </c>
      <c r="D184" s="154" t="s">
        <v>4</v>
      </c>
      <c r="E184" s="148">
        <v>36632000</v>
      </c>
      <c r="F184" s="148">
        <v>53849</v>
      </c>
      <c r="G184" s="186">
        <f>SUMIFS(Call!$D$2:$D$13,Call!$E$2:$E$13,HH!A184,Call!$G$2:$G$13,HH!D184)</f>
        <v>0</v>
      </c>
      <c r="H184" s="89">
        <f>SUMIF('RRE0020'!$A$2:$A$254,HH!A184,'RRE0020'!$G$2:$G$254)</f>
        <v>0</v>
      </c>
      <c r="I184" s="81">
        <f t="shared" si="2"/>
        <v>53849</v>
      </c>
    </row>
    <row r="185" spans="1:9" ht="15.75" x14ac:dyDescent="0.25">
      <c r="A185" s="133" t="s">
        <v>292</v>
      </c>
      <c r="B185" s="134" t="s">
        <v>1514</v>
      </c>
      <c r="C185" s="280" t="s">
        <v>34</v>
      </c>
      <c r="D185" s="154" t="s">
        <v>4</v>
      </c>
      <c r="E185" s="148">
        <v>10330645000</v>
      </c>
      <c r="F185" s="148">
        <v>15186046</v>
      </c>
      <c r="G185" s="186">
        <f>SUMIFS(Call!$D$2:$D$13,Call!$E$2:$E$13,HH!A185,Call!$G$2:$G$13,HH!D185)</f>
        <v>0</v>
      </c>
      <c r="H185" s="89">
        <f>SUMIF('RRE0020'!$A$2:$A$254,HH!A185,'RRE0020'!$G$2:$G$254)</f>
        <v>0</v>
      </c>
      <c r="I185" s="81">
        <f t="shared" si="2"/>
        <v>15186046</v>
      </c>
    </row>
    <row r="186" spans="1:9" ht="15.75" x14ac:dyDescent="0.25">
      <c r="A186" s="133" t="s">
        <v>293</v>
      </c>
      <c r="B186" s="134" t="s">
        <v>2526</v>
      </c>
      <c r="C186" s="280" t="s">
        <v>35</v>
      </c>
      <c r="D186" s="154" t="s">
        <v>4</v>
      </c>
      <c r="E186" s="148">
        <v>34345000</v>
      </c>
      <c r="F186" s="148">
        <v>67657</v>
      </c>
      <c r="G186" s="186">
        <f>SUMIFS(Call!$D$2:$D$13,Call!$E$2:$E$13,HH!A186,Call!$G$2:$G$13,HH!D186)</f>
        <v>0</v>
      </c>
      <c r="H186" s="89">
        <f>SUMIF('RRE0020'!$A$2:$A$254,HH!A186,'RRE0020'!$G$2:$G$254)</f>
        <v>0</v>
      </c>
      <c r="I186" s="81">
        <f t="shared" si="2"/>
        <v>67657</v>
      </c>
    </row>
    <row r="187" spans="1:9" ht="15.75" x14ac:dyDescent="0.25">
      <c r="A187" s="133" t="s">
        <v>294</v>
      </c>
      <c r="B187" s="134" t="s">
        <v>1427</v>
      </c>
      <c r="C187" s="280" t="s">
        <v>34</v>
      </c>
      <c r="D187" s="154" t="s">
        <v>4</v>
      </c>
      <c r="E187" s="148">
        <v>21143769000</v>
      </c>
      <c r="F187" s="148">
        <v>31878228</v>
      </c>
      <c r="G187" s="186">
        <f>SUMIFS(Call!$D$2:$D$13,Call!$E$2:$E$13,HH!A187,Call!$G$2:$G$13,HH!D187)</f>
        <v>0</v>
      </c>
      <c r="H187" s="89">
        <f>SUMIF('RRE0020'!$A$2:$A$254,HH!A187,'RRE0020'!$G$2:$G$254)</f>
        <v>0</v>
      </c>
      <c r="I187" s="81">
        <f t="shared" si="2"/>
        <v>31878228</v>
      </c>
    </row>
    <row r="188" spans="1:9" ht="15.75" x14ac:dyDescent="0.25">
      <c r="A188" s="133" t="s">
        <v>299</v>
      </c>
      <c r="B188" s="134" t="s">
        <v>300</v>
      </c>
      <c r="C188" s="280" t="s">
        <v>33</v>
      </c>
      <c r="D188" s="147" t="s">
        <v>4</v>
      </c>
      <c r="E188" s="148">
        <v>18540759000</v>
      </c>
      <c r="F188" s="148">
        <v>27254909</v>
      </c>
      <c r="G188" s="186">
        <f>SUMIFS(Call!$D$2:$D$13,Call!$E$2:$E$13,HH!A188,Call!$G$2:$G$13,HH!D188)</f>
        <v>0</v>
      </c>
      <c r="H188" s="89">
        <f>SUMIF('RRE0020'!$A$2:$A$254,HH!A188,'RRE0020'!$G$2:$G$254)</f>
        <v>0</v>
      </c>
      <c r="I188" s="81">
        <f t="shared" si="2"/>
        <v>27254909</v>
      </c>
    </row>
    <row r="189" spans="1:9" ht="15.75" x14ac:dyDescent="0.25">
      <c r="A189" s="133" t="s">
        <v>301</v>
      </c>
      <c r="B189" s="134" t="s">
        <v>302</v>
      </c>
      <c r="C189" s="280" t="s">
        <v>33</v>
      </c>
      <c r="D189" s="147" t="s">
        <v>4</v>
      </c>
      <c r="E189" s="148">
        <v>911519000</v>
      </c>
      <c r="F189" s="148">
        <v>2037376</v>
      </c>
      <c r="G189" s="186">
        <f>SUMIFS(Call!$D$2:$D$13,Call!$E$2:$E$13,HH!A189,Call!$G$2:$G$13,HH!D189)</f>
        <v>0</v>
      </c>
      <c r="H189" s="89">
        <f>SUMIF('RRE0020'!$A$2:$A$254,HH!A189,'RRE0020'!$G$2:$G$254)</f>
        <v>0</v>
      </c>
      <c r="I189" s="81">
        <f t="shared" si="2"/>
        <v>2037376</v>
      </c>
    </row>
    <row r="190" spans="1:9" ht="15.75" x14ac:dyDescent="0.25">
      <c r="A190" s="133" t="s">
        <v>301</v>
      </c>
      <c r="B190" s="134" t="s">
        <v>302</v>
      </c>
      <c r="C190" s="280" t="s">
        <v>33</v>
      </c>
      <c r="D190" s="154" t="s">
        <v>283</v>
      </c>
      <c r="E190" s="148">
        <v>1434723000</v>
      </c>
      <c r="F190" s="148">
        <v>2213763</v>
      </c>
      <c r="G190" s="186">
        <f>SUMIFS(Call!$D$2:$D$13,Call!$E$2:$E$13,HH!A190,Call!$G$2:$G$13,HH!D190)</f>
        <v>0</v>
      </c>
      <c r="H190" s="89">
        <f>SUMIF('RRE0020'!$A$2:$A$254,HH!A190,'RRE0020'!$G$2:$G$254)</f>
        <v>0</v>
      </c>
      <c r="I190" s="81">
        <f t="shared" si="2"/>
        <v>2213763</v>
      </c>
    </row>
    <row r="191" spans="1:9" ht="15.75" x14ac:dyDescent="0.25">
      <c r="A191" s="133" t="s">
        <v>304</v>
      </c>
      <c r="B191" s="134" t="s">
        <v>2662</v>
      </c>
      <c r="C191" s="280" t="s">
        <v>35</v>
      </c>
      <c r="D191" s="154" t="s">
        <v>6</v>
      </c>
      <c r="E191" s="148">
        <v>12955000</v>
      </c>
      <c r="F191" s="148">
        <v>25519</v>
      </c>
      <c r="G191" s="186">
        <f>SUMIFS(Call!$D$2:$D$13,Call!$E$2:$E$13,HH!A191,Call!$G$2:$G$13,HH!D191)</f>
        <v>0</v>
      </c>
      <c r="H191" s="89">
        <f>SUMIF('RRE0020'!$A$2:$A$254,HH!A191,'RRE0020'!$G$2:$G$254)</f>
        <v>0</v>
      </c>
      <c r="I191" s="81">
        <f t="shared" si="2"/>
        <v>25519</v>
      </c>
    </row>
    <row r="192" spans="1:9" ht="15.75" x14ac:dyDescent="0.25">
      <c r="A192" s="133" t="s">
        <v>305</v>
      </c>
      <c r="B192" s="134" t="s">
        <v>306</v>
      </c>
      <c r="C192" s="280" t="s">
        <v>41</v>
      </c>
      <c r="D192" s="154" t="s">
        <v>4</v>
      </c>
      <c r="E192" s="148">
        <v>8248894000</v>
      </c>
      <c r="F192" s="148">
        <v>16213897</v>
      </c>
      <c r="G192" s="186">
        <f>SUMIFS(Call!$D$2:$D$13,Call!$E$2:$E$13,HH!A192,Call!$G$2:$G$13,HH!D192)</f>
        <v>0</v>
      </c>
      <c r="H192" s="89">
        <f>SUMIF('RRE0020'!$A$2:$A$254,HH!A192,'RRE0020'!$G$2:$G$254)</f>
        <v>0</v>
      </c>
      <c r="I192" s="81">
        <f t="shared" si="2"/>
        <v>16213897</v>
      </c>
    </row>
    <row r="193" spans="1:9" ht="15.75" x14ac:dyDescent="0.25">
      <c r="A193" s="133" t="s">
        <v>1059</v>
      </c>
      <c r="B193" s="134" t="s">
        <v>2719</v>
      </c>
      <c r="C193" s="280" t="s">
        <v>41</v>
      </c>
      <c r="D193" s="147" t="s">
        <v>283</v>
      </c>
      <c r="E193" s="148">
        <v>96004000</v>
      </c>
      <c r="F193" s="148">
        <v>189125</v>
      </c>
      <c r="G193" s="186">
        <f>SUMIFS(Call!$D$2:$D$13,Call!$E$2:$E$13,HH!A193,Call!$G$2:$G$13,HH!D193)</f>
        <v>0</v>
      </c>
      <c r="H193" s="89">
        <f>SUMIF('RRE0020'!$A$2:$A$254,HH!A193,'RRE0020'!$G$2:$G$254)</f>
        <v>0</v>
      </c>
      <c r="I193" s="81">
        <f t="shared" si="2"/>
        <v>189125</v>
      </c>
    </row>
    <row r="194" spans="1:9" ht="15.75" x14ac:dyDescent="0.25">
      <c r="A194" s="133" t="s">
        <v>307</v>
      </c>
      <c r="B194" s="134" t="s">
        <v>111</v>
      </c>
      <c r="C194" s="280" t="s">
        <v>270</v>
      </c>
      <c r="D194" s="154" t="s">
        <v>308</v>
      </c>
      <c r="E194" s="148">
        <v>300550000</v>
      </c>
      <c r="F194" s="148">
        <v>754002</v>
      </c>
      <c r="G194" s="186">
        <f>SUMIFS(Call!$D$2:$D$13,Call!$E$2:$E$13,HH!A194,Call!$G$2:$G$13,HH!D194)</f>
        <v>0</v>
      </c>
      <c r="H194" s="89">
        <f>SUMIF('RRE0020'!$A$2:$A$254,HH!A194,'RRE0020'!$G$2:$G$254)</f>
        <v>0</v>
      </c>
      <c r="I194" s="81">
        <f t="shared" ref="I194:I257" si="3">F194-G194+H194</f>
        <v>754002</v>
      </c>
    </row>
    <row r="195" spans="1:9" ht="15.75" x14ac:dyDescent="0.25">
      <c r="A195" s="133" t="s">
        <v>319</v>
      </c>
      <c r="B195" s="134" t="s">
        <v>320</v>
      </c>
      <c r="C195" s="280" t="s">
        <v>37</v>
      </c>
      <c r="D195" s="154" t="s">
        <v>4</v>
      </c>
      <c r="E195" s="148">
        <v>570895000</v>
      </c>
      <c r="F195" s="148">
        <v>1124654</v>
      </c>
      <c r="G195" s="186">
        <f>SUMIFS(Call!$D$2:$D$13,Call!$E$2:$E$13,HH!A195,Call!$G$2:$G$13,HH!D195)</f>
        <v>0</v>
      </c>
      <c r="H195" s="89">
        <f>SUMIF('RRE0020'!$A$2:$A$254,HH!A195,'RRE0020'!$G$2:$G$254)</f>
        <v>0</v>
      </c>
      <c r="I195" s="81">
        <f t="shared" si="3"/>
        <v>1124654</v>
      </c>
    </row>
    <row r="196" spans="1:9" ht="15.75" x14ac:dyDescent="0.25">
      <c r="A196" s="133" t="s">
        <v>446</v>
      </c>
      <c r="B196" s="134" t="s">
        <v>2707</v>
      </c>
      <c r="C196" s="280" t="s">
        <v>40</v>
      </c>
      <c r="D196" s="154" t="s">
        <v>283</v>
      </c>
      <c r="E196" s="148">
        <v>835045000</v>
      </c>
      <c r="F196" s="148">
        <v>2079494</v>
      </c>
      <c r="G196" s="186">
        <f>SUMIFS(Call!$D$2:$D$13,Call!$E$2:$E$13,HH!A196,Call!$G$2:$G$13,HH!D196)</f>
        <v>0</v>
      </c>
      <c r="H196" s="89">
        <f>SUMIF('RRE0020'!$A$2:$A$254,HH!A196,'RRE0020'!$G$2:$G$254)</f>
        <v>0</v>
      </c>
      <c r="I196" s="81">
        <f t="shared" si="3"/>
        <v>2079494</v>
      </c>
    </row>
    <row r="197" spans="1:9" ht="15.75" x14ac:dyDescent="0.25">
      <c r="A197" s="133" t="s">
        <v>471</v>
      </c>
      <c r="B197" s="134" t="s">
        <v>2792</v>
      </c>
      <c r="C197" s="280" t="s">
        <v>40</v>
      </c>
      <c r="D197" s="154" t="s">
        <v>4</v>
      </c>
      <c r="E197" s="148">
        <v>226350000</v>
      </c>
      <c r="F197" s="148">
        <v>445907</v>
      </c>
      <c r="G197" s="186">
        <f>SUMIFS(Call!$D$2:$D$13,Call!$E$2:$E$13,HH!A197,Call!$G$2:$G$13,HH!D197)</f>
        <v>0</v>
      </c>
      <c r="H197" s="89">
        <f>SUMIF('RRE0020'!$A$2:$A$254,HH!A197,'RRE0020'!$G$2:$G$254)</f>
        <v>0</v>
      </c>
      <c r="I197" s="81">
        <f t="shared" si="3"/>
        <v>445907</v>
      </c>
    </row>
    <row r="198" spans="1:9" ht="15.75" x14ac:dyDescent="0.25">
      <c r="A198" s="133" t="s">
        <v>329</v>
      </c>
      <c r="B198" s="134" t="s">
        <v>2663</v>
      </c>
      <c r="C198" s="280" t="s">
        <v>37</v>
      </c>
      <c r="D198" s="154" t="s">
        <v>4</v>
      </c>
      <c r="E198" s="148">
        <v>458600000</v>
      </c>
      <c r="F198" s="148">
        <v>903441</v>
      </c>
      <c r="G198" s="186">
        <f>SUMIFS(Call!$D$2:$D$13,Call!$E$2:$E$13,HH!A198,Call!$G$2:$G$13,HH!D198)</f>
        <v>0</v>
      </c>
      <c r="H198" s="89">
        <f>SUMIF('RRE0020'!$A$2:$A$254,HH!A198,'RRE0020'!$G$2:$G$254)</f>
        <v>0</v>
      </c>
      <c r="I198" s="81">
        <f t="shared" si="3"/>
        <v>903441</v>
      </c>
    </row>
    <row r="199" spans="1:9" ht="15.75" x14ac:dyDescent="0.25">
      <c r="A199" s="133" t="s">
        <v>330</v>
      </c>
      <c r="B199" s="134" t="s">
        <v>1883</v>
      </c>
      <c r="C199" s="280" t="s">
        <v>37</v>
      </c>
      <c r="D199" s="154" t="s">
        <v>283</v>
      </c>
      <c r="E199" s="148">
        <v>44900000</v>
      </c>
      <c r="F199" s="148">
        <v>88453</v>
      </c>
      <c r="G199" s="186">
        <f>SUMIFS(Call!$D$2:$D$13,Call!$E$2:$E$13,HH!A199,Call!$G$2:$G$13,HH!D199)</f>
        <v>0</v>
      </c>
      <c r="H199" s="89">
        <f>SUMIF('RRE0020'!$A$2:$A$254,HH!A199,'RRE0020'!$G$2:$G$254)</f>
        <v>0</v>
      </c>
      <c r="I199" s="81">
        <f t="shared" si="3"/>
        <v>88453</v>
      </c>
    </row>
    <row r="200" spans="1:9" ht="15.75" x14ac:dyDescent="0.25">
      <c r="A200" s="133" t="s">
        <v>478</v>
      </c>
      <c r="B200" s="134" t="s">
        <v>3020</v>
      </c>
      <c r="C200" s="280" t="s">
        <v>40</v>
      </c>
      <c r="D200" s="154" t="s">
        <v>4</v>
      </c>
      <c r="E200" s="148">
        <v>173900000</v>
      </c>
      <c r="F200" s="148">
        <v>342581</v>
      </c>
      <c r="G200" s="186">
        <f>SUMIFS(Call!$D$2:$D$13,Call!$E$2:$E$13,HH!A200,Call!$G$2:$G$13,HH!D200)</f>
        <v>0</v>
      </c>
      <c r="H200" s="89">
        <f>SUMIF('RRE0020'!$A$2:$A$254,HH!A200,'RRE0020'!$G$2:$G$254)</f>
        <v>0</v>
      </c>
      <c r="I200" s="81">
        <f t="shared" si="3"/>
        <v>342581</v>
      </c>
    </row>
    <row r="201" spans="1:9" ht="15.75" x14ac:dyDescent="0.25">
      <c r="A201" s="133" t="s">
        <v>1260</v>
      </c>
      <c r="B201" s="134" t="s">
        <v>1261</v>
      </c>
      <c r="C201" s="280" t="s">
        <v>33</v>
      </c>
      <c r="D201" s="154" t="s">
        <v>4</v>
      </c>
      <c r="E201" s="148">
        <v>6256365000</v>
      </c>
      <c r="F201" s="148">
        <v>9196842</v>
      </c>
      <c r="G201" s="186">
        <f>SUMIFS(Call!$D$2:$D$13,Call!$E$2:$E$13,HH!A201,Call!$G$2:$G$13,HH!D201)</f>
        <v>0</v>
      </c>
      <c r="H201" s="89">
        <f>SUMIF('RRE0020'!$A$2:$A$254,HH!A201,'RRE0020'!$G$2:$G$254)</f>
        <v>0</v>
      </c>
      <c r="I201" s="81">
        <f t="shared" si="3"/>
        <v>9196842</v>
      </c>
    </row>
    <row r="202" spans="1:9" ht="15.75" x14ac:dyDescent="0.25">
      <c r="A202" s="133" t="s">
        <v>1286</v>
      </c>
      <c r="B202" s="134" t="s">
        <v>1428</v>
      </c>
      <c r="C202" s="280" t="s">
        <v>37</v>
      </c>
      <c r="D202" s="154" t="s">
        <v>4</v>
      </c>
      <c r="E202" s="148">
        <v>11493535000</v>
      </c>
      <c r="F202" s="148">
        <v>16895494</v>
      </c>
      <c r="G202" s="186">
        <f>SUMIFS(Call!$D$2:$D$13,Call!$E$2:$E$13,HH!A202,Call!$G$2:$G$13,HH!D202)</f>
        <v>0</v>
      </c>
      <c r="H202" s="89">
        <f>SUMIF('RRE0020'!$A$2:$A$254,HH!A202,'RRE0020'!$G$2:$G$254)</f>
        <v>0</v>
      </c>
      <c r="I202" s="81">
        <f t="shared" si="3"/>
        <v>16895494</v>
      </c>
    </row>
    <row r="203" spans="1:9" ht="15.75" x14ac:dyDescent="0.25">
      <c r="A203" s="133" t="s">
        <v>1309</v>
      </c>
      <c r="B203" s="134" t="s">
        <v>2720</v>
      </c>
      <c r="C203" s="280" t="s">
        <v>40</v>
      </c>
      <c r="D203" s="154" t="s">
        <v>4</v>
      </c>
      <c r="E203" s="148">
        <v>10972180000</v>
      </c>
      <c r="F203" s="148">
        <v>16129090</v>
      </c>
      <c r="G203" s="186">
        <f>SUMIFS(Call!$D$2:$D$13,Call!$E$2:$E$13,HH!A203,Call!$G$2:$G$13,HH!D203)</f>
        <v>0</v>
      </c>
      <c r="H203" s="89">
        <f>SUMIF('RRE0020'!$A$2:$A$254,HH!A203,'RRE0020'!$G$2:$G$254)</f>
        <v>0</v>
      </c>
      <c r="I203" s="81">
        <f t="shared" si="3"/>
        <v>16129090</v>
      </c>
    </row>
    <row r="204" spans="1:9" ht="15.75" x14ac:dyDescent="0.25">
      <c r="A204" s="133" t="s">
        <v>1283</v>
      </c>
      <c r="B204" s="134" t="s">
        <v>281</v>
      </c>
      <c r="C204" s="280" t="s">
        <v>40</v>
      </c>
      <c r="D204" s="154" t="s">
        <v>4</v>
      </c>
      <c r="E204" s="148">
        <v>307163000</v>
      </c>
      <c r="F204" s="148">
        <v>605110</v>
      </c>
      <c r="G204" s="186">
        <f>SUMIFS(Call!$D$2:$D$13,Call!$E$2:$E$13,HH!A204,Call!$G$2:$G$13,HH!D204)</f>
        <v>0</v>
      </c>
      <c r="H204" s="89">
        <f>SUMIF('RRE0020'!$A$2:$A$254,HH!A204,'RRE0020'!$G$2:$G$254)</f>
        <v>0</v>
      </c>
      <c r="I204" s="81">
        <f t="shared" si="3"/>
        <v>605110</v>
      </c>
    </row>
    <row r="205" spans="1:9" ht="15.75" x14ac:dyDescent="0.25">
      <c r="A205" s="133" t="s">
        <v>1283</v>
      </c>
      <c r="B205" s="134" t="s">
        <v>281</v>
      </c>
      <c r="C205" s="280" t="s">
        <v>40</v>
      </c>
      <c r="D205" s="147" t="s">
        <v>283</v>
      </c>
      <c r="E205" s="148">
        <v>216275000</v>
      </c>
      <c r="F205" s="148">
        <v>425394</v>
      </c>
      <c r="G205" s="186">
        <f>SUMIFS(Call!$D$2:$D$13,Call!$E$2:$E$13,HH!A205,Call!$G$2:$G$13,HH!D205)</f>
        <v>0</v>
      </c>
      <c r="H205" s="89">
        <f>SUMIF('RRE0020'!$A$2:$A$254,HH!A205,'RRE0020'!$G$2:$G$254)</f>
        <v>0</v>
      </c>
      <c r="I205" s="81">
        <f t="shared" si="3"/>
        <v>425394</v>
      </c>
    </row>
    <row r="206" spans="1:9" ht="15.75" x14ac:dyDescent="0.25">
      <c r="A206" s="133" t="s">
        <v>1292</v>
      </c>
      <c r="B206" s="134" t="s">
        <v>2283</v>
      </c>
      <c r="C206" s="280" t="s">
        <v>34</v>
      </c>
      <c r="D206" s="154" t="s">
        <v>291</v>
      </c>
      <c r="E206" s="148">
        <v>340420000</v>
      </c>
      <c r="F206" s="148">
        <v>583822</v>
      </c>
      <c r="G206" s="186">
        <f>SUMIFS(Call!$D$2:$D$13,Call!$E$2:$E$13,HH!A206,Call!$G$2:$G$13,HH!D206)</f>
        <v>0</v>
      </c>
      <c r="H206" s="89">
        <f>SUMIF('RRE0020'!$A$2:$A$254,HH!A206,'RRE0020'!$G$2:$G$254)</f>
        <v>0</v>
      </c>
      <c r="I206" s="81">
        <f t="shared" si="3"/>
        <v>583822</v>
      </c>
    </row>
    <row r="207" spans="1:9" ht="15.75" x14ac:dyDescent="0.25">
      <c r="A207" s="133" t="s">
        <v>1363</v>
      </c>
      <c r="B207" s="134" t="s">
        <v>1429</v>
      </c>
      <c r="C207" s="280" t="s">
        <v>33</v>
      </c>
      <c r="D207" s="154" t="s">
        <v>4</v>
      </c>
      <c r="E207" s="148">
        <v>6443374000</v>
      </c>
      <c r="F207" s="148">
        <v>9471747</v>
      </c>
      <c r="G207" s="186">
        <f>SUMIFS(Call!$D$2:$D$13,Call!$E$2:$E$13,HH!A207,Call!$G$2:$G$13,HH!D207)</f>
        <v>0</v>
      </c>
      <c r="H207" s="89">
        <f>SUMIF('RRE0020'!$A$2:$A$254,HH!A207,'RRE0020'!$G$2:$G$254)</f>
        <v>0</v>
      </c>
      <c r="I207" s="81">
        <f t="shared" si="3"/>
        <v>9471747</v>
      </c>
    </row>
    <row r="208" spans="1:9" ht="15.75" x14ac:dyDescent="0.25">
      <c r="A208" s="133" t="s">
        <v>1390</v>
      </c>
      <c r="B208" s="134" t="s">
        <v>2378</v>
      </c>
      <c r="C208" s="280" t="s">
        <v>34</v>
      </c>
      <c r="D208" s="147" t="s">
        <v>283</v>
      </c>
      <c r="E208" s="148">
        <v>504905000</v>
      </c>
      <c r="F208" s="148">
        <v>857434</v>
      </c>
      <c r="G208" s="186">
        <f>SUMIFS(Call!$D$2:$D$13,Call!$E$2:$E$13,HH!A208,Call!$G$2:$G$13,HH!D208)</f>
        <v>0</v>
      </c>
      <c r="H208" s="89">
        <f>SUMIF('RRE0020'!$A$2:$A$254,HH!A208,'RRE0020'!$G$2:$G$254)</f>
        <v>0</v>
      </c>
      <c r="I208" s="81">
        <f t="shared" si="3"/>
        <v>857434</v>
      </c>
    </row>
    <row r="209" spans="1:9" ht="15.75" x14ac:dyDescent="0.25">
      <c r="A209" s="133" t="s">
        <v>1367</v>
      </c>
      <c r="B209" s="134" t="s">
        <v>2339</v>
      </c>
      <c r="C209" s="280" t="s">
        <v>40</v>
      </c>
      <c r="D209" s="147" t="s">
        <v>4</v>
      </c>
      <c r="E209" s="148">
        <v>216133000</v>
      </c>
      <c r="F209" s="148">
        <v>377048</v>
      </c>
      <c r="G209" s="186">
        <f>SUMIFS(Call!$D$2:$D$13,Call!$E$2:$E$13,HH!A209,Call!$G$2:$G$13,HH!D209)</f>
        <v>0</v>
      </c>
      <c r="H209" s="89">
        <f>SUMIF('RRE0020'!$A$2:$A$254,HH!A209,'RRE0020'!$G$2:$G$254)</f>
        <v>0</v>
      </c>
      <c r="I209" s="81">
        <f t="shared" si="3"/>
        <v>377048</v>
      </c>
    </row>
    <row r="210" spans="1:9" ht="15.75" x14ac:dyDescent="0.25">
      <c r="A210" s="133" t="s">
        <v>1371</v>
      </c>
      <c r="B210" s="134" t="s">
        <v>3021</v>
      </c>
      <c r="C210" s="280" t="s">
        <v>37</v>
      </c>
      <c r="D210" s="154" t="s">
        <v>4</v>
      </c>
      <c r="E210" s="148">
        <v>10125000</v>
      </c>
      <c r="F210" s="148">
        <v>14883</v>
      </c>
      <c r="G210" s="186">
        <f>SUMIFS(Call!$D$2:$D$13,Call!$E$2:$E$13,HH!A210,Call!$G$2:$G$13,HH!D210)</f>
        <v>0</v>
      </c>
      <c r="H210" s="89">
        <f>SUMIF('RRE0020'!$A$2:$A$254,HH!A210,'RRE0020'!$G$2:$G$254)</f>
        <v>0</v>
      </c>
      <c r="I210" s="81">
        <f t="shared" si="3"/>
        <v>14883</v>
      </c>
    </row>
    <row r="211" spans="1:9" ht="15.75" x14ac:dyDescent="0.25">
      <c r="A211" s="133" t="s">
        <v>1373</v>
      </c>
      <c r="B211" s="134" t="s">
        <v>1516</v>
      </c>
      <c r="C211" s="280" t="s">
        <v>41</v>
      </c>
      <c r="D211" s="154" t="s">
        <v>4</v>
      </c>
      <c r="E211" s="148">
        <v>806468000</v>
      </c>
      <c r="F211" s="148">
        <v>1546899</v>
      </c>
      <c r="G211" s="186">
        <f>SUMIFS(Call!$D$2:$D$13,Call!$E$2:$E$13,HH!A211,Call!$G$2:$G$13,HH!D211)</f>
        <v>0</v>
      </c>
      <c r="H211" s="89">
        <f>SUMIF('RRE0020'!$A$2:$A$254,HH!A211,'RRE0020'!$G$2:$G$254)</f>
        <v>0</v>
      </c>
      <c r="I211" s="81">
        <f t="shared" si="3"/>
        <v>1546899</v>
      </c>
    </row>
    <row r="212" spans="1:9" ht="15.75" x14ac:dyDescent="0.25">
      <c r="A212" s="133" t="s">
        <v>1377</v>
      </c>
      <c r="B212" s="134" t="s">
        <v>1476</v>
      </c>
      <c r="C212" s="280" t="s">
        <v>41</v>
      </c>
      <c r="D212" s="147" t="s">
        <v>4</v>
      </c>
      <c r="E212" s="148">
        <v>3989265000</v>
      </c>
      <c r="F212" s="148">
        <v>7328459</v>
      </c>
      <c r="G212" s="186">
        <f>SUMIFS(Call!$D$2:$D$13,Call!$E$2:$E$13,HH!A212,Call!$G$2:$G$13,HH!D212)</f>
        <v>0</v>
      </c>
      <c r="H212" s="89">
        <f>SUMIF('RRE0020'!$A$2:$A$254,HH!A212,'RRE0020'!$G$2:$G$254)</f>
        <v>0</v>
      </c>
      <c r="I212" s="81">
        <f t="shared" si="3"/>
        <v>7328459</v>
      </c>
    </row>
    <row r="213" spans="1:9" ht="15.75" x14ac:dyDescent="0.25">
      <c r="A213" s="133" t="s">
        <v>1437</v>
      </c>
      <c r="B213" s="134" t="s">
        <v>1569</v>
      </c>
      <c r="C213" s="280" t="s">
        <v>37</v>
      </c>
      <c r="D213" s="154" t="s">
        <v>4</v>
      </c>
      <c r="E213" s="148">
        <v>192841653000</v>
      </c>
      <c r="F213" s="148">
        <v>283477226</v>
      </c>
      <c r="G213" s="186">
        <f>SUMIFS(Call!$D$2:$D$13,Call!$E$2:$E$13,HH!A213,Call!$G$2:$G$13,HH!D213)</f>
        <v>0</v>
      </c>
      <c r="H213" s="89">
        <f>SUMIF('RRE0020'!$A$2:$A$254,HH!A213,'RRE0020'!$G$2:$G$254)</f>
        <v>0</v>
      </c>
      <c r="I213" s="81">
        <f t="shared" si="3"/>
        <v>283477226</v>
      </c>
    </row>
    <row r="214" spans="1:9" ht="15.75" x14ac:dyDescent="0.25">
      <c r="A214" s="133" t="s">
        <v>1479</v>
      </c>
      <c r="B214" s="134" t="s">
        <v>1561</v>
      </c>
      <c r="C214" s="280" t="s">
        <v>37</v>
      </c>
      <c r="D214" s="154" t="s">
        <v>4</v>
      </c>
      <c r="E214" s="148">
        <v>123235000</v>
      </c>
      <c r="F214" s="148">
        <v>228068</v>
      </c>
      <c r="G214" s="186">
        <f>SUMIFS(Call!$D$2:$D$13,Call!$E$2:$E$13,HH!A214,Call!$G$2:$G$13,HH!D214)</f>
        <v>0</v>
      </c>
      <c r="H214" s="89">
        <f>SUMIF('RRE0020'!$A$2:$A$254,HH!A214,'RRE0020'!$G$2:$G$254)</f>
        <v>0</v>
      </c>
      <c r="I214" s="81">
        <f t="shared" si="3"/>
        <v>228068</v>
      </c>
    </row>
    <row r="215" spans="1:9" ht="15.75" x14ac:dyDescent="0.25">
      <c r="A215" s="133" t="s">
        <v>1524</v>
      </c>
      <c r="B215" s="134" t="s">
        <v>1562</v>
      </c>
      <c r="C215" s="280" t="s">
        <v>34</v>
      </c>
      <c r="D215" s="154" t="s">
        <v>291</v>
      </c>
      <c r="E215" s="148">
        <v>27234730000</v>
      </c>
      <c r="F215" s="148">
        <v>40058178</v>
      </c>
      <c r="G215" s="186">
        <f>SUMIFS(Call!$D$2:$D$13,Call!$E$2:$E$13,HH!A215,Call!$G$2:$G$13,HH!D215)</f>
        <v>0</v>
      </c>
      <c r="H215" s="89">
        <f>SUMIF('RRE0020'!$A$2:$A$254,HH!A215,'RRE0020'!$G$2:$G$254)</f>
        <v>0</v>
      </c>
      <c r="I215" s="81">
        <f t="shared" si="3"/>
        <v>40058178</v>
      </c>
    </row>
    <row r="216" spans="1:9" ht="15.75" x14ac:dyDescent="0.25">
      <c r="A216" s="133" t="s">
        <v>1542</v>
      </c>
      <c r="B216" s="134" t="s">
        <v>2620</v>
      </c>
      <c r="C216" s="280" t="s">
        <v>39</v>
      </c>
      <c r="D216" s="154" t="s">
        <v>4</v>
      </c>
      <c r="E216" s="148">
        <v>1312570000</v>
      </c>
      <c r="F216" s="148">
        <v>1929477</v>
      </c>
      <c r="G216" s="186">
        <f>SUMIFS(Call!$D$2:$D$13,Call!$E$2:$E$13,HH!A216,Call!$G$2:$G$13,HH!D216)</f>
        <v>0</v>
      </c>
      <c r="H216" s="89">
        <f>SUMIF('RRE0020'!$A$2:$A$254,HH!A216,'RRE0020'!$G$2:$G$254)</f>
        <v>0</v>
      </c>
      <c r="I216" s="81">
        <f t="shared" si="3"/>
        <v>1929477</v>
      </c>
    </row>
    <row r="217" spans="1:9" ht="15.75" x14ac:dyDescent="0.25">
      <c r="A217" s="133" t="s">
        <v>1545</v>
      </c>
      <c r="B217" s="134" t="s">
        <v>2793</v>
      </c>
      <c r="C217" s="280" t="s">
        <v>39</v>
      </c>
      <c r="D217" s="154" t="s">
        <v>283</v>
      </c>
      <c r="E217" s="148">
        <v>160825000</v>
      </c>
      <c r="F217" s="148">
        <v>638474</v>
      </c>
      <c r="G217" s="186">
        <f>SUMIFS(Call!$D$2:$D$13,Call!$E$2:$E$13,HH!A217,Call!$G$2:$G$13,HH!D217)</f>
        <v>0</v>
      </c>
      <c r="H217" s="89">
        <f>SUMIF('RRE0020'!$A$2:$A$254,HH!A217,'RRE0020'!$G$2:$G$254)</f>
        <v>0</v>
      </c>
      <c r="I217" s="81">
        <f t="shared" si="3"/>
        <v>638474</v>
      </c>
    </row>
    <row r="218" spans="1:9" ht="15.75" x14ac:dyDescent="0.25">
      <c r="A218" s="133" t="s">
        <v>1630</v>
      </c>
      <c r="B218" s="134" t="s">
        <v>1663</v>
      </c>
      <c r="C218" s="280" t="s">
        <v>37</v>
      </c>
      <c r="D218" s="154" t="s">
        <v>4</v>
      </c>
      <c r="E218" s="148">
        <v>100873810000</v>
      </c>
      <c r="F218" s="148">
        <v>148284460</v>
      </c>
      <c r="G218" s="186">
        <f>SUMIFS(Call!$D$2:$D$13,Call!$E$2:$E$13,HH!A218,Call!$G$2:$G$13,HH!D218)</f>
        <v>0</v>
      </c>
      <c r="H218" s="89">
        <f>SUMIF('RRE0020'!$A$2:$A$254,HH!A218,'RRE0020'!$G$2:$G$254)</f>
        <v>0</v>
      </c>
      <c r="I218" s="81">
        <f t="shared" si="3"/>
        <v>148284460</v>
      </c>
    </row>
    <row r="219" spans="1:9" ht="15.75" x14ac:dyDescent="0.25">
      <c r="A219" s="133" t="s">
        <v>1664</v>
      </c>
      <c r="B219" s="134" t="s">
        <v>3022</v>
      </c>
      <c r="C219" s="280" t="s">
        <v>40</v>
      </c>
      <c r="D219" s="154" t="s">
        <v>4</v>
      </c>
      <c r="E219" s="148">
        <v>6600000</v>
      </c>
      <c r="F219" s="148">
        <v>13002</v>
      </c>
      <c r="G219" s="186">
        <f>SUMIFS(Call!$D$2:$D$13,Call!$E$2:$E$13,HH!A219,Call!$G$2:$G$13,HH!D219)</f>
        <v>0</v>
      </c>
      <c r="H219" s="89">
        <f>SUMIF('RRE0020'!$A$2:$A$254,HH!A219,'RRE0020'!$G$2:$G$254)</f>
        <v>0</v>
      </c>
      <c r="I219" s="81">
        <f t="shared" si="3"/>
        <v>13002</v>
      </c>
    </row>
    <row r="220" spans="1:9" ht="15.75" x14ac:dyDescent="0.25">
      <c r="A220" s="133" t="s">
        <v>1706</v>
      </c>
      <c r="B220" s="134" t="s">
        <v>2794</v>
      </c>
      <c r="C220" s="280" t="s">
        <v>35</v>
      </c>
      <c r="D220" s="154" t="s">
        <v>4</v>
      </c>
      <c r="E220" s="148">
        <v>23370000</v>
      </c>
      <c r="F220" s="148">
        <v>46037</v>
      </c>
      <c r="G220" s="186">
        <f>SUMIFS(Call!$D$2:$D$13,Call!$E$2:$E$13,HH!A220,Call!$G$2:$G$13,HH!D220)</f>
        <v>0</v>
      </c>
      <c r="H220" s="89">
        <f>SUMIF('RRE0020'!$A$2:$A$254,HH!A220,'RRE0020'!$G$2:$G$254)</f>
        <v>0</v>
      </c>
      <c r="I220" s="81">
        <f t="shared" si="3"/>
        <v>46037</v>
      </c>
    </row>
    <row r="221" spans="1:9" ht="15.75" x14ac:dyDescent="0.25">
      <c r="A221" s="133" t="s">
        <v>1667</v>
      </c>
      <c r="B221" s="134" t="s">
        <v>1668</v>
      </c>
      <c r="C221" s="280" t="s">
        <v>33</v>
      </c>
      <c r="D221" s="154" t="s">
        <v>4</v>
      </c>
      <c r="E221" s="148">
        <v>29713000</v>
      </c>
      <c r="F221" s="148">
        <v>58524</v>
      </c>
      <c r="G221" s="186">
        <f>SUMIFS(Call!$D$2:$D$13,Call!$E$2:$E$13,HH!A221,Call!$G$2:$G$13,HH!D221)</f>
        <v>0</v>
      </c>
      <c r="H221" s="89">
        <f>SUMIF('RRE0020'!$A$2:$A$254,HH!A221,'RRE0020'!$G$2:$G$254)</f>
        <v>0</v>
      </c>
      <c r="I221" s="81">
        <f t="shared" si="3"/>
        <v>58524</v>
      </c>
    </row>
    <row r="222" spans="1:9" ht="15.75" x14ac:dyDescent="0.25">
      <c r="A222" s="133" t="s">
        <v>1703</v>
      </c>
      <c r="B222" s="134" t="s">
        <v>119</v>
      </c>
      <c r="C222" s="280" t="s">
        <v>33</v>
      </c>
      <c r="D222" s="154" t="s">
        <v>4</v>
      </c>
      <c r="E222" s="148">
        <v>2895000</v>
      </c>
      <c r="F222" s="148">
        <v>5703</v>
      </c>
      <c r="G222" s="186">
        <f>SUMIFS(Call!$D$2:$D$13,Call!$E$2:$E$13,HH!A222,Call!$G$2:$G$13,HH!D222)</f>
        <v>0</v>
      </c>
      <c r="H222" s="89">
        <f>SUMIF('RRE0020'!$A$2:$A$254,HH!A222,'RRE0020'!$G$2:$G$254)</f>
        <v>0</v>
      </c>
      <c r="I222" s="81">
        <f t="shared" si="3"/>
        <v>5703</v>
      </c>
    </row>
    <row r="223" spans="1:9" ht="15.75" x14ac:dyDescent="0.25">
      <c r="A223" s="133" t="s">
        <v>1703</v>
      </c>
      <c r="B223" s="134" t="s">
        <v>119</v>
      </c>
      <c r="C223" s="280" t="s">
        <v>33</v>
      </c>
      <c r="D223" s="154" t="s">
        <v>283</v>
      </c>
      <c r="E223" s="148">
        <v>106960000</v>
      </c>
      <c r="F223" s="148">
        <v>210710</v>
      </c>
      <c r="G223" s="186">
        <f>SUMIFS(Call!$D$2:$D$13,Call!$E$2:$E$13,HH!A223,Call!$G$2:$G$13,HH!D223)</f>
        <v>0</v>
      </c>
      <c r="H223" s="89">
        <f>SUMIF('RRE0020'!$A$2:$A$254,HH!A223,'RRE0020'!$G$2:$G$254)</f>
        <v>0</v>
      </c>
      <c r="I223" s="81">
        <f t="shared" si="3"/>
        <v>210710</v>
      </c>
    </row>
    <row r="224" spans="1:9" ht="15.75" x14ac:dyDescent="0.25">
      <c r="A224" s="133" t="s">
        <v>1807</v>
      </c>
      <c r="B224" s="134" t="s">
        <v>2360</v>
      </c>
      <c r="C224" s="280" t="s">
        <v>33</v>
      </c>
      <c r="D224" s="154" t="s">
        <v>283</v>
      </c>
      <c r="E224" s="148">
        <v>176820000</v>
      </c>
      <c r="F224" s="148">
        <v>348333</v>
      </c>
      <c r="G224" s="186">
        <f>SUMIFS(Call!$D$2:$D$13,Call!$E$2:$E$13,HH!A224,Call!$G$2:$G$13,HH!D224)</f>
        <v>0</v>
      </c>
      <c r="H224" s="89">
        <f>SUMIF('RRE0020'!$A$2:$A$254,HH!A224,'RRE0020'!$G$2:$G$254)</f>
        <v>0</v>
      </c>
      <c r="I224" s="81">
        <f t="shared" si="3"/>
        <v>348333</v>
      </c>
    </row>
    <row r="225" spans="1:10" ht="15.75" x14ac:dyDescent="0.25">
      <c r="A225" s="133" t="s">
        <v>1897</v>
      </c>
      <c r="B225" s="134" t="s">
        <v>1425</v>
      </c>
      <c r="C225" s="280" t="s">
        <v>39</v>
      </c>
      <c r="D225" s="154" t="s">
        <v>283</v>
      </c>
      <c r="E225" s="148">
        <v>2744110000</v>
      </c>
      <c r="F225" s="148">
        <v>4276645</v>
      </c>
      <c r="G225" s="186">
        <f>SUMIFS(Call!$D$2:$D$13,Call!$E$2:$E$13,HH!A225,Call!$G$2:$G$13,HH!D225)</f>
        <v>0</v>
      </c>
      <c r="H225" s="89">
        <f>SUMIF('RRE0020'!$A$2:$A$254,HH!A225,'RRE0020'!$G$2:$G$254)</f>
        <v>0</v>
      </c>
      <c r="I225" s="81">
        <f t="shared" si="3"/>
        <v>4276645</v>
      </c>
    </row>
    <row r="226" spans="1:10" ht="15.75" x14ac:dyDescent="0.25">
      <c r="A226" s="133" t="s">
        <v>2031</v>
      </c>
      <c r="B226" s="134" t="s">
        <v>2340</v>
      </c>
      <c r="C226" s="280" t="s">
        <v>40</v>
      </c>
      <c r="D226" s="154" t="s">
        <v>4</v>
      </c>
      <c r="E226" s="148">
        <v>1184965000</v>
      </c>
      <c r="F226" s="148">
        <v>1741896</v>
      </c>
      <c r="G226" s="186">
        <f>SUMIFS(Call!$D$2:$D$13,Call!$E$2:$E$13,HH!A226,Call!$G$2:$G$13,HH!D226)</f>
        <v>0</v>
      </c>
      <c r="H226" s="89">
        <f>SUMIF('RRE0020'!$A$2:$A$254,HH!A226,'RRE0020'!$G$2:$G$254)</f>
        <v>0</v>
      </c>
      <c r="I226" s="81">
        <f t="shared" si="3"/>
        <v>1741896</v>
      </c>
    </row>
    <row r="227" spans="1:10" ht="15.75" x14ac:dyDescent="0.25">
      <c r="A227" s="133" t="s">
        <v>2043</v>
      </c>
      <c r="B227" s="134" t="s">
        <v>2284</v>
      </c>
      <c r="C227" s="280" t="s">
        <v>40</v>
      </c>
      <c r="D227" s="154" t="s">
        <v>4</v>
      </c>
      <c r="E227" s="148">
        <v>101772300</v>
      </c>
      <c r="F227" s="148">
        <v>200490</v>
      </c>
      <c r="G227" s="186">
        <f>SUMIFS(Call!$D$2:$D$13,Call!$E$2:$E$13,HH!A227,Call!$G$2:$G$13,HH!D227)</f>
        <v>0</v>
      </c>
      <c r="H227" s="89">
        <f>SUMIF('RRE0020'!$A$2:$A$254,HH!A227,'RRE0020'!$G$2:$G$254)</f>
        <v>0</v>
      </c>
      <c r="I227" s="81">
        <f t="shared" si="3"/>
        <v>200490</v>
      </c>
    </row>
    <row r="228" spans="1:10" ht="15.75" x14ac:dyDescent="0.25">
      <c r="A228" s="133" t="s">
        <v>2077</v>
      </c>
      <c r="B228" s="134" t="s">
        <v>2379</v>
      </c>
      <c r="C228" s="280" t="s">
        <v>40</v>
      </c>
      <c r="D228" s="154" t="s">
        <v>283</v>
      </c>
      <c r="E228" s="148">
        <v>40000000</v>
      </c>
      <c r="F228" s="148">
        <v>78800</v>
      </c>
      <c r="G228" s="186">
        <f>SUMIFS(Call!$D$2:$D$13,Call!$E$2:$E$13,HH!A228,Call!$G$2:$G$13,HH!D228)</f>
        <v>0</v>
      </c>
      <c r="H228" s="89">
        <f>SUMIF('RRE0020'!$A$2:$A$254,HH!A228,'RRE0020'!$G$2:$G$254)</f>
        <v>0</v>
      </c>
      <c r="I228" s="81">
        <f t="shared" si="3"/>
        <v>78800</v>
      </c>
    </row>
    <row r="229" spans="1:10" ht="15.75" x14ac:dyDescent="0.25">
      <c r="A229" s="133" t="s">
        <v>2081</v>
      </c>
      <c r="B229" s="134" t="s">
        <v>2341</v>
      </c>
      <c r="C229" s="280" t="s">
        <v>40</v>
      </c>
      <c r="D229" s="154" t="s">
        <v>283</v>
      </c>
      <c r="E229" s="148">
        <v>649605000</v>
      </c>
      <c r="F229" s="148">
        <v>1264416</v>
      </c>
      <c r="G229" s="186">
        <f>SUMIFS(Call!$D$2:$D$13,Call!$E$2:$E$13,HH!A229,Call!$G$2:$G$13,HH!D229)</f>
        <v>0</v>
      </c>
      <c r="H229" s="89">
        <f>SUMIF('RRE0020'!$A$2:$A$254,HH!A229,'RRE0020'!$G$2:$G$254)</f>
        <v>0</v>
      </c>
      <c r="I229" s="81">
        <f t="shared" si="3"/>
        <v>1264416</v>
      </c>
    </row>
    <row r="230" spans="1:10" ht="15.75" x14ac:dyDescent="0.25">
      <c r="A230" s="133" t="s">
        <v>2005</v>
      </c>
      <c r="B230" s="134" t="s">
        <v>2721</v>
      </c>
      <c r="C230" s="280" t="s">
        <v>33</v>
      </c>
      <c r="D230" s="154" t="s">
        <v>283</v>
      </c>
      <c r="E230" s="148">
        <v>1201745000</v>
      </c>
      <c r="F230" s="148">
        <v>1907635</v>
      </c>
      <c r="G230" s="186">
        <f>SUMIFS(Call!$D$2:$D$13,Call!$E$2:$E$13,HH!A230,Call!$G$2:$G$13,HH!D230)</f>
        <v>0</v>
      </c>
      <c r="H230" s="89">
        <f>SUMIF('RRE0020'!$A$2:$A$254,HH!A230,'RRE0020'!$G$2:$G$254)</f>
        <v>0</v>
      </c>
      <c r="I230" s="81">
        <f t="shared" si="3"/>
        <v>1907635</v>
      </c>
    </row>
    <row r="231" spans="1:10" s="24" customFormat="1" ht="15.75" x14ac:dyDescent="0.25">
      <c r="A231" s="133" t="s">
        <v>2045</v>
      </c>
      <c r="B231" s="134" t="s">
        <v>2285</v>
      </c>
      <c r="C231" s="280" t="s">
        <v>40</v>
      </c>
      <c r="D231" s="154" t="s">
        <v>4</v>
      </c>
      <c r="E231" s="148">
        <v>82467770000</v>
      </c>
      <c r="F231" s="148">
        <v>121227563</v>
      </c>
      <c r="G231" s="186">
        <f>SUMIFS(Call!$D$2:$D$13,Call!$E$2:$E$13,HH!A231,Call!$G$2:$G$13,HH!D231)</f>
        <v>0</v>
      </c>
      <c r="H231" s="89">
        <f>SUMIF('RRE0020'!$A$2:$A$254,HH!A231,'RRE0020'!$G$2:$G$254)</f>
        <v>0</v>
      </c>
      <c r="I231" s="81">
        <f t="shared" si="3"/>
        <v>121227563</v>
      </c>
    </row>
    <row r="232" spans="1:10" s="24" customFormat="1" ht="15.75" x14ac:dyDescent="0.25">
      <c r="A232" s="133" t="s">
        <v>1979</v>
      </c>
      <c r="B232" s="134" t="s">
        <v>2361</v>
      </c>
      <c r="C232" s="280" t="s">
        <v>34</v>
      </c>
      <c r="D232" s="154" t="s">
        <v>4</v>
      </c>
      <c r="E232" s="148">
        <v>1362360000</v>
      </c>
      <c r="F232" s="148">
        <v>2025177</v>
      </c>
      <c r="G232" s="186">
        <f>SUMIFS(Call!$D$2:$D$13,Call!$E$2:$E$13,HH!A232,Call!$G$2:$G$13,HH!D232)</f>
        <v>0</v>
      </c>
      <c r="H232" s="89">
        <f>SUMIF('RRE0020'!$A$2:$A$254,HH!A232,'RRE0020'!$G$2:$G$254)</f>
        <v>0</v>
      </c>
      <c r="I232" s="81">
        <f t="shared" si="3"/>
        <v>2025177</v>
      </c>
      <c r="J232" s="310"/>
    </row>
    <row r="233" spans="1:10" s="24" customFormat="1" ht="15.75" x14ac:dyDescent="0.25">
      <c r="A233" s="133" t="s">
        <v>2063</v>
      </c>
      <c r="B233" s="134" t="s">
        <v>227</v>
      </c>
      <c r="C233" s="280" t="s">
        <v>41</v>
      </c>
      <c r="D233" s="154" t="s">
        <v>4</v>
      </c>
      <c r="E233" s="148">
        <v>60450000</v>
      </c>
      <c r="F233" s="148">
        <v>119086</v>
      </c>
      <c r="G233" s="186">
        <f>SUMIFS(Call!$D$2:$D$13,Call!$E$2:$E$13,HH!A233,Call!$G$2:$G$13,HH!D233)</f>
        <v>0</v>
      </c>
      <c r="H233" s="89">
        <f>SUMIF('RRE0020'!$A$2:$A$254,HH!A233,'RRE0020'!$G$2:$G$254)</f>
        <v>0</v>
      </c>
      <c r="I233" s="81">
        <f t="shared" si="3"/>
        <v>119086</v>
      </c>
      <c r="J233" s="310"/>
    </row>
    <row r="234" spans="1:10" s="24" customFormat="1" ht="15.75" x14ac:dyDescent="0.25">
      <c r="A234" s="133" t="s">
        <v>2101</v>
      </c>
      <c r="B234" s="134" t="s">
        <v>1568</v>
      </c>
      <c r="C234" s="280" t="s">
        <v>1563</v>
      </c>
      <c r="D234" s="154" t="s">
        <v>4</v>
      </c>
      <c r="E234" s="148">
        <v>19000000</v>
      </c>
      <c r="F234" s="148">
        <v>37430</v>
      </c>
      <c r="G234" s="186">
        <f>SUMIFS(Call!$D$2:$D$13,Call!$E$2:$E$13,HH!A234,Call!$G$2:$G$13,HH!D234)</f>
        <v>0</v>
      </c>
      <c r="H234" s="89">
        <f>SUMIF('RRE0020'!$A$2:$A$254,HH!A234,'RRE0020'!$G$2:$G$254)</f>
        <v>0</v>
      </c>
      <c r="I234" s="81">
        <f t="shared" si="3"/>
        <v>37430</v>
      </c>
      <c r="J234" s="310"/>
    </row>
    <row r="235" spans="1:10" s="24" customFormat="1" ht="15.75" x14ac:dyDescent="0.25">
      <c r="A235" s="133" t="s">
        <v>2101</v>
      </c>
      <c r="B235" s="134" t="s">
        <v>1568</v>
      </c>
      <c r="C235" s="280" t="s">
        <v>1563</v>
      </c>
      <c r="D235" s="154" t="s">
        <v>283</v>
      </c>
      <c r="E235" s="148">
        <v>735180000</v>
      </c>
      <c r="F235" s="148">
        <v>1448301</v>
      </c>
      <c r="G235" s="186">
        <f>SUMIFS(Call!$D$2:$D$13,Call!$E$2:$E$13,HH!A235,Call!$G$2:$G$13,HH!D235)</f>
        <v>0</v>
      </c>
      <c r="H235" s="89">
        <f>SUMIF('RRE0020'!$A$2:$A$254,HH!A235,'RRE0020'!$G$2:$G$254)</f>
        <v>0</v>
      </c>
      <c r="I235" s="81">
        <f t="shared" si="3"/>
        <v>1448301</v>
      </c>
      <c r="J235" s="310"/>
    </row>
    <row r="236" spans="1:10" s="24" customFormat="1" ht="15.75" x14ac:dyDescent="0.25">
      <c r="A236" s="133" t="s">
        <v>1994</v>
      </c>
      <c r="B236" s="134" t="s">
        <v>152</v>
      </c>
      <c r="C236" s="280" t="s">
        <v>34</v>
      </c>
      <c r="D236" s="154" t="s">
        <v>283</v>
      </c>
      <c r="E236" s="148">
        <v>5304800000</v>
      </c>
      <c r="F236" s="148">
        <v>10450446</v>
      </c>
      <c r="G236" s="186">
        <f>SUMIFS(Call!$D$2:$D$13,Call!$E$2:$E$13,HH!A236,Call!$G$2:$G$13,HH!D236)</f>
        <v>0</v>
      </c>
      <c r="H236" s="89">
        <f>SUMIF('RRE0020'!$A$2:$A$254,HH!A236,'RRE0020'!$G$2:$G$254)</f>
        <v>0</v>
      </c>
      <c r="I236" s="81">
        <f t="shared" si="3"/>
        <v>10450446</v>
      </c>
      <c r="J236" s="310"/>
    </row>
    <row r="237" spans="1:10" s="24" customFormat="1" ht="15.75" x14ac:dyDescent="0.25">
      <c r="A237" s="133" t="s">
        <v>2040</v>
      </c>
      <c r="B237" s="134" t="s">
        <v>2286</v>
      </c>
      <c r="C237" s="280" t="s">
        <v>40</v>
      </c>
      <c r="D237" s="154" t="s">
        <v>4</v>
      </c>
      <c r="E237" s="148">
        <v>425330721000</v>
      </c>
      <c r="F237" s="148">
        <v>625236097</v>
      </c>
      <c r="G237" s="186">
        <f>SUMIFS(Call!$D$2:$D$13,Call!$E$2:$E$13,HH!A237,Call!$G$2:$G$13,HH!D237)</f>
        <v>0</v>
      </c>
      <c r="H237" s="89">
        <f>SUMIF('RRE0020'!$A$2:$A$254,HH!A237,'RRE0020'!$G$2:$G$254)</f>
        <v>0</v>
      </c>
      <c r="I237" s="81">
        <f t="shared" si="3"/>
        <v>625236097</v>
      </c>
    </row>
    <row r="238" spans="1:10" s="24" customFormat="1" ht="15.75" x14ac:dyDescent="0.25">
      <c r="A238" s="133" t="s">
        <v>2027</v>
      </c>
      <c r="B238" s="134" t="s">
        <v>2287</v>
      </c>
      <c r="C238" s="280" t="s">
        <v>39</v>
      </c>
      <c r="D238" s="154" t="s">
        <v>4</v>
      </c>
      <c r="E238" s="148">
        <v>12510830000</v>
      </c>
      <c r="F238" s="148">
        <v>18390915</v>
      </c>
      <c r="G238" s="186">
        <f>SUMIFS(Call!$D$2:$D$13,Call!$E$2:$E$13,HH!A238,Call!$G$2:$G$13,HH!D238)</f>
        <v>0</v>
      </c>
      <c r="H238" s="89">
        <f>SUMIF('RRE0020'!$A$2:$A$254,HH!A238,'RRE0020'!$G$2:$G$254)</f>
        <v>0</v>
      </c>
      <c r="I238" s="81">
        <f t="shared" si="3"/>
        <v>18390915</v>
      </c>
      <c r="J238" s="312"/>
    </row>
    <row r="239" spans="1:10" s="24" customFormat="1" ht="15.75" x14ac:dyDescent="0.25">
      <c r="A239" s="133" t="s">
        <v>2066</v>
      </c>
      <c r="B239" s="134" t="s">
        <v>2362</v>
      </c>
      <c r="C239" s="280" t="s">
        <v>41</v>
      </c>
      <c r="D239" s="154" t="s">
        <v>283</v>
      </c>
      <c r="E239" s="148">
        <v>52420000</v>
      </c>
      <c r="F239" s="148">
        <v>103267</v>
      </c>
      <c r="G239" s="186">
        <f>SUMIFS(Call!$D$2:$D$13,Call!$E$2:$E$13,HH!A239,Call!$G$2:$G$13,HH!D239)</f>
        <v>0</v>
      </c>
      <c r="H239" s="89">
        <f>SUMIF('RRE0020'!$A$2:$A$254,HH!A239,'RRE0020'!$G$2:$G$254)</f>
        <v>0</v>
      </c>
      <c r="I239" s="81">
        <f t="shared" si="3"/>
        <v>103267</v>
      </c>
      <c r="J239" s="312"/>
    </row>
    <row r="240" spans="1:10" s="24" customFormat="1" ht="15.75" x14ac:dyDescent="0.25">
      <c r="A240" s="133" t="s">
        <v>1975</v>
      </c>
      <c r="B240" s="134" t="s">
        <v>1659</v>
      </c>
      <c r="C240" s="280" t="s">
        <v>34</v>
      </c>
      <c r="D240" s="154" t="s">
        <v>283</v>
      </c>
      <c r="E240" s="148">
        <v>36193975000</v>
      </c>
      <c r="F240" s="148">
        <v>73366629</v>
      </c>
      <c r="G240" s="186">
        <f>SUMIFS(Call!$D$2:$D$13,Call!$E$2:$E$13,HH!A240,Call!$G$2:$G$13,HH!D240)</f>
        <v>0</v>
      </c>
      <c r="H240" s="89">
        <f>SUMIF('RRE0020'!$A$2:$A$254,HH!A240,'RRE0020'!$G$2:$G$254)</f>
        <v>0</v>
      </c>
      <c r="I240" s="81">
        <f t="shared" si="3"/>
        <v>73366629</v>
      </c>
      <c r="J240" s="312"/>
    </row>
    <row r="241" spans="1:10" s="24" customFormat="1" ht="15.75" x14ac:dyDescent="0.25">
      <c r="A241" s="133" t="s">
        <v>1986</v>
      </c>
      <c r="B241" s="134" t="s">
        <v>2795</v>
      </c>
      <c r="C241" s="280" t="s">
        <v>34</v>
      </c>
      <c r="D241" s="154" t="s">
        <v>4</v>
      </c>
      <c r="E241" s="148">
        <v>2276064000</v>
      </c>
      <c r="F241" s="148">
        <v>3345810</v>
      </c>
      <c r="G241" s="186">
        <f>SUMIFS(Call!$D$2:$D$13,Call!$E$2:$E$13,HH!A241,Call!$G$2:$G$13,HH!D241)</f>
        <v>0</v>
      </c>
      <c r="H241" s="89">
        <f>SUMIF('RRE0020'!$A$2:$A$254,HH!A241,'RRE0020'!$G$2:$G$254)</f>
        <v>0</v>
      </c>
      <c r="I241" s="81">
        <f t="shared" si="3"/>
        <v>3345810</v>
      </c>
      <c r="J241" s="312"/>
    </row>
    <row r="242" spans="1:10" s="24" customFormat="1" ht="15.75" x14ac:dyDescent="0.25">
      <c r="A242" s="133" t="s">
        <v>1999</v>
      </c>
      <c r="B242" s="134" t="s">
        <v>2288</v>
      </c>
      <c r="C242" s="280" t="s">
        <v>33</v>
      </c>
      <c r="D242" s="154" t="s">
        <v>283</v>
      </c>
      <c r="E242" s="148">
        <v>41300000</v>
      </c>
      <c r="F242" s="148">
        <v>81353</v>
      </c>
      <c r="G242" s="186">
        <f>SUMIFS(Call!$D$2:$D$13,Call!$E$2:$E$13,HH!A242,Call!$G$2:$G$13,HH!D242)</f>
        <v>0</v>
      </c>
      <c r="H242" s="89">
        <f>SUMIF('RRE0020'!$A$2:$A$254,HH!A242,'RRE0020'!$G$2:$G$254)</f>
        <v>0</v>
      </c>
      <c r="I242" s="81">
        <f t="shared" si="3"/>
        <v>81353</v>
      </c>
      <c r="J242" s="311"/>
    </row>
    <row r="243" spans="1:10" ht="15.75" x14ac:dyDescent="0.25">
      <c r="A243" s="133" t="s">
        <v>1970</v>
      </c>
      <c r="B243" s="134" t="s">
        <v>2289</v>
      </c>
      <c r="C243" s="280" t="s">
        <v>34</v>
      </c>
      <c r="D243" s="154" t="s">
        <v>283</v>
      </c>
      <c r="E243" s="148">
        <v>278030000</v>
      </c>
      <c r="F243" s="148">
        <v>474314</v>
      </c>
      <c r="G243" s="186">
        <f>SUMIFS(Call!$D$2:$D$13,Call!$E$2:$E$13,HH!A243,Call!$G$2:$G$13,HH!D243)</f>
        <v>0</v>
      </c>
      <c r="H243" s="89">
        <f>SUMIF('RRE0020'!$A$2:$A$254,HH!A243,'RRE0020'!$G$2:$G$254)</f>
        <v>0</v>
      </c>
      <c r="I243" s="81">
        <f t="shared" si="3"/>
        <v>474314</v>
      </c>
      <c r="J243" s="24"/>
    </row>
    <row r="244" spans="1:10" ht="15.75" x14ac:dyDescent="0.25">
      <c r="A244" s="133" t="s">
        <v>2075</v>
      </c>
      <c r="B244" s="134" t="s">
        <v>2621</v>
      </c>
      <c r="C244" s="280" t="s">
        <v>40</v>
      </c>
      <c r="D244" s="154" t="s">
        <v>4</v>
      </c>
      <c r="E244" s="148">
        <v>17905560000</v>
      </c>
      <c r="F244" s="148">
        <v>26321173</v>
      </c>
      <c r="G244" s="186">
        <f>SUMIFS(Call!$D$2:$D$13,Call!$E$2:$E$13,HH!A244,Call!$G$2:$G$13,HH!D244)</f>
        <v>0</v>
      </c>
      <c r="H244" s="89">
        <f>SUMIF('RRE0020'!$A$2:$A$254,HH!A244,'RRE0020'!$G$2:$G$254)</f>
        <v>0</v>
      </c>
      <c r="I244" s="81">
        <f t="shared" si="3"/>
        <v>26321173</v>
      </c>
      <c r="J244" s="24"/>
    </row>
    <row r="245" spans="1:10" ht="15.75" x14ac:dyDescent="0.25">
      <c r="A245" s="133" t="s">
        <v>2059</v>
      </c>
      <c r="B245" s="134" t="s">
        <v>2342</v>
      </c>
      <c r="C245" s="280" t="s">
        <v>40</v>
      </c>
      <c r="D245" s="154" t="s">
        <v>4</v>
      </c>
      <c r="E245" s="148">
        <v>557856900</v>
      </c>
      <c r="F245" s="148">
        <v>1098977</v>
      </c>
      <c r="G245" s="186">
        <f>SUMIFS(Call!$D$2:$D$13,Call!$E$2:$E$13,HH!A245,Call!$G$2:$G$13,HH!D245)</f>
        <v>0</v>
      </c>
      <c r="H245" s="89">
        <f>SUMIF('RRE0020'!$A$2:$A$254,HH!A245,'RRE0020'!$G$2:$G$254)</f>
        <v>0</v>
      </c>
      <c r="I245" s="81">
        <f t="shared" si="3"/>
        <v>1098977</v>
      </c>
      <c r="J245" s="24"/>
    </row>
    <row r="246" spans="1:10" ht="15.75" x14ac:dyDescent="0.25">
      <c r="A246" s="133" t="s">
        <v>2269</v>
      </c>
      <c r="B246" s="134" t="s">
        <v>2274</v>
      </c>
      <c r="C246" s="280" t="s">
        <v>37</v>
      </c>
      <c r="D246" s="154" t="s">
        <v>283</v>
      </c>
      <c r="E246" s="148">
        <v>1354360000</v>
      </c>
      <c r="F246" s="148">
        <v>2145848</v>
      </c>
      <c r="G246" s="186">
        <f>SUMIFS(Call!$D$2:$D$13,Call!$E$2:$E$13,HH!A246,Call!$G$2:$G$13,HH!D246)</f>
        <v>0</v>
      </c>
      <c r="H246" s="89">
        <f>SUMIF('RRE0020'!$A$2:$A$254,HH!A246,'RRE0020'!$G$2:$G$254)</f>
        <v>0</v>
      </c>
      <c r="I246" s="81">
        <f t="shared" si="3"/>
        <v>2145848</v>
      </c>
      <c r="J246" s="24"/>
    </row>
    <row r="247" spans="1:10" ht="15.75" x14ac:dyDescent="0.25">
      <c r="A247" s="133" t="s">
        <v>2314</v>
      </c>
      <c r="B247" s="134" t="s">
        <v>1513</v>
      </c>
      <c r="C247" s="280" t="s">
        <v>39</v>
      </c>
      <c r="D247" s="154" t="s">
        <v>283</v>
      </c>
      <c r="E247" s="148">
        <v>160990000</v>
      </c>
      <c r="F247" s="148">
        <v>236654</v>
      </c>
      <c r="G247" s="186">
        <f>SUMIFS(Call!$D$2:$D$13,Call!$E$2:$E$13,HH!A247,Call!$G$2:$G$13,HH!D247)</f>
        <v>0</v>
      </c>
      <c r="H247" s="89">
        <f>SUMIF('RRE0020'!$A$2:$A$254,HH!A247,'RRE0020'!$G$2:$G$254)</f>
        <v>0</v>
      </c>
      <c r="I247" s="81">
        <f t="shared" si="3"/>
        <v>236654</v>
      </c>
      <c r="J247" s="312"/>
    </row>
    <row r="248" spans="1:10" ht="15.75" x14ac:dyDescent="0.25">
      <c r="A248" s="133" t="s">
        <v>2312</v>
      </c>
      <c r="B248" s="134" t="s">
        <v>263</v>
      </c>
      <c r="C248" s="280" t="s">
        <v>33</v>
      </c>
      <c r="D248" s="154" t="s">
        <v>283</v>
      </c>
      <c r="E248" s="148">
        <v>91820000</v>
      </c>
      <c r="F248" s="148">
        <v>180885</v>
      </c>
      <c r="G248" s="186">
        <f>SUMIFS(Call!$D$2:$D$13,Call!$E$2:$E$13,HH!A248,Call!$G$2:$G$13,HH!D248)</f>
        <v>0</v>
      </c>
      <c r="H248" s="89">
        <f>SUMIF('RRE0020'!$A$2:$A$254,HH!A248,'RRE0020'!$G$2:$G$254)</f>
        <v>0</v>
      </c>
      <c r="I248" s="81">
        <f t="shared" si="3"/>
        <v>180885</v>
      </c>
      <c r="J248" s="312"/>
    </row>
    <row r="249" spans="1:10" ht="15.75" x14ac:dyDescent="0.25">
      <c r="A249" s="133" t="s">
        <v>2305</v>
      </c>
      <c r="B249" s="134" t="s">
        <v>2282</v>
      </c>
      <c r="C249" s="280" t="s">
        <v>37</v>
      </c>
      <c r="D249" s="154" t="s">
        <v>4</v>
      </c>
      <c r="E249" s="148">
        <v>1214208000</v>
      </c>
      <c r="F249" s="148">
        <v>1928414</v>
      </c>
      <c r="G249" s="186">
        <f>SUMIFS(Call!$D$2:$D$13,Call!$E$2:$E$13,HH!A249,Call!$G$2:$G$13,HH!D249)</f>
        <v>0</v>
      </c>
      <c r="H249" s="89">
        <f>SUMIF('RRE0020'!$A$2:$A$254,HH!A249,'RRE0020'!$G$2:$G$254)</f>
        <v>0</v>
      </c>
      <c r="I249" s="81">
        <f t="shared" si="3"/>
        <v>1928414</v>
      </c>
      <c r="J249" s="312"/>
    </row>
    <row r="250" spans="1:10" ht="15.75" x14ac:dyDescent="0.25">
      <c r="A250" s="133" t="s">
        <v>2307</v>
      </c>
      <c r="B250" s="134" t="s">
        <v>2343</v>
      </c>
      <c r="C250" s="280" t="s">
        <v>37</v>
      </c>
      <c r="D250" s="154" t="s">
        <v>4</v>
      </c>
      <c r="E250" s="148">
        <v>6031347000</v>
      </c>
      <c r="F250" s="148">
        <v>8977403</v>
      </c>
      <c r="G250" s="186">
        <f>SUMIFS(Call!$D$2:$D$13,Call!$E$2:$E$13,HH!A250,Call!$G$2:$G$13,HH!D250)</f>
        <v>0</v>
      </c>
      <c r="H250" s="89">
        <f>SUMIF('RRE0020'!$A$2:$A$254,HH!A250,'RRE0020'!$G$2:$G$254)</f>
        <v>0</v>
      </c>
      <c r="I250" s="81">
        <f t="shared" si="3"/>
        <v>8977403</v>
      </c>
      <c r="J250" s="312"/>
    </row>
    <row r="251" spans="1:10" ht="15.75" x14ac:dyDescent="0.25">
      <c r="A251" s="133" t="s">
        <v>2318</v>
      </c>
      <c r="B251" s="134" t="s">
        <v>2722</v>
      </c>
      <c r="C251" s="280" t="s">
        <v>41</v>
      </c>
      <c r="D251" s="154" t="s">
        <v>283</v>
      </c>
      <c r="E251" s="148">
        <v>510830000</v>
      </c>
      <c r="F251" s="148">
        <v>750916</v>
      </c>
      <c r="G251" s="186">
        <f>SUMIFS(Call!$D$2:$D$13,Call!$E$2:$E$13,HH!A251,Call!$G$2:$G$13,HH!D251)</f>
        <v>0</v>
      </c>
      <c r="H251" s="89">
        <f>SUMIF('RRE0020'!$A$2:$A$254,HH!A251,'RRE0020'!$G$2:$G$254)</f>
        <v>0</v>
      </c>
      <c r="I251" s="81">
        <f t="shared" si="3"/>
        <v>750916</v>
      </c>
      <c r="J251" s="311"/>
    </row>
    <row r="252" spans="1:10" ht="15.75" x14ac:dyDescent="0.25">
      <c r="A252" s="133" t="s">
        <v>2309</v>
      </c>
      <c r="B252" s="134" t="s">
        <v>2363</v>
      </c>
      <c r="C252" s="280" t="s">
        <v>37</v>
      </c>
      <c r="D252" s="154" t="s">
        <v>4</v>
      </c>
      <c r="E252" s="148">
        <v>22624200000</v>
      </c>
      <c r="F252" s="148">
        <v>33257574</v>
      </c>
      <c r="G252" s="186">
        <f>SUMIFS(Call!$D$2:$D$13,Call!$E$2:$E$13,HH!A252,Call!$G$2:$G$13,HH!D252)</f>
        <v>0</v>
      </c>
      <c r="H252" s="89">
        <f>SUMIF('RRE0020'!$A$2:$A$254,HH!A252,'RRE0020'!$G$2:$G$254)</f>
        <v>0</v>
      </c>
      <c r="I252" s="81">
        <f t="shared" si="3"/>
        <v>33257574</v>
      </c>
      <c r="J252" s="312"/>
    </row>
    <row r="253" spans="1:10" ht="15.75" x14ac:dyDescent="0.25">
      <c r="A253" s="133" t="s">
        <v>2422</v>
      </c>
      <c r="B253" s="134" t="s">
        <v>2882</v>
      </c>
      <c r="C253" s="280" t="s">
        <v>33</v>
      </c>
      <c r="D253" s="154" t="s">
        <v>4</v>
      </c>
      <c r="E253" s="148">
        <v>3749560000</v>
      </c>
      <c r="F253" s="148">
        <v>5511851</v>
      </c>
      <c r="G253" s="186">
        <f>SUMIFS(Call!$D$2:$D$13,Call!$E$2:$E$13,HH!A253,Call!$G$2:$G$13,HH!D253)</f>
        <v>0</v>
      </c>
      <c r="H253" s="89">
        <f>SUMIF('RRE0020'!$A$2:$A$254,HH!A253,'RRE0020'!$G$2:$G$254)</f>
        <v>0</v>
      </c>
      <c r="I253" s="81">
        <f t="shared" si="3"/>
        <v>5511851</v>
      </c>
      <c r="J253" s="312"/>
    </row>
    <row r="254" spans="1:10" ht="15.75" x14ac:dyDescent="0.25">
      <c r="A254" s="133" t="s">
        <v>2465</v>
      </c>
      <c r="B254" s="134" t="s">
        <v>2566</v>
      </c>
      <c r="C254" s="280" t="s">
        <v>39</v>
      </c>
      <c r="D254" s="154" t="s">
        <v>283</v>
      </c>
      <c r="E254" s="148">
        <v>2681965000</v>
      </c>
      <c r="F254" s="148">
        <v>3942484</v>
      </c>
      <c r="G254" s="186">
        <f>SUMIFS(Call!$D$2:$D$13,Call!$E$2:$E$13,HH!A254,Call!$G$2:$G$13,HH!D254)</f>
        <v>0</v>
      </c>
      <c r="H254" s="89">
        <f>SUMIF('RRE0020'!$A$2:$A$254,HH!A254,'RRE0020'!$G$2:$G$254)</f>
        <v>0</v>
      </c>
      <c r="I254" s="81">
        <f t="shared" si="3"/>
        <v>3942484</v>
      </c>
      <c r="J254" s="312"/>
    </row>
    <row r="255" spans="1:10" ht="15.75" x14ac:dyDescent="0.25">
      <c r="A255" s="133" t="s">
        <v>2468</v>
      </c>
      <c r="B255" s="134" t="s">
        <v>2883</v>
      </c>
      <c r="C255" s="280" t="s">
        <v>40</v>
      </c>
      <c r="D255" s="154" t="s">
        <v>283</v>
      </c>
      <c r="E255" s="148">
        <v>43250000</v>
      </c>
      <c r="F255" s="148">
        <v>85202</v>
      </c>
      <c r="G255" s="186">
        <f>SUMIFS(Call!$D$2:$D$13,Call!$E$2:$E$13,HH!A255,Call!$G$2:$G$13,HH!D255)</f>
        <v>0</v>
      </c>
      <c r="H255" s="89">
        <f>SUMIF('RRE0020'!$A$2:$A$254,HH!A255,'RRE0020'!$G$2:$G$254)</f>
        <v>0</v>
      </c>
      <c r="I255" s="81">
        <f t="shared" si="3"/>
        <v>85202</v>
      </c>
      <c r="J255" s="312"/>
    </row>
    <row r="256" spans="1:10" ht="15.75" x14ac:dyDescent="0.25">
      <c r="A256" s="133" t="s">
        <v>2456</v>
      </c>
      <c r="B256" s="134" t="s">
        <v>1662</v>
      </c>
      <c r="C256" s="280" t="s">
        <v>34</v>
      </c>
      <c r="D256" s="154" t="s">
        <v>283</v>
      </c>
      <c r="E256" s="148">
        <v>996284000</v>
      </c>
      <c r="F256" s="148">
        <v>2317668</v>
      </c>
      <c r="G256" s="186">
        <f>SUMIFS(Call!$D$2:$D$13,Call!$E$2:$E$13,HH!A256,Call!$G$2:$G$13,HH!D256)</f>
        <v>0</v>
      </c>
      <c r="H256" s="89">
        <f>SUMIF('RRE0020'!$A$2:$A$254,HH!A256,'RRE0020'!$G$2:$G$254)</f>
        <v>0</v>
      </c>
      <c r="I256" s="81">
        <f t="shared" si="3"/>
        <v>2317668</v>
      </c>
      <c r="J256" s="34"/>
    </row>
    <row r="257" spans="1:10" ht="15.75" x14ac:dyDescent="0.25">
      <c r="A257" s="133" t="s">
        <v>2459</v>
      </c>
      <c r="B257" s="134" t="s">
        <v>2884</v>
      </c>
      <c r="C257" s="280" t="s">
        <v>33</v>
      </c>
      <c r="D257" s="154" t="s">
        <v>4</v>
      </c>
      <c r="E257" s="148">
        <v>6387405000</v>
      </c>
      <c r="F257" s="148">
        <v>9389483</v>
      </c>
      <c r="G257" s="186">
        <f>SUMIFS(Call!$D$2:$D$13,Call!$E$2:$E$13,HH!A257,Call!$G$2:$G$13,HH!D257)</f>
        <v>0</v>
      </c>
      <c r="H257" s="89">
        <f>SUMIF('RRE0020'!$A$2:$A$254,HH!A257,'RRE0020'!$G$2:$G$254)</f>
        <v>0</v>
      </c>
      <c r="I257" s="81">
        <f t="shared" si="3"/>
        <v>9389483</v>
      </c>
      <c r="J257" s="34"/>
    </row>
    <row r="258" spans="1:10" ht="15.75" x14ac:dyDescent="0.25">
      <c r="A258" s="133" t="s">
        <v>2477</v>
      </c>
      <c r="B258" s="134" t="s">
        <v>2567</v>
      </c>
      <c r="C258" s="280" t="s">
        <v>40</v>
      </c>
      <c r="D258" s="154" t="s">
        <v>4</v>
      </c>
      <c r="E258" s="148">
        <v>694000</v>
      </c>
      <c r="F258" s="148">
        <v>1367</v>
      </c>
      <c r="G258" s="186">
        <f>SUMIFS(Call!$D$2:$D$13,Call!$E$2:$E$13,HH!A258,Call!$G$2:$G$13,HH!D258)</f>
        <v>0</v>
      </c>
      <c r="H258" s="89">
        <f>SUMIF('RRE0020'!$A$2:$A$254,HH!A258,'RRE0020'!$G$2:$G$254)</f>
        <v>0</v>
      </c>
      <c r="I258" s="81">
        <f t="shared" ref="I258:I291" si="4">F258-G258+H258</f>
        <v>1367</v>
      </c>
      <c r="J258" s="34"/>
    </row>
    <row r="259" spans="1:10" ht="15.75" x14ac:dyDescent="0.25">
      <c r="A259" s="133" t="s">
        <v>2530</v>
      </c>
      <c r="B259" s="134" t="s">
        <v>145</v>
      </c>
      <c r="C259" s="280" t="s">
        <v>34</v>
      </c>
      <c r="D259" s="154" t="s">
        <v>283</v>
      </c>
      <c r="E259" s="148">
        <v>975175000</v>
      </c>
      <c r="F259" s="148">
        <v>1731395</v>
      </c>
      <c r="G259" s="186">
        <f>SUMIFS(Call!$D$2:$D$13,Call!$E$2:$E$13,HH!A259,Call!$G$2:$G$13,HH!D259)</f>
        <v>0</v>
      </c>
      <c r="H259" s="89">
        <f>SUMIF('RRE0020'!$A$2:$A$254,HH!A259,'RRE0020'!$G$2:$G$254)</f>
        <v>0</v>
      </c>
      <c r="I259" s="81">
        <f t="shared" si="4"/>
        <v>1731395</v>
      </c>
      <c r="J259" s="312"/>
    </row>
    <row r="260" spans="1:10" ht="15.75" x14ac:dyDescent="0.25">
      <c r="A260" s="133" t="s">
        <v>2532</v>
      </c>
      <c r="B260" s="134" t="s">
        <v>2622</v>
      </c>
      <c r="C260" s="280" t="s">
        <v>34</v>
      </c>
      <c r="D260" s="154" t="s">
        <v>4</v>
      </c>
      <c r="E260" s="148">
        <v>175830000</v>
      </c>
      <c r="F260" s="148">
        <v>346377</v>
      </c>
      <c r="G260" s="186">
        <f>SUMIFS(Call!$D$2:$D$13,Call!$E$2:$E$13,HH!A260,Call!$G$2:$G$13,HH!D260)</f>
        <v>0</v>
      </c>
      <c r="H260" s="89">
        <f>SUMIF('RRE0020'!$A$2:$A$254,HH!A260,'RRE0020'!$G$2:$G$254)</f>
        <v>0</v>
      </c>
      <c r="I260" s="81">
        <f t="shared" si="4"/>
        <v>346377</v>
      </c>
      <c r="J260" s="354"/>
    </row>
    <row r="261" spans="1:10" ht="15.75" x14ac:dyDescent="0.25">
      <c r="A261" s="133" t="s">
        <v>2532</v>
      </c>
      <c r="B261" s="134" t="s">
        <v>2622</v>
      </c>
      <c r="C261" s="280" t="s">
        <v>34</v>
      </c>
      <c r="D261" s="154" t="s">
        <v>283</v>
      </c>
      <c r="E261" s="148">
        <v>290912000</v>
      </c>
      <c r="F261" s="148">
        <v>427632</v>
      </c>
      <c r="G261" s="186">
        <f>SUMIFS(Call!$D$2:$D$13,Call!$E$2:$E$13,HH!A261,Call!$G$2:$G$13,HH!D261)</f>
        <v>0</v>
      </c>
      <c r="H261" s="89">
        <f>SUMIF('RRE0020'!$A$2:$A$254,HH!A261,'RRE0020'!$G$2:$G$254)</f>
        <v>0</v>
      </c>
      <c r="I261" s="81">
        <f t="shared" si="4"/>
        <v>427632</v>
      </c>
      <c r="J261" s="312"/>
    </row>
    <row r="262" spans="1:10" ht="15.75" x14ac:dyDescent="0.25">
      <c r="A262" s="133" t="s">
        <v>2536</v>
      </c>
      <c r="B262" s="134" t="s">
        <v>2885</v>
      </c>
      <c r="C262" s="280" t="s">
        <v>40</v>
      </c>
      <c r="D262" s="154" t="s">
        <v>4</v>
      </c>
      <c r="E262" s="148">
        <v>36618000</v>
      </c>
      <c r="F262" s="148">
        <v>72136</v>
      </c>
      <c r="G262" s="186">
        <f>SUMIFS(Call!$D$2:$D$13,Call!$E$2:$E$13,HH!A262,Call!$G$2:$G$13,HH!D262)</f>
        <v>0</v>
      </c>
      <c r="H262" s="89">
        <f>SUMIF('RRE0020'!$A$2:$A$254,HH!A262,'RRE0020'!$G$2:$G$254)</f>
        <v>0</v>
      </c>
      <c r="I262" s="81">
        <f t="shared" si="4"/>
        <v>72136</v>
      </c>
      <c r="J262" s="24"/>
    </row>
    <row r="263" spans="1:10" ht="15.75" x14ac:dyDescent="0.25">
      <c r="A263" s="133" t="s">
        <v>2543</v>
      </c>
      <c r="B263" s="134" t="s">
        <v>2568</v>
      </c>
      <c r="C263" s="280" t="s">
        <v>38</v>
      </c>
      <c r="D263" s="154" t="s">
        <v>2569</v>
      </c>
      <c r="E263" s="148">
        <v>347246110000</v>
      </c>
      <c r="F263" s="148">
        <v>510451724</v>
      </c>
      <c r="G263" s="186">
        <f>SUMIFS(Call!$D$2:$D$13,Call!$E$2:$E$13,HH!A263,Call!$G$2:$G$13,HH!D263)</f>
        <v>0</v>
      </c>
      <c r="H263" s="89">
        <f>SUMIF('RRE0020'!$A$2:$A$254,HH!A263,'RRE0020'!$G$2:$G$254)</f>
        <v>0</v>
      </c>
      <c r="I263" s="81">
        <f t="shared" si="4"/>
        <v>510451724</v>
      </c>
      <c r="J263" s="312"/>
    </row>
    <row r="264" spans="1:10" ht="15.75" x14ac:dyDescent="0.25">
      <c r="A264" s="133" t="s">
        <v>2572</v>
      </c>
      <c r="B264" s="134" t="s">
        <v>2708</v>
      </c>
      <c r="C264" s="280" t="s">
        <v>37</v>
      </c>
      <c r="D264" s="154" t="s">
        <v>4</v>
      </c>
      <c r="E264" s="148">
        <v>118384215000</v>
      </c>
      <c r="F264" s="148">
        <v>174024762</v>
      </c>
      <c r="G264" s="186">
        <f>SUMIFS(Call!$D$2:$D$13,Call!$E$2:$E$13,HH!A264,Call!$G$2:$G$13,HH!D264)</f>
        <v>0</v>
      </c>
      <c r="H264" s="89">
        <f>SUMIF('RRE0020'!$A$2:$A$254,HH!A264,'RRE0020'!$G$2:$G$254)</f>
        <v>0</v>
      </c>
      <c r="I264" s="81">
        <f t="shared" si="4"/>
        <v>174024762</v>
      </c>
      <c r="J264" s="310"/>
    </row>
    <row r="265" spans="1:10" ht="15.75" x14ac:dyDescent="0.25">
      <c r="A265" s="133" t="s">
        <v>2588</v>
      </c>
      <c r="B265" s="134" t="s">
        <v>280</v>
      </c>
      <c r="C265" s="280" t="s">
        <v>40</v>
      </c>
      <c r="D265" s="154" t="s">
        <v>283</v>
      </c>
      <c r="E265" s="148">
        <v>1356691000</v>
      </c>
      <c r="F265" s="148">
        <v>3579993</v>
      </c>
      <c r="G265" s="186">
        <f>SUMIFS(Call!$D$2:$D$13,Call!$E$2:$E$13,HH!A265,Call!$G$2:$G$13,HH!D265)</f>
        <v>0</v>
      </c>
      <c r="H265" s="89">
        <f>SUMIF('RRE0020'!$A$2:$A$254,HH!A265,'RRE0020'!$G$2:$G$254)</f>
        <v>0</v>
      </c>
      <c r="I265" s="81">
        <f t="shared" si="4"/>
        <v>3579993</v>
      </c>
    </row>
    <row r="266" spans="1:10" ht="15.75" x14ac:dyDescent="0.25">
      <c r="A266" s="133" t="s">
        <v>2582</v>
      </c>
      <c r="B266" s="134" t="s">
        <v>2666</v>
      </c>
      <c r="C266" s="280" t="s">
        <v>33</v>
      </c>
      <c r="D266" s="154" t="s">
        <v>4</v>
      </c>
      <c r="E266" s="148">
        <v>3300000</v>
      </c>
      <c r="F266" s="148">
        <v>6500</v>
      </c>
      <c r="G266" s="186">
        <f>SUMIFS(Call!$D$2:$D$13,Call!$E$2:$E$13,HH!A266,Call!$G$2:$G$13,HH!D266)</f>
        <v>0</v>
      </c>
      <c r="H266" s="89">
        <f>SUMIF('RRE0020'!$A$2:$A$254,HH!A266,'RRE0020'!$G$2:$G$254)</f>
        <v>0</v>
      </c>
      <c r="I266" s="81">
        <f t="shared" si="4"/>
        <v>6500</v>
      </c>
    </row>
    <row r="267" spans="1:10" ht="15.75" x14ac:dyDescent="0.25">
      <c r="A267" s="133" t="s">
        <v>2585</v>
      </c>
      <c r="B267" s="134" t="s">
        <v>3023</v>
      </c>
      <c r="C267" s="280" t="s">
        <v>40</v>
      </c>
      <c r="D267" s="154" t="s">
        <v>4</v>
      </c>
      <c r="E267" s="148">
        <v>877375000</v>
      </c>
      <c r="F267" s="148">
        <v>1728423</v>
      </c>
      <c r="G267" s="186">
        <f>SUMIFS(Call!$D$2:$D$13,Call!$E$2:$E$13,HH!A267,Call!$G$2:$G$13,HH!D267)</f>
        <v>0</v>
      </c>
      <c r="H267" s="89">
        <f>SUMIF('RRE0020'!$A$2:$A$254,HH!A267,'RRE0020'!$G$2:$G$254)</f>
        <v>0</v>
      </c>
      <c r="I267" s="81">
        <f t="shared" si="4"/>
        <v>1728423</v>
      </c>
    </row>
    <row r="268" spans="1:10" ht="15.75" x14ac:dyDescent="0.25">
      <c r="A268" s="133" t="s">
        <v>2644</v>
      </c>
      <c r="B268" s="134" t="s">
        <v>2667</v>
      </c>
      <c r="C268" s="280" t="s">
        <v>1563</v>
      </c>
      <c r="D268" s="154" t="s">
        <v>4</v>
      </c>
      <c r="E268" s="148">
        <v>955077375000</v>
      </c>
      <c r="F268" s="148">
        <v>1404053763</v>
      </c>
      <c r="G268" s="186">
        <f>SUMIFS(Call!$D$2:$D$13,Call!$E$2:$E$13,HH!A268,Call!$G$2:$G$13,HH!D268)</f>
        <v>0</v>
      </c>
      <c r="H268" s="89">
        <f>SUMIF('RRE0020'!$A$2:$A$254,HH!A268,'RRE0020'!$G$2:$G$254)</f>
        <v>0</v>
      </c>
      <c r="I268" s="81">
        <f t="shared" si="4"/>
        <v>1404053763</v>
      </c>
    </row>
    <row r="269" spans="1:10" ht="15.75" x14ac:dyDescent="0.25">
      <c r="A269" s="133" t="s">
        <v>2685</v>
      </c>
      <c r="B269" s="134" t="s">
        <v>2710</v>
      </c>
      <c r="C269" s="280" t="s">
        <v>2668</v>
      </c>
      <c r="D269" s="154" t="s">
        <v>4</v>
      </c>
      <c r="E269" s="148">
        <v>268375960000</v>
      </c>
      <c r="F269" s="148">
        <v>402563938</v>
      </c>
      <c r="G269" s="186">
        <f>SUMIFS(Call!$D$2:$D$13,Call!$E$2:$E$13,HH!A269,Call!$G$2:$G$13,HH!D269)</f>
        <v>0</v>
      </c>
      <c r="H269" s="89">
        <f>SUMIF('RRE0020'!$A$2:$A$254,HH!A269,'RRE0020'!$G$2:$G$254)</f>
        <v>0</v>
      </c>
      <c r="I269" s="81">
        <f t="shared" si="4"/>
        <v>402563938</v>
      </c>
    </row>
    <row r="270" spans="1:10" ht="15.75" x14ac:dyDescent="0.25">
      <c r="A270" s="133" t="s">
        <v>2723</v>
      </c>
      <c r="B270" s="134" t="s">
        <v>2724</v>
      </c>
      <c r="C270" s="280" t="s">
        <v>33</v>
      </c>
      <c r="D270" s="154" t="s">
        <v>4</v>
      </c>
      <c r="E270" s="148">
        <v>150596000</v>
      </c>
      <c r="F270" s="148">
        <v>296672</v>
      </c>
      <c r="G270" s="186">
        <f>SUMIFS(Call!$D$2:$D$13,Call!$E$2:$E$13,HH!A270,Call!$G$2:$G$13,HH!D270)</f>
        <v>0</v>
      </c>
      <c r="H270" s="89">
        <f>SUMIF('RRE0020'!$A$2:$A$254,HH!A270,'RRE0020'!$G$2:$G$254)</f>
        <v>0</v>
      </c>
      <c r="I270" s="81">
        <f t="shared" si="4"/>
        <v>296672</v>
      </c>
    </row>
    <row r="271" spans="1:10" ht="15.75" x14ac:dyDescent="0.25">
      <c r="A271" s="133" t="s">
        <v>2766</v>
      </c>
      <c r="B271" s="134" t="s">
        <v>211</v>
      </c>
      <c r="C271" s="280" t="s">
        <v>40</v>
      </c>
      <c r="D271" s="154" t="s">
        <v>283</v>
      </c>
      <c r="E271" s="148">
        <v>3610605000</v>
      </c>
      <c r="F271" s="148">
        <v>6183198</v>
      </c>
      <c r="G271" s="186">
        <f>SUMIFS(Call!$D$2:$D$13,Call!$E$2:$E$13,HH!A271,Call!$G$2:$G$13,HH!D271)</f>
        <v>0</v>
      </c>
      <c r="H271" s="89">
        <f>SUMIF('RRE0020'!$A$2:$A$254,HH!A271,'RRE0020'!$G$2:$G$254)</f>
        <v>0</v>
      </c>
      <c r="I271" s="81">
        <f t="shared" si="4"/>
        <v>6183198</v>
      </c>
    </row>
    <row r="272" spans="1:10" ht="15.75" x14ac:dyDescent="0.25">
      <c r="A272" s="133" t="s">
        <v>2768</v>
      </c>
      <c r="B272" s="134" t="s">
        <v>2886</v>
      </c>
      <c r="C272" s="280" t="s">
        <v>1560</v>
      </c>
      <c r="D272" s="154" t="s">
        <v>4</v>
      </c>
      <c r="E272" s="148">
        <v>47320000</v>
      </c>
      <c r="F272" s="148">
        <v>93220</v>
      </c>
      <c r="G272" s="186">
        <f>SUMIFS(Call!$D$2:$D$13,Call!$E$2:$E$13,HH!A272,Call!$G$2:$G$13,HH!D272)</f>
        <v>0</v>
      </c>
      <c r="H272" s="89">
        <f>SUMIF('RRE0020'!$A$2:$A$254,HH!A272,'RRE0020'!$G$2:$G$254)</f>
        <v>0</v>
      </c>
      <c r="I272" s="81">
        <f t="shared" si="4"/>
        <v>93220</v>
      </c>
    </row>
    <row r="273" spans="1:10" ht="15.75" x14ac:dyDescent="0.25">
      <c r="A273" s="133" t="s">
        <v>2816</v>
      </c>
      <c r="B273" s="134" t="s">
        <v>2887</v>
      </c>
      <c r="C273" s="280" t="s">
        <v>1560</v>
      </c>
      <c r="D273" s="154" t="s">
        <v>4</v>
      </c>
      <c r="E273" s="148">
        <v>2150000</v>
      </c>
      <c r="F273" s="148">
        <v>4235</v>
      </c>
      <c r="G273" s="186">
        <f>SUMIFS(Call!$D$2:$D$13,Call!$E$2:$E$13,HH!A273,Call!$G$2:$G$13,HH!D273)</f>
        <v>0</v>
      </c>
      <c r="H273" s="89">
        <f>SUMIF('RRE0020'!$A$2:$A$254,HH!A273,'RRE0020'!$G$2:$G$254)</f>
        <v>0</v>
      </c>
      <c r="I273" s="81">
        <f t="shared" si="4"/>
        <v>4235</v>
      </c>
    </row>
    <row r="274" spans="1:10" ht="15.75" x14ac:dyDescent="0.25">
      <c r="A274" s="133" t="s">
        <v>2796</v>
      </c>
      <c r="B274" s="134" t="s">
        <v>2797</v>
      </c>
      <c r="C274" s="280" t="s">
        <v>1563</v>
      </c>
      <c r="D274" s="154" t="s">
        <v>4</v>
      </c>
      <c r="E274" s="148">
        <v>32220480000</v>
      </c>
      <c r="F274" s="148">
        <v>47364102</v>
      </c>
      <c r="G274" s="186">
        <f>SUMIFS(Call!$D$2:$D$13,Call!$E$2:$E$13,HH!A274,Call!$G$2:$G$13,HH!D274)</f>
        <v>0</v>
      </c>
      <c r="H274" s="89">
        <f>SUMIF('RRE0020'!$A$2:$A$254,HH!A274,'RRE0020'!$G$2:$G$254)</f>
        <v>0</v>
      </c>
      <c r="I274" s="81">
        <f t="shared" si="4"/>
        <v>47364102</v>
      </c>
    </row>
    <row r="275" spans="1:10" ht="15.75" x14ac:dyDescent="0.25">
      <c r="A275" s="133" t="s">
        <v>2801</v>
      </c>
      <c r="B275" s="134" t="s">
        <v>2888</v>
      </c>
      <c r="C275" s="280" t="s">
        <v>34</v>
      </c>
      <c r="D275" s="154" t="s">
        <v>4</v>
      </c>
      <c r="E275" s="148">
        <v>37690000</v>
      </c>
      <c r="F275" s="148">
        <v>149628</v>
      </c>
      <c r="G275" s="186">
        <f>SUMIFS(Call!$D$2:$D$13,Call!$E$2:$E$13,HH!A275,Call!$G$2:$G$13,HH!D275)</f>
        <v>0</v>
      </c>
      <c r="H275" s="89">
        <f>SUMIF('RRE0020'!$A$2:$A$254,HH!A275,'RRE0020'!$G$2:$G$254)</f>
        <v>0</v>
      </c>
      <c r="I275" s="81">
        <f t="shared" si="4"/>
        <v>149628</v>
      </c>
    </row>
    <row r="276" spans="1:10" ht="15.75" x14ac:dyDescent="0.25">
      <c r="A276" s="133" t="s">
        <v>2889</v>
      </c>
      <c r="B276" s="134" t="s">
        <v>102</v>
      </c>
      <c r="C276" s="280" t="s">
        <v>33</v>
      </c>
      <c r="D276" s="154" t="s">
        <v>4</v>
      </c>
      <c r="E276" s="148">
        <v>285890000</v>
      </c>
      <c r="F276" s="148">
        <v>420256</v>
      </c>
      <c r="G276" s="186">
        <f>SUMIFS(Call!$D$2:$D$13,Call!$E$2:$E$13,HH!A276,Call!$G$2:$G$13,HH!D276)</f>
        <v>0</v>
      </c>
      <c r="H276" s="89">
        <f>SUMIF('RRE0020'!$A$2:$A$254,HH!A276,'RRE0020'!$G$2:$G$254)</f>
        <v>0</v>
      </c>
      <c r="I276" s="81">
        <f t="shared" si="4"/>
        <v>420256</v>
      </c>
    </row>
    <row r="277" spans="1:10" ht="15.75" x14ac:dyDescent="0.25">
      <c r="A277" s="133" t="s">
        <v>2889</v>
      </c>
      <c r="B277" s="134" t="s">
        <v>102</v>
      </c>
      <c r="C277" s="280" t="s">
        <v>33</v>
      </c>
      <c r="D277" s="154" t="s">
        <v>283</v>
      </c>
      <c r="E277" s="148">
        <v>15233957000</v>
      </c>
      <c r="F277" s="148">
        <v>25384460</v>
      </c>
      <c r="G277" s="186">
        <f>SUMIFS(Call!$D$2:$D$13,Call!$E$2:$E$13,HH!A277,Call!$G$2:$G$13,HH!D277)</f>
        <v>0</v>
      </c>
      <c r="H277" s="89">
        <f>SUMIF('RRE0020'!$A$2:$A$254,HH!A277,'RRE0020'!$G$2:$G$254)</f>
        <v>0</v>
      </c>
      <c r="I277" s="81">
        <f t="shared" si="4"/>
        <v>25384460</v>
      </c>
    </row>
    <row r="278" spans="1:10" ht="15.75" x14ac:dyDescent="0.25">
      <c r="A278" s="133" t="s">
        <v>2890</v>
      </c>
      <c r="B278" s="134" t="s">
        <v>2891</v>
      </c>
      <c r="C278" s="280" t="s">
        <v>33</v>
      </c>
      <c r="D278" s="154" t="s">
        <v>4</v>
      </c>
      <c r="E278" s="148">
        <v>378593000</v>
      </c>
      <c r="F278" s="148">
        <v>556516</v>
      </c>
      <c r="G278" s="186">
        <f>SUMIFS(Call!$D$2:$D$13,Call!$E$2:$E$13,HH!A278,Call!$G$2:$G$13,HH!D278)</f>
        <v>0</v>
      </c>
      <c r="H278" s="89">
        <f>SUMIF('RRE0020'!$A$2:$A$254,HH!A278,'RRE0020'!$G$2:$G$254)</f>
        <v>0</v>
      </c>
      <c r="I278" s="81">
        <f t="shared" si="4"/>
        <v>556516</v>
      </c>
    </row>
    <row r="279" spans="1:10" ht="15.75" x14ac:dyDescent="0.25">
      <c r="A279" s="133" t="s">
        <v>2909</v>
      </c>
      <c r="B279" s="134" t="s">
        <v>3024</v>
      </c>
      <c r="C279" s="280" t="s">
        <v>33</v>
      </c>
      <c r="D279" s="154" t="s">
        <v>4</v>
      </c>
      <c r="E279" s="148">
        <v>165340000</v>
      </c>
      <c r="F279" s="148">
        <v>243049</v>
      </c>
      <c r="G279" s="186">
        <f>SUMIFS(Call!$D$2:$D$13,Call!$E$2:$E$13,HH!A279,Call!$G$2:$G$13,HH!D279)</f>
        <v>0</v>
      </c>
      <c r="H279" s="89">
        <f>SUMIF('RRE0020'!$A$2:$A$254,HH!A279,'RRE0020'!$G$2:$G$254)</f>
        <v>0</v>
      </c>
      <c r="I279" s="81">
        <f t="shared" si="4"/>
        <v>243049</v>
      </c>
    </row>
    <row r="280" spans="1:10" ht="15.75" x14ac:dyDescent="0.25">
      <c r="A280" s="133" t="s">
        <v>2892</v>
      </c>
      <c r="B280" s="134" t="s">
        <v>2893</v>
      </c>
      <c r="C280" s="280" t="s">
        <v>33</v>
      </c>
      <c r="D280" s="154" t="s">
        <v>4</v>
      </c>
      <c r="E280" s="148">
        <v>251675000</v>
      </c>
      <c r="F280" s="148">
        <v>495787</v>
      </c>
      <c r="G280" s="186">
        <f>SUMIFS(Call!$D$2:$D$13,Call!$E$2:$E$13,HH!A280,Call!$G$2:$G$13,HH!D280)</f>
        <v>0</v>
      </c>
      <c r="H280" s="89">
        <f>SUMIF('RRE0020'!$A$2:$A$254,HH!A280,'RRE0020'!$G$2:$G$254)</f>
        <v>0</v>
      </c>
      <c r="I280" s="81">
        <f t="shared" si="4"/>
        <v>495787</v>
      </c>
    </row>
    <row r="281" spans="1:10" ht="15.75" x14ac:dyDescent="0.25">
      <c r="A281" s="133" t="s">
        <v>2896</v>
      </c>
      <c r="B281" s="134" t="s">
        <v>3025</v>
      </c>
      <c r="C281" s="280" t="s">
        <v>37</v>
      </c>
      <c r="D281" s="154" t="s">
        <v>4</v>
      </c>
      <c r="E281" s="148">
        <v>675930730000</v>
      </c>
      <c r="F281" s="148">
        <v>811116876</v>
      </c>
      <c r="G281" s="186">
        <f>SUMIFS(Call!$D$2:$D$13,Call!$E$2:$E$13,HH!A281,Call!$G$2:$G$13,HH!D281)</f>
        <v>0</v>
      </c>
      <c r="H281" s="89">
        <f>SUMIF('RRE0020'!$A$2:$A$254,HH!A281,'RRE0020'!$G$2:$G$254)</f>
        <v>0</v>
      </c>
      <c r="I281" s="81">
        <f t="shared" si="4"/>
        <v>811116876</v>
      </c>
    </row>
    <row r="282" spans="1:10" ht="15.75" x14ac:dyDescent="0.25">
      <c r="A282" s="133" t="s">
        <v>2930</v>
      </c>
      <c r="B282" s="134" t="s">
        <v>3026</v>
      </c>
      <c r="C282" s="280" t="s">
        <v>40</v>
      </c>
      <c r="D282" s="154" t="s">
        <v>4</v>
      </c>
      <c r="E282" s="148">
        <v>4610650000</v>
      </c>
      <c r="F282" s="148">
        <v>6777636</v>
      </c>
      <c r="G282" s="186">
        <f>SUMIFS(Call!$D$2:$D$13,Call!$E$2:$E$13,HH!A282,Call!$G$2:$G$13,HH!D282)</f>
        <v>0</v>
      </c>
      <c r="H282" s="89">
        <f>SUMIF('RRE0020'!$A$2:$A$254,HH!A282,'RRE0020'!$G$2:$G$254)</f>
        <v>0</v>
      </c>
      <c r="I282" s="81">
        <f t="shared" si="4"/>
        <v>6777636</v>
      </c>
    </row>
    <row r="283" spans="1:10" ht="15.75" x14ac:dyDescent="0.25">
      <c r="A283" s="133" t="s">
        <v>2977</v>
      </c>
      <c r="B283" s="134" t="s">
        <v>3027</v>
      </c>
      <c r="C283" s="280" t="s">
        <v>34</v>
      </c>
      <c r="D283" s="154" t="s">
        <v>4</v>
      </c>
      <c r="E283" s="148">
        <v>970422000</v>
      </c>
      <c r="F283" s="148">
        <v>1426517</v>
      </c>
      <c r="G283" s="186">
        <f>SUMIFS(Call!$D$2:$D$13,Call!$E$2:$E$13,HH!A283,Call!$G$2:$G$13,HH!D283)</f>
        <v>0</v>
      </c>
      <c r="H283" s="89">
        <f>SUMIF('RRE0020'!$A$2:$A$254,HH!A283,'RRE0020'!$G$2:$G$254)</f>
        <v>0</v>
      </c>
      <c r="I283" s="81">
        <f t="shared" si="4"/>
        <v>1426517</v>
      </c>
    </row>
    <row r="284" spans="1:10" ht="15.75" x14ac:dyDescent="0.25">
      <c r="A284" s="133" t="s">
        <v>114</v>
      </c>
      <c r="B284" s="134" t="s">
        <v>115</v>
      </c>
      <c r="C284" s="280" t="s">
        <v>33</v>
      </c>
      <c r="D284" s="154" t="s">
        <v>14</v>
      </c>
      <c r="E284" s="148">
        <v>3773609600</v>
      </c>
      <c r="F284" s="148">
        <v>7441718</v>
      </c>
      <c r="G284" s="186">
        <f>SUMIFS(Call!$D$2:$D$13,Call!$E$2:$E$13,HH!A284,Call!$G$2:$G$13,HH!D284)</f>
        <v>96272</v>
      </c>
      <c r="H284" s="89">
        <f>SUMIF('RRE0020'!$A$2:$A$254,HH!A284,'RRE0020'!$G$2:$G$254)</f>
        <v>0</v>
      </c>
      <c r="I284" s="81">
        <f t="shared" si="4"/>
        <v>7345446</v>
      </c>
    </row>
    <row r="285" spans="1:10" ht="15.75" x14ac:dyDescent="0.25">
      <c r="A285" s="133" t="s">
        <v>147</v>
      </c>
      <c r="B285" s="134" t="s">
        <v>148</v>
      </c>
      <c r="C285" s="280" t="s">
        <v>34</v>
      </c>
      <c r="D285" s="154" t="s">
        <v>14</v>
      </c>
      <c r="E285" s="148">
        <v>78000000</v>
      </c>
      <c r="F285" s="148">
        <v>153660</v>
      </c>
      <c r="G285" s="186">
        <f>SUMIFS(Call!$D$2:$D$13,Call!$E$2:$E$13,HH!A285,Call!$G$2:$G$13,HH!D285)</f>
        <v>0</v>
      </c>
      <c r="H285" s="89">
        <f>SUMIF('RRE0020'!$A$2:$A$254,HH!A285,'RRE0020'!$G$2:$G$254)</f>
        <v>0</v>
      </c>
      <c r="I285" s="81">
        <f t="shared" si="4"/>
        <v>153660</v>
      </c>
    </row>
    <row r="286" spans="1:10" s="24" customFormat="1" ht="15.75" x14ac:dyDescent="0.25">
      <c r="A286" s="133" t="s">
        <v>1934</v>
      </c>
      <c r="B286" s="134" t="s">
        <v>2290</v>
      </c>
      <c r="C286" s="280" t="s">
        <v>37</v>
      </c>
      <c r="D286" s="154" t="s">
        <v>14</v>
      </c>
      <c r="E286" s="148">
        <v>150390000</v>
      </c>
      <c r="F286" s="148">
        <v>296264</v>
      </c>
      <c r="G286" s="446">
        <f>SUMIFS(Call!$D$2:$D$13,Call!$E$2:$E$13,HH!A286,Call!$G$2:$G$13,HH!D286)</f>
        <v>0</v>
      </c>
      <c r="H286" s="89">
        <f>SUMIF('RRE0020'!$A$2:$A$254,HH!A286,'RRE0020'!$G$2:$G$254)</f>
        <v>0</v>
      </c>
      <c r="I286" s="447">
        <f t="shared" si="4"/>
        <v>296264</v>
      </c>
    </row>
    <row r="287" spans="1:10" s="24" customFormat="1" ht="15.75" x14ac:dyDescent="0.25">
      <c r="A287" s="133" t="s">
        <v>2725</v>
      </c>
      <c r="B287" s="134" t="s">
        <v>2726</v>
      </c>
      <c r="C287" s="280" t="s">
        <v>35</v>
      </c>
      <c r="D287" s="154" t="s">
        <v>14</v>
      </c>
      <c r="E287" s="148">
        <v>119830000</v>
      </c>
      <c r="F287" s="148">
        <v>236062</v>
      </c>
      <c r="G287" s="446">
        <f>SUMIFS(Call!$D$2:$D$13,Call!$E$2:$E$13,HH!A287,Call!$G$2:$G$13,HH!D287)</f>
        <v>0</v>
      </c>
      <c r="H287" s="89">
        <f>SUMIF('RRE0020'!$A$2:$A$254,HH!A287,'RRE0020'!$G$2:$G$254)</f>
        <v>0</v>
      </c>
      <c r="I287" s="447">
        <f t="shared" si="4"/>
        <v>236062</v>
      </c>
      <c r="J287" s="312"/>
    </row>
    <row r="288" spans="1:10" s="24" customFormat="1" ht="15.75" x14ac:dyDescent="0.25">
      <c r="A288" s="133" t="s">
        <v>95</v>
      </c>
      <c r="B288" s="134" t="s">
        <v>96</v>
      </c>
      <c r="C288" s="280" t="s">
        <v>94</v>
      </c>
      <c r="D288" s="154" t="s">
        <v>0</v>
      </c>
      <c r="E288" s="148">
        <v>36493404000</v>
      </c>
      <c r="F288" s="148">
        <v>0</v>
      </c>
      <c r="G288" s="446">
        <f>SUMIFS(Call!$D$2:$D$13,Call!$E$2:$E$13,HH!A288,Call!$G$2:$G$13,HH!D288)</f>
        <v>0</v>
      </c>
      <c r="H288" s="89">
        <f>SUMIF('RRE0020'!$A$2:$A$254,HH!A288,'RRE0020'!$G$2:$G$254)</f>
        <v>0</v>
      </c>
      <c r="I288" s="447">
        <f t="shared" si="4"/>
        <v>0</v>
      </c>
      <c r="J288" s="312"/>
    </row>
    <row r="289" spans="1:10" s="24" customFormat="1" ht="15.75" x14ac:dyDescent="0.25">
      <c r="A289" s="133" t="s">
        <v>196</v>
      </c>
      <c r="B289" s="134" t="s">
        <v>197</v>
      </c>
      <c r="C289" s="280" t="s">
        <v>38</v>
      </c>
      <c r="D289" s="154" t="s">
        <v>14</v>
      </c>
      <c r="E289" s="148">
        <v>5219315700</v>
      </c>
      <c r="F289" s="148">
        <v>7672261</v>
      </c>
      <c r="G289" s="446">
        <f>SUMIFS(Call!$D$2:$D$13,Call!$E$2:$E$13,HH!A289,Call!$G$2:$G$13,HH!D289)</f>
        <v>0</v>
      </c>
      <c r="H289" s="89">
        <f>SUMIF('RRE0020'!$A$2:$A$254,HH!A289,'RRE0020'!$G$2:$G$254)</f>
        <v>0</v>
      </c>
      <c r="I289" s="447">
        <f t="shared" si="4"/>
        <v>7672261</v>
      </c>
      <c r="J289" s="312"/>
    </row>
    <row r="290" spans="1:10" s="24" customFormat="1" ht="15.75" x14ac:dyDescent="0.25">
      <c r="A290" s="133" t="s">
        <v>2597</v>
      </c>
      <c r="B290" s="134" t="s">
        <v>2623</v>
      </c>
      <c r="C290" s="280" t="s">
        <v>1560</v>
      </c>
      <c r="D290" s="154" t="s">
        <v>14</v>
      </c>
      <c r="E290" s="148">
        <v>65174000</v>
      </c>
      <c r="F290" s="148">
        <v>128385</v>
      </c>
      <c r="G290" s="446">
        <f>SUMIFS(Call!$D$2:$D$13,Call!$E$2:$E$13,HH!A290,Call!$G$2:$G$13,HH!D290)</f>
        <v>0</v>
      </c>
      <c r="H290" s="89">
        <f>SUMIF('RRE0020'!$A$2:$A$254,HH!A290,'RRE0020'!$G$2:$G$254)</f>
        <v>0</v>
      </c>
      <c r="I290" s="447">
        <f t="shared" si="4"/>
        <v>128385</v>
      </c>
      <c r="J290" s="312"/>
    </row>
    <row r="291" spans="1:10" s="24" customFormat="1" ht="15.75" x14ac:dyDescent="0.25">
      <c r="A291" s="133" t="s">
        <v>2096</v>
      </c>
      <c r="B291" s="134" t="s">
        <v>2727</v>
      </c>
      <c r="C291" s="280" t="s">
        <v>1563</v>
      </c>
      <c r="D291" s="154" t="s">
        <v>14</v>
      </c>
      <c r="E291" s="148">
        <v>1152355000</v>
      </c>
      <c r="F291" s="148">
        <v>2270136</v>
      </c>
      <c r="G291" s="446">
        <f>SUMIFS(Call!$D$2:$D$13,Call!$E$2:$E$13,HH!A291,Call!$G$2:$G$13,HH!D291)</f>
        <v>0</v>
      </c>
      <c r="H291" s="89">
        <f>SUMIF('RRE0020'!$A$2:$A$254,HH!A291,'RRE0020'!$G$2:$G$254)</f>
        <v>0</v>
      </c>
      <c r="I291" s="447">
        <f t="shared" si="4"/>
        <v>2270136</v>
      </c>
      <c r="J291" s="312"/>
    </row>
    <row r="292" spans="1:10" s="24" customFormat="1" ht="15.75" x14ac:dyDescent="0.25">
      <c r="A292" s="133" t="s">
        <v>2679</v>
      </c>
      <c r="B292" s="134" t="s">
        <v>2680</v>
      </c>
      <c r="C292" s="280" t="s">
        <v>39</v>
      </c>
      <c r="D292" s="154" t="s">
        <v>14</v>
      </c>
      <c r="E292" s="148">
        <v>491870000</v>
      </c>
      <c r="F292" s="148">
        <v>959847</v>
      </c>
      <c r="G292" s="446">
        <f>SUMIFS(Call!$D$2:$D$13,Call!$E$2:$E$13,HH!A292,Call!$G$2:$G$13,HH!D292)</f>
        <v>0</v>
      </c>
      <c r="H292" s="89">
        <f>SUMIF('RRE0020'!$A$2:$A$254,HH!A292,'RRE0020'!$G$2:$G$254)</f>
        <v>0</v>
      </c>
      <c r="I292" s="447">
        <f t="shared" ref="I292:I299" si="5">F292-G292+H292</f>
        <v>959847</v>
      </c>
    </row>
    <row r="293" spans="1:10" s="24" customFormat="1" ht="15.75" x14ac:dyDescent="0.25">
      <c r="A293" s="133" t="s">
        <v>223</v>
      </c>
      <c r="B293" s="134" t="s">
        <v>224</v>
      </c>
      <c r="C293" s="280" t="s">
        <v>40</v>
      </c>
      <c r="D293" s="154" t="s">
        <v>14</v>
      </c>
      <c r="E293" s="148">
        <v>1636376000</v>
      </c>
      <c r="F293" s="148">
        <v>3193904</v>
      </c>
      <c r="G293" s="446">
        <f>SUMIFS(Call!$D$2:$D$13,Call!$E$2:$E$13,HH!A293,Call!$G$2:$G$13,HH!D293)</f>
        <v>0</v>
      </c>
      <c r="H293" s="89">
        <f>SUMIF('RRE0020'!$A$2:$A$254,HH!A293,'RRE0020'!$G$2:$G$254)</f>
        <v>0</v>
      </c>
      <c r="I293" s="447">
        <f t="shared" si="5"/>
        <v>3193904</v>
      </c>
    </row>
    <row r="294" spans="1:10" s="24" customFormat="1" ht="15.75" x14ac:dyDescent="0.25">
      <c r="A294" s="133" t="s">
        <v>1669</v>
      </c>
      <c r="B294" s="134" t="s">
        <v>1670</v>
      </c>
      <c r="C294" s="280" t="s">
        <v>41</v>
      </c>
      <c r="D294" s="154" t="s">
        <v>14</v>
      </c>
      <c r="E294" s="148">
        <v>101175000</v>
      </c>
      <c r="F294" s="148">
        <v>240279</v>
      </c>
      <c r="G294" s="446">
        <f>SUMIFS(Call!$D$2:$D$13,Call!$E$2:$E$13,HH!A294,Call!$G$2:$G$13,HH!D294)</f>
        <v>0</v>
      </c>
      <c r="H294" s="89">
        <f>SUMIF('RRE0020'!$A$2:$A$254,HH!A294,'RRE0020'!$G$2:$G$254)</f>
        <v>0</v>
      </c>
      <c r="I294" s="447">
        <f t="shared" si="5"/>
        <v>240279</v>
      </c>
    </row>
    <row r="295" spans="1:10" s="24" customFormat="1" ht="15.75" x14ac:dyDescent="0.25">
      <c r="A295" s="337" t="s">
        <v>149</v>
      </c>
      <c r="B295" s="338" t="s">
        <v>150</v>
      </c>
      <c r="C295" s="339" t="s">
        <v>38</v>
      </c>
      <c r="D295" s="340" t="s">
        <v>16</v>
      </c>
      <c r="E295" s="341">
        <v>17939345200</v>
      </c>
      <c r="F295" s="341">
        <v>53279705</v>
      </c>
      <c r="G295" s="342">
        <f>SUMIFS(Call!$D$2:$D$13,Call!$E$2:$E$13,HH!A295,Call!$G$2:$G$13,HH!D295)</f>
        <v>0</v>
      </c>
      <c r="H295" s="343">
        <f>SUMIF('RRE0020'!$A$2:$A$254,HH!A295,'RRE0020'!$G$2:$G$254)</f>
        <v>0</v>
      </c>
      <c r="I295" s="344">
        <f t="shared" si="5"/>
        <v>53279705</v>
      </c>
      <c r="J295" s="312">
        <f>(F295-E295*0.03%)*50%</f>
        <v>23948950.719999999</v>
      </c>
    </row>
    <row r="296" spans="1:10" s="24" customFormat="1" ht="15.75" x14ac:dyDescent="0.25">
      <c r="A296" s="337" t="s">
        <v>335</v>
      </c>
      <c r="B296" s="338" t="s">
        <v>336</v>
      </c>
      <c r="C296" s="339" t="s">
        <v>38</v>
      </c>
      <c r="D296" s="340" t="s">
        <v>14</v>
      </c>
      <c r="E296" s="341">
        <v>6070409000</v>
      </c>
      <c r="F296" s="341">
        <v>11958607</v>
      </c>
      <c r="G296" s="342">
        <f>SUMIFS(Call!$D$2:$D$13,Call!$E$2:$E$13,HH!A296,Call!$G$2:$G$13,HH!D296)</f>
        <v>0</v>
      </c>
      <c r="H296" s="343">
        <f>SUMIF('RRE0020'!$A$2:$A$254,HH!A296,'RRE0020'!$G$2:$G$254)</f>
        <v>0</v>
      </c>
      <c r="I296" s="344">
        <f t="shared" si="5"/>
        <v>11958607</v>
      </c>
      <c r="J296" s="312">
        <f>(F296-E296*0.03%)</f>
        <v>10137484.300000001</v>
      </c>
    </row>
    <row r="297" spans="1:10" s="24" customFormat="1" ht="15.75" x14ac:dyDescent="0.25">
      <c r="A297" s="133" t="s">
        <v>1629</v>
      </c>
      <c r="B297" s="134" t="s">
        <v>3028</v>
      </c>
      <c r="C297" s="280" t="s">
        <v>38</v>
      </c>
      <c r="D297" s="154" t="s">
        <v>14</v>
      </c>
      <c r="E297" s="148">
        <v>14440000</v>
      </c>
      <c r="F297" s="148">
        <v>28446</v>
      </c>
      <c r="G297" s="446">
        <f>SUMIFS(Call!$D$2:$D$13,Call!$E$2:$E$13,HH!A297,Call!$G$2:$G$13,HH!D297)</f>
        <v>0</v>
      </c>
      <c r="H297" s="89">
        <f>SUMIF('RRE0020'!$A$2:$A$254,HH!A297,'RRE0020'!$G$2:$G$254)</f>
        <v>0</v>
      </c>
      <c r="I297" s="447">
        <f t="shared" si="5"/>
        <v>28446</v>
      </c>
      <c r="J297" s="312"/>
    </row>
    <row r="298" spans="1:10" s="24" customFormat="1" ht="15.75" x14ac:dyDescent="0.25">
      <c r="A298" s="133" t="s">
        <v>2093</v>
      </c>
      <c r="B298" s="134" t="s">
        <v>2291</v>
      </c>
      <c r="C298" s="280" t="s">
        <v>38</v>
      </c>
      <c r="D298" s="154" t="s">
        <v>14</v>
      </c>
      <c r="E298" s="148">
        <v>1023040000</v>
      </c>
      <c r="F298" s="148">
        <v>2015380</v>
      </c>
      <c r="G298" s="446">
        <f>SUMIFS(Call!$D$2:$D$13,Call!$E$2:$E$13,HH!A298,Call!$G$2:$G$13,HH!D298)</f>
        <v>0</v>
      </c>
      <c r="H298" s="89">
        <f>SUMIF('RRE0020'!$A$2:$A$254,HH!A298,'RRE0020'!$G$2:$G$254)</f>
        <v>0</v>
      </c>
      <c r="I298" s="447">
        <f t="shared" si="5"/>
        <v>2015380</v>
      </c>
      <c r="J298" s="312"/>
    </row>
    <row r="299" spans="1:10" s="24" customFormat="1" ht="15.75" x14ac:dyDescent="0.25">
      <c r="A299" s="337" t="s">
        <v>2349</v>
      </c>
      <c r="B299" s="338" t="s">
        <v>2380</v>
      </c>
      <c r="C299" s="339" t="s">
        <v>38</v>
      </c>
      <c r="D299" s="340" t="s">
        <v>14</v>
      </c>
      <c r="E299" s="341">
        <v>13101370000</v>
      </c>
      <c r="F299" s="341">
        <v>25809512</v>
      </c>
      <c r="G299" s="342">
        <f>SUMIFS(Call!$D$2:$D$13,Call!$E$2:$E$13,HH!A299,Call!$G$2:$G$13,HH!D299)</f>
        <v>0</v>
      </c>
      <c r="H299" s="343">
        <f>SUMIF('RRE0020'!$A$2:$A$254,HH!A299,'RRE0020'!$G$2:$G$254)</f>
        <v>0</v>
      </c>
      <c r="I299" s="344">
        <f t="shared" si="5"/>
        <v>25809512</v>
      </c>
      <c r="J299" s="312">
        <f>(F299-E299*0.03%)</f>
        <v>21879101</v>
      </c>
    </row>
    <row r="300" spans="1:10" x14ac:dyDescent="0.25">
      <c r="E300" s="45">
        <f>SUM(E2:E299)</f>
        <v>7477695387150</v>
      </c>
      <c r="F300" s="45">
        <f t="shared" ref="F300:I300" si="6">SUM(F2:F299)</f>
        <v>11616371425</v>
      </c>
      <c r="G300" s="45">
        <f t="shared" si="6"/>
        <v>127238</v>
      </c>
      <c r="H300" s="45">
        <f t="shared" si="6"/>
        <v>55965536.019999996</v>
      </c>
      <c r="I300" s="45">
        <f t="shared" si="6"/>
        <v>11672209723.02</v>
      </c>
    </row>
  </sheetData>
  <autoFilter ref="A1:I1">
    <sortState ref="A4:I231">
      <sortCondition ref="A3"/>
    </sortState>
  </autoFilter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123"/>
  <sheetViews>
    <sheetView zoomScale="77" zoomScaleNormal="77" workbookViewId="0">
      <pane xSplit="2" ySplit="1" topLeftCell="C75" activePane="bottomRight" state="frozen"/>
      <selection activeCell="E164" sqref="E164"/>
      <selection pane="topRight" activeCell="E164" sqref="E164"/>
      <selection pane="bottomLeft" activeCell="E164" sqref="E164"/>
      <selection pane="bottomRight" activeCell="E113" sqref="E113"/>
    </sheetView>
  </sheetViews>
  <sheetFormatPr defaultRowHeight="15" x14ac:dyDescent="0.25"/>
  <cols>
    <col min="1" max="1" width="9.140625" customWidth="1"/>
    <col min="2" max="2" width="62.85546875" customWidth="1"/>
    <col min="3" max="3" width="8.7109375" bestFit="1" customWidth="1"/>
    <col min="4" max="4" width="57" customWidth="1"/>
    <col min="5" max="5" width="23" customWidth="1"/>
    <col min="6" max="6" width="21.28515625" customWidth="1"/>
    <col min="7" max="7" width="12.7109375" style="34" customWidth="1"/>
    <col min="8" max="8" width="15.42578125" style="34" customWidth="1"/>
    <col min="9" max="9" width="16.5703125" style="34" customWidth="1"/>
    <col min="10" max="10" width="12" style="34" customWidth="1"/>
    <col min="11" max="11" width="17.5703125" style="34" customWidth="1"/>
    <col min="12" max="12" width="12.28515625" style="35" customWidth="1"/>
    <col min="13" max="13" width="21.5703125" style="34" customWidth="1"/>
    <col min="14" max="14" width="18.5703125" style="34" customWidth="1"/>
    <col min="15" max="15" width="18.42578125" style="34" customWidth="1"/>
    <col min="16" max="16" width="14.85546875" style="34" customWidth="1"/>
    <col min="17" max="18" width="18.42578125" style="34" customWidth="1"/>
    <col min="19" max="19" width="19.140625" style="34" customWidth="1"/>
    <col min="20" max="20" width="14.5703125" style="34" customWidth="1"/>
    <col min="21" max="21" width="28.85546875" style="34" customWidth="1"/>
    <col min="22" max="22" width="68.42578125" style="34" customWidth="1"/>
    <col min="23" max="23" width="18.85546875" style="34" customWidth="1"/>
    <col min="24" max="24" width="22.42578125" customWidth="1"/>
    <col min="25" max="25" width="14" customWidth="1"/>
    <col min="257" max="257" width="7.85546875" bestFit="1" customWidth="1"/>
    <col min="258" max="258" width="30" bestFit="1" customWidth="1"/>
    <col min="259" max="259" width="8.7109375" bestFit="1" customWidth="1"/>
    <col min="260" max="260" width="14.85546875" bestFit="1" customWidth="1"/>
    <col min="261" max="261" width="13.5703125" customWidth="1"/>
    <col min="262" max="262" width="9.140625" customWidth="1"/>
    <col min="263" max="263" width="11.140625" customWidth="1"/>
    <col min="264" max="264" width="11" customWidth="1"/>
    <col min="265" max="265" width="11.28515625" customWidth="1"/>
    <col min="266" max="267" width="12.140625" customWidth="1"/>
    <col min="268" max="268" width="12.28515625" customWidth="1"/>
    <col min="269" max="270" width="12.85546875" customWidth="1"/>
    <col min="271" max="271" width="13.7109375" customWidth="1"/>
    <col min="272" max="272" width="14.85546875" customWidth="1"/>
    <col min="273" max="273" width="14.5703125" customWidth="1"/>
    <col min="274" max="274" width="12.140625" customWidth="1"/>
    <col min="276" max="276" width="30" bestFit="1" customWidth="1"/>
    <col min="277" max="277" width="40.28515625" customWidth="1"/>
    <col min="278" max="278" width="12.42578125" bestFit="1" customWidth="1"/>
    <col min="513" max="513" width="7.85546875" bestFit="1" customWidth="1"/>
    <col min="514" max="514" width="30" bestFit="1" customWidth="1"/>
    <col min="515" max="515" width="8.7109375" bestFit="1" customWidth="1"/>
    <col min="516" max="516" width="14.85546875" bestFit="1" customWidth="1"/>
    <col min="517" max="517" width="13.5703125" customWidth="1"/>
    <col min="518" max="518" width="9.140625" customWidth="1"/>
    <col min="519" max="519" width="11.140625" customWidth="1"/>
    <col min="520" max="520" width="11" customWidth="1"/>
    <col min="521" max="521" width="11.28515625" customWidth="1"/>
    <col min="522" max="523" width="12.140625" customWidth="1"/>
    <col min="524" max="524" width="12.28515625" customWidth="1"/>
    <col min="525" max="526" width="12.85546875" customWidth="1"/>
    <col min="527" max="527" width="13.7109375" customWidth="1"/>
    <col min="528" max="528" width="14.85546875" customWidth="1"/>
    <col min="529" max="529" width="14.5703125" customWidth="1"/>
    <col min="530" max="530" width="12.140625" customWidth="1"/>
    <col min="532" max="532" width="30" bestFit="1" customWidth="1"/>
    <col min="533" max="533" width="40.28515625" customWidth="1"/>
    <col min="534" max="534" width="12.42578125" bestFit="1" customWidth="1"/>
    <col min="769" max="769" width="7.85546875" bestFit="1" customWidth="1"/>
    <col min="770" max="770" width="30" bestFit="1" customWidth="1"/>
    <col min="771" max="771" width="8.7109375" bestFit="1" customWidth="1"/>
    <col min="772" max="772" width="14.85546875" bestFit="1" customWidth="1"/>
    <col min="773" max="773" width="13.5703125" customWidth="1"/>
    <col min="774" max="774" width="9.140625" customWidth="1"/>
    <col min="775" max="775" width="11.140625" customWidth="1"/>
    <col min="776" max="776" width="11" customWidth="1"/>
    <col min="777" max="777" width="11.28515625" customWidth="1"/>
    <col min="778" max="779" width="12.140625" customWidth="1"/>
    <col min="780" max="780" width="12.28515625" customWidth="1"/>
    <col min="781" max="782" width="12.85546875" customWidth="1"/>
    <col min="783" max="783" width="13.7109375" customWidth="1"/>
    <col min="784" max="784" width="14.85546875" customWidth="1"/>
    <col min="785" max="785" width="14.5703125" customWidth="1"/>
    <col min="786" max="786" width="12.140625" customWidth="1"/>
    <col min="788" max="788" width="30" bestFit="1" customWidth="1"/>
    <col min="789" max="789" width="40.28515625" customWidth="1"/>
    <col min="790" max="790" width="12.42578125" bestFit="1" customWidth="1"/>
    <col min="1025" max="1025" width="7.85546875" bestFit="1" customWidth="1"/>
    <col min="1026" max="1026" width="30" bestFit="1" customWidth="1"/>
    <col min="1027" max="1027" width="8.7109375" bestFit="1" customWidth="1"/>
    <col min="1028" max="1028" width="14.85546875" bestFit="1" customWidth="1"/>
    <col min="1029" max="1029" width="13.5703125" customWidth="1"/>
    <col min="1030" max="1030" width="9.140625" customWidth="1"/>
    <col min="1031" max="1031" width="11.140625" customWidth="1"/>
    <col min="1032" max="1032" width="11" customWidth="1"/>
    <col min="1033" max="1033" width="11.28515625" customWidth="1"/>
    <col min="1034" max="1035" width="12.140625" customWidth="1"/>
    <col min="1036" max="1036" width="12.28515625" customWidth="1"/>
    <col min="1037" max="1038" width="12.85546875" customWidth="1"/>
    <col min="1039" max="1039" width="13.7109375" customWidth="1"/>
    <col min="1040" max="1040" width="14.85546875" customWidth="1"/>
    <col min="1041" max="1041" width="14.5703125" customWidth="1"/>
    <col min="1042" max="1042" width="12.140625" customWidth="1"/>
    <col min="1044" max="1044" width="30" bestFit="1" customWidth="1"/>
    <col min="1045" max="1045" width="40.28515625" customWidth="1"/>
    <col min="1046" max="1046" width="12.42578125" bestFit="1" customWidth="1"/>
    <col min="1281" max="1281" width="7.85546875" bestFit="1" customWidth="1"/>
    <col min="1282" max="1282" width="30" bestFit="1" customWidth="1"/>
    <col min="1283" max="1283" width="8.7109375" bestFit="1" customWidth="1"/>
    <col min="1284" max="1284" width="14.85546875" bestFit="1" customWidth="1"/>
    <col min="1285" max="1285" width="13.5703125" customWidth="1"/>
    <col min="1286" max="1286" width="9.140625" customWidth="1"/>
    <col min="1287" max="1287" width="11.140625" customWidth="1"/>
    <col min="1288" max="1288" width="11" customWidth="1"/>
    <col min="1289" max="1289" width="11.28515625" customWidth="1"/>
    <col min="1290" max="1291" width="12.140625" customWidth="1"/>
    <col min="1292" max="1292" width="12.28515625" customWidth="1"/>
    <col min="1293" max="1294" width="12.85546875" customWidth="1"/>
    <col min="1295" max="1295" width="13.7109375" customWidth="1"/>
    <col min="1296" max="1296" width="14.85546875" customWidth="1"/>
    <col min="1297" max="1297" width="14.5703125" customWidth="1"/>
    <col min="1298" max="1298" width="12.140625" customWidth="1"/>
    <col min="1300" max="1300" width="30" bestFit="1" customWidth="1"/>
    <col min="1301" max="1301" width="40.28515625" customWidth="1"/>
    <col min="1302" max="1302" width="12.42578125" bestFit="1" customWidth="1"/>
    <col min="1537" max="1537" width="7.85546875" bestFit="1" customWidth="1"/>
    <col min="1538" max="1538" width="30" bestFit="1" customWidth="1"/>
    <col min="1539" max="1539" width="8.7109375" bestFit="1" customWidth="1"/>
    <col min="1540" max="1540" width="14.85546875" bestFit="1" customWidth="1"/>
    <col min="1541" max="1541" width="13.5703125" customWidth="1"/>
    <col min="1542" max="1542" width="9.140625" customWidth="1"/>
    <col min="1543" max="1543" width="11.140625" customWidth="1"/>
    <col min="1544" max="1544" width="11" customWidth="1"/>
    <col min="1545" max="1545" width="11.28515625" customWidth="1"/>
    <col min="1546" max="1547" width="12.140625" customWidth="1"/>
    <col min="1548" max="1548" width="12.28515625" customWidth="1"/>
    <col min="1549" max="1550" width="12.85546875" customWidth="1"/>
    <col min="1551" max="1551" width="13.7109375" customWidth="1"/>
    <col min="1552" max="1552" width="14.85546875" customWidth="1"/>
    <col min="1553" max="1553" width="14.5703125" customWidth="1"/>
    <col min="1554" max="1554" width="12.140625" customWidth="1"/>
    <col min="1556" max="1556" width="30" bestFit="1" customWidth="1"/>
    <col min="1557" max="1557" width="40.28515625" customWidth="1"/>
    <col min="1558" max="1558" width="12.42578125" bestFit="1" customWidth="1"/>
    <col min="1793" max="1793" width="7.85546875" bestFit="1" customWidth="1"/>
    <col min="1794" max="1794" width="30" bestFit="1" customWidth="1"/>
    <col min="1795" max="1795" width="8.7109375" bestFit="1" customWidth="1"/>
    <col min="1796" max="1796" width="14.85546875" bestFit="1" customWidth="1"/>
    <col min="1797" max="1797" width="13.5703125" customWidth="1"/>
    <col min="1798" max="1798" width="9.140625" customWidth="1"/>
    <col min="1799" max="1799" width="11.140625" customWidth="1"/>
    <col min="1800" max="1800" width="11" customWidth="1"/>
    <col min="1801" max="1801" width="11.28515625" customWidth="1"/>
    <col min="1802" max="1803" width="12.140625" customWidth="1"/>
    <col min="1804" max="1804" width="12.28515625" customWidth="1"/>
    <col min="1805" max="1806" width="12.85546875" customWidth="1"/>
    <col min="1807" max="1807" width="13.7109375" customWidth="1"/>
    <col min="1808" max="1808" width="14.85546875" customWidth="1"/>
    <col min="1809" max="1809" width="14.5703125" customWidth="1"/>
    <col min="1810" max="1810" width="12.140625" customWidth="1"/>
    <col min="1812" max="1812" width="30" bestFit="1" customWidth="1"/>
    <col min="1813" max="1813" width="40.28515625" customWidth="1"/>
    <col min="1814" max="1814" width="12.42578125" bestFit="1" customWidth="1"/>
    <col min="2049" max="2049" width="7.85546875" bestFit="1" customWidth="1"/>
    <col min="2050" max="2050" width="30" bestFit="1" customWidth="1"/>
    <col min="2051" max="2051" width="8.7109375" bestFit="1" customWidth="1"/>
    <col min="2052" max="2052" width="14.85546875" bestFit="1" customWidth="1"/>
    <col min="2053" max="2053" width="13.5703125" customWidth="1"/>
    <col min="2054" max="2054" width="9.140625" customWidth="1"/>
    <col min="2055" max="2055" width="11.140625" customWidth="1"/>
    <col min="2056" max="2056" width="11" customWidth="1"/>
    <col min="2057" max="2057" width="11.28515625" customWidth="1"/>
    <col min="2058" max="2059" width="12.140625" customWidth="1"/>
    <col min="2060" max="2060" width="12.28515625" customWidth="1"/>
    <col min="2061" max="2062" width="12.85546875" customWidth="1"/>
    <col min="2063" max="2063" width="13.7109375" customWidth="1"/>
    <col min="2064" max="2064" width="14.85546875" customWidth="1"/>
    <col min="2065" max="2065" width="14.5703125" customWidth="1"/>
    <col min="2066" max="2066" width="12.140625" customWidth="1"/>
    <col min="2068" max="2068" width="30" bestFit="1" customWidth="1"/>
    <col min="2069" max="2069" width="40.28515625" customWidth="1"/>
    <col min="2070" max="2070" width="12.42578125" bestFit="1" customWidth="1"/>
    <col min="2305" max="2305" width="7.85546875" bestFit="1" customWidth="1"/>
    <col min="2306" max="2306" width="30" bestFit="1" customWidth="1"/>
    <col min="2307" max="2307" width="8.7109375" bestFit="1" customWidth="1"/>
    <col min="2308" max="2308" width="14.85546875" bestFit="1" customWidth="1"/>
    <col min="2309" max="2309" width="13.5703125" customWidth="1"/>
    <col min="2310" max="2310" width="9.140625" customWidth="1"/>
    <col min="2311" max="2311" width="11.140625" customWidth="1"/>
    <col min="2312" max="2312" width="11" customWidth="1"/>
    <col min="2313" max="2313" width="11.28515625" customWidth="1"/>
    <col min="2314" max="2315" width="12.140625" customWidth="1"/>
    <col min="2316" max="2316" width="12.28515625" customWidth="1"/>
    <col min="2317" max="2318" width="12.85546875" customWidth="1"/>
    <col min="2319" max="2319" width="13.7109375" customWidth="1"/>
    <col min="2320" max="2320" width="14.85546875" customWidth="1"/>
    <col min="2321" max="2321" width="14.5703125" customWidth="1"/>
    <col min="2322" max="2322" width="12.140625" customWidth="1"/>
    <col min="2324" max="2324" width="30" bestFit="1" customWidth="1"/>
    <col min="2325" max="2325" width="40.28515625" customWidth="1"/>
    <col min="2326" max="2326" width="12.42578125" bestFit="1" customWidth="1"/>
    <col min="2561" max="2561" width="7.85546875" bestFit="1" customWidth="1"/>
    <col min="2562" max="2562" width="30" bestFit="1" customWidth="1"/>
    <col min="2563" max="2563" width="8.7109375" bestFit="1" customWidth="1"/>
    <col min="2564" max="2564" width="14.85546875" bestFit="1" customWidth="1"/>
    <col min="2565" max="2565" width="13.5703125" customWidth="1"/>
    <col min="2566" max="2566" width="9.140625" customWidth="1"/>
    <col min="2567" max="2567" width="11.140625" customWidth="1"/>
    <col min="2568" max="2568" width="11" customWidth="1"/>
    <col min="2569" max="2569" width="11.28515625" customWidth="1"/>
    <col min="2570" max="2571" width="12.140625" customWidth="1"/>
    <col min="2572" max="2572" width="12.28515625" customWidth="1"/>
    <col min="2573" max="2574" width="12.85546875" customWidth="1"/>
    <col min="2575" max="2575" width="13.7109375" customWidth="1"/>
    <col min="2576" max="2576" width="14.85546875" customWidth="1"/>
    <col min="2577" max="2577" width="14.5703125" customWidth="1"/>
    <col min="2578" max="2578" width="12.140625" customWidth="1"/>
    <col min="2580" max="2580" width="30" bestFit="1" customWidth="1"/>
    <col min="2581" max="2581" width="40.28515625" customWidth="1"/>
    <col min="2582" max="2582" width="12.42578125" bestFit="1" customWidth="1"/>
    <col min="2817" max="2817" width="7.85546875" bestFit="1" customWidth="1"/>
    <col min="2818" max="2818" width="30" bestFit="1" customWidth="1"/>
    <col min="2819" max="2819" width="8.7109375" bestFit="1" customWidth="1"/>
    <col min="2820" max="2820" width="14.85546875" bestFit="1" customWidth="1"/>
    <col min="2821" max="2821" width="13.5703125" customWidth="1"/>
    <col min="2822" max="2822" width="9.140625" customWidth="1"/>
    <col min="2823" max="2823" width="11.140625" customWidth="1"/>
    <col min="2824" max="2824" width="11" customWidth="1"/>
    <col min="2825" max="2825" width="11.28515625" customWidth="1"/>
    <col min="2826" max="2827" width="12.140625" customWidth="1"/>
    <col min="2828" max="2828" width="12.28515625" customWidth="1"/>
    <col min="2829" max="2830" width="12.85546875" customWidth="1"/>
    <col min="2831" max="2831" width="13.7109375" customWidth="1"/>
    <col min="2832" max="2832" width="14.85546875" customWidth="1"/>
    <col min="2833" max="2833" width="14.5703125" customWidth="1"/>
    <col min="2834" max="2834" width="12.140625" customWidth="1"/>
    <col min="2836" max="2836" width="30" bestFit="1" customWidth="1"/>
    <col min="2837" max="2837" width="40.28515625" customWidth="1"/>
    <col min="2838" max="2838" width="12.42578125" bestFit="1" customWidth="1"/>
    <col min="3073" max="3073" width="7.85546875" bestFit="1" customWidth="1"/>
    <col min="3074" max="3074" width="30" bestFit="1" customWidth="1"/>
    <col min="3075" max="3075" width="8.7109375" bestFit="1" customWidth="1"/>
    <col min="3076" max="3076" width="14.85546875" bestFit="1" customWidth="1"/>
    <col min="3077" max="3077" width="13.5703125" customWidth="1"/>
    <col min="3078" max="3078" width="9.140625" customWidth="1"/>
    <col min="3079" max="3079" width="11.140625" customWidth="1"/>
    <col min="3080" max="3080" width="11" customWidth="1"/>
    <col min="3081" max="3081" width="11.28515625" customWidth="1"/>
    <col min="3082" max="3083" width="12.140625" customWidth="1"/>
    <col min="3084" max="3084" width="12.28515625" customWidth="1"/>
    <col min="3085" max="3086" width="12.85546875" customWidth="1"/>
    <col min="3087" max="3087" width="13.7109375" customWidth="1"/>
    <col min="3088" max="3088" width="14.85546875" customWidth="1"/>
    <col min="3089" max="3089" width="14.5703125" customWidth="1"/>
    <col min="3090" max="3090" width="12.140625" customWidth="1"/>
    <col min="3092" max="3092" width="30" bestFit="1" customWidth="1"/>
    <col min="3093" max="3093" width="40.28515625" customWidth="1"/>
    <col min="3094" max="3094" width="12.42578125" bestFit="1" customWidth="1"/>
    <col min="3329" max="3329" width="7.85546875" bestFit="1" customWidth="1"/>
    <col min="3330" max="3330" width="30" bestFit="1" customWidth="1"/>
    <col min="3331" max="3331" width="8.7109375" bestFit="1" customWidth="1"/>
    <col min="3332" max="3332" width="14.85546875" bestFit="1" customWidth="1"/>
    <col min="3333" max="3333" width="13.5703125" customWidth="1"/>
    <col min="3334" max="3334" width="9.140625" customWidth="1"/>
    <col min="3335" max="3335" width="11.140625" customWidth="1"/>
    <col min="3336" max="3336" width="11" customWidth="1"/>
    <col min="3337" max="3337" width="11.28515625" customWidth="1"/>
    <col min="3338" max="3339" width="12.140625" customWidth="1"/>
    <col min="3340" max="3340" width="12.28515625" customWidth="1"/>
    <col min="3341" max="3342" width="12.85546875" customWidth="1"/>
    <col min="3343" max="3343" width="13.7109375" customWidth="1"/>
    <col min="3344" max="3344" width="14.85546875" customWidth="1"/>
    <col min="3345" max="3345" width="14.5703125" customWidth="1"/>
    <col min="3346" max="3346" width="12.140625" customWidth="1"/>
    <col min="3348" max="3348" width="30" bestFit="1" customWidth="1"/>
    <col min="3349" max="3349" width="40.28515625" customWidth="1"/>
    <col min="3350" max="3350" width="12.42578125" bestFit="1" customWidth="1"/>
    <col min="3585" max="3585" width="7.85546875" bestFit="1" customWidth="1"/>
    <col min="3586" max="3586" width="30" bestFit="1" customWidth="1"/>
    <col min="3587" max="3587" width="8.7109375" bestFit="1" customWidth="1"/>
    <col min="3588" max="3588" width="14.85546875" bestFit="1" customWidth="1"/>
    <col min="3589" max="3589" width="13.5703125" customWidth="1"/>
    <col min="3590" max="3590" width="9.140625" customWidth="1"/>
    <col min="3591" max="3591" width="11.140625" customWidth="1"/>
    <col min="3592" max="3592" width="11" customWidth="1"/>
    <col min="3593" max="3593" width="11.28515625" customWidth="1"/>
    <col min="3594" max="3595" width="12.140625" customWidth="1"/>
    <col min="3596" max="3596" width="12.28515625" customWidth="1"/>
    <col min="3597" max="3598" width="12.85546875" customWidth="1"/>
    <col min="3599" max="3599" width="13.7109375" customWidth="1"/>
    <col min="3600" max="3600" width="14.85546875" customWidth="1"/>
    <col min="3601" max="3601" width="14.5703125" customWidth="1"/>
    <col min="3602" max="3602" width="12.140625" customWidth="1"/>
    <col min="3604" max="3604" width="30" bestFit="1" customWidth="1"/>
    <col min="3605" max="3605" width="40.28515625" customWidth="1"/>
    <col min="3606" max="3606" width="12.42578125" bestFit="1" customWidth="1"/>
    <col min="3841" max="3841" width="7.85546875" bestFit="1" customWidth="1"/>
    <col min="3842" max="3842" width="30" bestFit="1" customWidth="1"/>
    <col min="3843" max="3843" width="8.7109375" bestFit="1" customWidth="1"/>
    <col min="3844" max="3844" width="14.85546875" bestFit="1" customWidth="1"/>
    <col min="3845" max="3845" width="13.5703125" customWidth="1"/>
    <col min="3846" max="3846" width="9.140625" customWidth="1"/>
    <col min="3847" max="3847" width="11.140625" customWidth="1"/>
    <col min="3848" max="3848" width="11" customWidth="1"/>
    <col min="3849" max="3849" width="11.28515625" customWidth="1"/>
    <col min="3850" max="3851" width="12.140625" customWidth="1"/>
    <col min="3852" max="3852" width="12.28515625" customWidth="1"/>
    <col min="3853" max="3854" width="12.85546875" customWidth="1"/>
    <col min="3855" max="3855" width="13.7109375" customWidth="1"/>
    <col min="3856" max="3856" width="14.85546875" customWidth="1"/>
    <col min="3857" max="3857" width="14.5703125" customWidth="1"/>
    <col min="3858" max="3858" width="12.140625" customWidth="1"/>
    <col min="3860" max="3860" width="30" bestFit="1" customWidth="1"/>
    <col min="3861" max="3861" width="40.28515625" customWidth="1"/>
    <col min="3862" max="3862" width="12.42578125" bestFit="1" customWidth="1"/>
    <col min="4097" max="4097" width="7.85546875" bestFit="1" customWidth="1"/>
    <col min="4098" max="4098" width="30" bestFit="1" customWidth="1"/>
    <col min="4099" max="4099" width="8.7109375" bestFit="1" customWidth="1"/>
    <col min="4100" max="4100" width="14.85546875" bestFit="1" customWidth="1"/>
    <col min="4101" max="4101" width="13.5703125" customWidth="1"/>
    <col min="4102" max="4102" width="9.140625" customWidth="1"/>
    <col min="4103" max="4103" width="11.140625" customWidth="1"/>
    <col min="4104" max="4104" width="11" customWidth="1"/>
    <col min="4105" max="4105" width="11.28515625" customWidth="1"/>
    <col min="4106" max="4107" width="12.140625" customWidth="1"/>
    <col min="4108" max="4108" width="12.28515625" customWidth="1"/>
    <col min="4109" max="4110" width="12.85546875" customWidth="1"/>
    <col min="4111" max="4111" width="13.7109375" customWidth="1"/>
    <col min="4112" max="4112" width="14.85546875" customWidth="1"/>
    <col min="4113" max="4113" width="14.5703125" customWidth="1"/>
    <col min="4114" max="4114" width="12.140625" customWidth="1"/>
    <col min="4116" max="4116" width="30" bestFit="1" customWidth="1"/>
    <col min="4117" max="4117" width="40.28515625" customWidth="1"/>
    <col min="4118" max="4118" width="12.42578125" bestFit="1" customWidth="1"/>
    <col min="4353" max="4353" width="7.85546875" bestFit="1" customWidth="1"/>
    <col min="4354" max="4354" width="30" bestFit="1" customWidth="1"/>
    <col min="4355" max="4355" width="8.7109375" bestFit="1" customWidth="1"/>
    <col min="4356" max="4356" width="14.85546875" bestFit="1" customWidth="1"/>
    <col min="4357" max="4357" width="13.5703125" customWidth="1"/>
    <col min="4358" max="4358" width="9.140625" customWidth="1"/>
    <col min="4359" max="4359" width="11.140625" customWidth="1"/>
    <col min="4360" max="4360" width="11" customWidth="1"/>
    <col min="4361" max="4361" width="11.28515625" customWidth="1"/>
    <col min="4362" max="4363" width="12.140625" customWidth="1"/>
    <col min="4364" max="4364" width="12.28515625" customWidth="1"/>
    <col min="4365" max="4366" width="12.85546875" customWidth="1"/>
    <col min="4367" max="4367" width="13.7109375" customWidth="1"/>
    <col min="4368" max="4368" width="14.85546875" customWidth="1"/>
    <col min="4369" max="4369" width="14.5703125" customWidth="1"/>
    <col min="4370" max="4370" width="12.140625" customWidth="1"/>
    <col min="4372" max="4372" width="30" bestFit="1" customWidth="1"/>
    <col min="4373" max="4373" width="40.28515625" customWidth="1"/>
    <col min="4374" max="4374" width="12.42578125" bestFit="1" customWidth="1"/>
    <col min="4609" max="4609" width="7.85546875" bestFit="1" customWidth="1"/>
    <col min="4610" max="4610" width="30" bestFit="1" customWidth="1"/>
    <col min="4611" max="4611" width="8.7109375" bestFit="1" customWidth="1"/>
    <col min="4612" max="4612" width="14.85546875" bestFit="1" customWidth="1"/>
    <col min="4613" max="4613" width="13.5703125" customWidth="1"/>
    <col min="4614" max="4614" width="9.140625" customWidth="1"/>
    <col min="4615" max="4615" width="11.140625" customWidth="1"/>
    <col min="4616" max="4616" width="11" customWidth="1"/>
    <col min="4617" max="4617" width="11.28515625" customWidth="1"/>
    <col min="4618" max="4619" width="12.140625" customWidth="1"/>
    <col min="4620" max="4620" width="12.28515625" customWidth="1"/>
    <col min="4621" max="4622" width="12.85546875" customWidth="1"/>
    <col min="4623" max="4623" width="13.7109375" customWidth="1"/>
    <col min="4624" max="4624" width="14.85546875" customWidth="1"/>
    <col min="4625" max="4625" width="14.5703125" customWidth="1"/>
    <col min="4626" max="4626" width="12.140625" customWidth="1"/>
    <col min="4628" max="4628" width="30" bestFit="1" customWidth="1"/>
    <col min="4629" max="4629" width="40.28515625" customWidth="1"/>
    <col min="4630" max="4630" width="12.42578125" bestFit="1" customWidth="1"/>
    <col min="4865" max="4865" width="7.85546875" bestFit="1" customWidth="1"/>
    <col min="4866" max="4866" width="30" bestFit="1" customWidth="1"/>
    <col min="4867" max="4867" width="8.7109375" bestFit="1" customWidth="1"/>
    <col min="4868" max="4868" width="14.85546875" bestFit="1" customWidth="1"/>
    <col min="4869" max="4869" width="13.5703125" customWidth="1"/>
    <col min="4870" max="4870" width="9.140625" customWidth="1"/>
    <col min="4871" max="4871" width="11.140625" customWidth="1"/>
    <col min="4872" max="4872" width="11" customWidth="1"/>
    <col min="4873" max="4873" width="11.28515625" customWidth="1"/>
    <col min="4874" max="4875" width="12.140625" customWidth="1"/>
    <col min="4876" max="4876" width="12.28515625" customWidth="1"/>
    <col min="4877" max="4878" width="12.85546875" customWidth="1"/>
    <col min="4879" max="4879" width="13.7109375" customWidth="1"/>
    <col min="4880" max="4880" width="14.85546875" customWidth="1"/>
    <col min="4881" max="4881" width="14.5703125" customWidth="1"/>
    <col min="4882" max="4882" width="12.140625" customWidth="1"/>
    <col min="4884" max="4884" width="30" bestFit="1" customWidth="1"/>
    <col min="4885" max="4885" width="40.28515625" customWidth="1"/>
    <col min="4886" max="4886" width="12.42578125" bestFit="1" customWidth="1"/>
    <col min="5121" max="5121" width="7.85546875" bestFit="1" customWidth="1"/>
    <col min="5122" max="5122" width="30" bestFit="1" customWidth="1"/>
    <col min="5123" max="5123" width="8.7109375" bestFit="1" customWidth="1"/>
    <col min="5124" max="5124" width="14.85546875" bestFit="1" customWidth="1"/>
    <col min="5125" max="5125" width="13.5703125" customWidth="1"/>
    <col min="5126" max="5126" width="9.140625" customWidth="1"/>
    <col min="5127" max="5127" width="11.140625" customWidth="1"/>
    <col min="5128" max="5128" width="11" customWidth="1"/>
    <col min="5129" max="5129" width="11.28515625" customWidth="1"/>
    <col min="5130" max="5131" width="12.140625" customWidth="1"/>
    <col min="5132" max="5132" width="12.28515625" customWidth="1"/>
    <col min="5133" max="5134" width="12.85546875" customWidth="1"/>
    <col min="5135" max="5135" width="13.7109375" customWidth="1"/>
    <col min="5136" max="5136" width="14.85546875" customWidth="1"/>
    <col min="5137" max="5137" width="14.5703125" customWidth="1"/>
    <col min="5138" max="5138" width="12.140625" customWidth="1"/>
    <col min="5140" max="5140" width="30" bestFit="1" customWidth="1"/>
    <col min="5141" max="5141" width="40.28515625" customWidth="1"/>
    <col min="5142" max="5142" width="12.42578125" bestFit="1" customWidth="1"/>
    <col min="5377" max="5377" width="7.85546875" bestFit="1" customWidth="1"/>
    <col min="5378" max="5378" width="30" bestFit="1" customWidth="1"/>
    <col min="5379" max="5379" width="8.7109375" bestFit="1" customWidth="1"/>
    <col min="5380" max="5380" width="14.85546875" bestFit="1" customWidth="1"/>
    <col min="5381" max="5381" width="13.5703125" customWidth="1"/>
    <col min="5382" max="5382" width="9.140625" customWidth="1"/>
    <col min="5383" max="5383" width="11.140625" customWidth="1"/>
    <col min="5384" max="5384" width="11" customWidth="1"/>
    <col min="5385" max="5385" width="11.28515625" customWidth="1"/>
    <col min="5386" max="5387" width="12.140625" customWidth="1"/>
    <col min="5388" max="5388" width="12.28515625" customWidth="1"/>
    <col min="5389" max="5390" width="12.85546875" customWidth="1"/>
    <col min="5391" max="5391" width="13.7109375" customWidth="1"/>
    <col min="5392" max="5392" width="14.85546875" customWidth="1"/>
    <col min="5393" max="5393" width="14.5703125" customWidth="1"/>
    <col min="5394" max="5394" width="12.140625" customWidth="1"/>
    <col min="5396" max="5396" width="30" bestFit="1" customWidth="1"/>
    <col min="5397" max="5397" width="40.28515625" customWidth="1"/>
    <col min="5398" max="5398" width="12.42578125" bestFit="1" customWidth="1"/>
    <col min="5633" max="5633" width="7.85546875" bestFit="1" customWidth="1"/>
    <col min="5634" max="5634" width="30" bestFit="1" customWidth="1"/>
    <col min="5635" max="5635" width="8.7109375" bestFit="1" customWidth="1"/>
    <col min="5636" max="5636" width="14.85546875" bestFit="1" customWidth="1"/>
    <col min="5637" max="5637" width="13.5703125" customWidth="1"/>
    <col min="5638" max="5638" width="9.140625" customWidth="1"/>
    <col min="5639" max="5639" width="11.140625" customWidth="1"/>
    <col min="5640" max="5640" width="11" customWidth="1"/>
    <col min="5641" max="5641" width="11.28515625" customWidth="1"/>
    <col min="5642" max="5643" width="12.140625" customWidth="1"/>
    <col min="5644" max="5644" width="12.28515625" customWidth="1"/>
    <col min="5645" max="5646" width="12.85546875" customWidth="1"/>
    <col min="5647" max="5647" width="13.7109375" customWidth="1"/>
    <col min="5648" max="5648" width="14.85546875" customWidth="1"/>
    <col min="5649" max="5649" width="14.5703125" customWidth="1"/>
    <col min="5650" max="5650" width="12.140625" customWidth="1"/>
    <col min="5652" max="5652" width="30" bestFit="1" customWidth="1"/>
    <col min="5653" max="5653" width="40.28515625" customWidth="1"/>
    <col min="5654" max="5654" width="12.42578125" bestFit="1" customWidth="1"/>
    <col min="5889" max="5889" width="7.85546875" bestFit="1" customWidth="1"/>
    <col min="5890" max="5890" width="30" bestFit="1" customWidth="1"/>
    <col min="5891" max="5891" width="8.7109375" bestFit="1" customWidth="1"/>
    <col min="5892" max="5892" width="14.85546875" bestFit="1" customWidth="1"/>
    <col min="5893" max="5893" width="13.5703125" customWidth="1"/>
    <col min="5894" max="5894" width="9.140625" customWidth="1"/>
    <col min="5895" max="5895" width="11.140625" customWidth="1"/>
    <col min="5896" max="5896" width="11" customWidth="1"/>
    <col min="5897" max="5897" width="11.28515625" customWidth="1"/>
    <col min="5898" max="5899" width="12.140625" customWidth="1"/>
    <col min="5900" max="5900" width="12.28515625" customWidth="1"/>
    <col min="5901" max="5902" width="12.85546875" customWidth="1"/>
    <col min="5903" max="5903" width="13.7109375" customWidth="1"/>
    <col min="5904" max="5904" width="14.85546875" customWidth="1"/>
    <col min="5905" max="5905" width="14.5703125" customWidth="1"/>
    <col min="5906" max="5906" width="12.140625" customWidth="1"/>
    <col min="5908" max="5908" width="30" bestFit="1" customWidth="1"/>
    <col min="5909" max="5909" width="40.28515625" customWidth="1"/>
    <col min="5910" max="5910" width="12.42578125" bestFit="1" customWidth="1"/>
    <col min="6145" max="6145" width="7.85546875" bestFit="1" customWidth="1"/>
    <col min="6146" max="6146" width="30" bestFit="1" customWidth="1"/>
    <col min="6147" max="6147" width="8.7109375" bestFit="1" customWidth="1"/>
    <col min="6148" max="6148" width="14.85546875" bestFit="1" customWidth="1"/>
    <col min="6149" max="6149" width="13.5703125" customWidth="1"/>
    <col min="6150" max="6150" width="9.140625" customWidth="1"/>
    <col min="6151" max="6151" width="11.140625" customWidth="1"/>
    <col min="6152" max="6152" width="11" customWidth="1"/>
    <col min="6153" max="6153" width="11.28515625" customWidth="1"/>
    <col min="6154" max="6155" width="12.140625" customWidth="1"/>
    <col min="6156" max="6156" width="12.28515625" customWidth="1"/>
    <col min="6157" max="6158" width="12.85546875" customWidth="1"/>
    <col min="6159" max="6159" width="13.7109375" customWidth="1"/>
    <col min="6160" max="6160" width="14.85546875" customWidth="1"/>
    <col min="6161" max="6161" width="14.5703125" customWidth="1"/>
    <col min="6162" max="6162" width="12.140625" customWidth="1"/>
    <col min="6164" max="6164" width="30" bestFit="1" customWidth="1"/>
    <col min="6165" max="6165" width="40.28515625" customWidth="1"/>
    <col min="6166" max="6166" width="12.42578125" bestFit="1" customWidth="1"/>
    <col min="6401" max="6401" width="7.85546875" bestFit="1" customWidth="1"/>
    <col min="6402" max="6402" width="30" bestFit="1" customWidth="1"/>
    <col min="6403" max="6403" width="8.7109375" bestFit="1" customWidth="1"/>
    <col min="6404" max="6404" width="14.85546875" bestFit="1" customWidth="1"/>
    <col min="6405" max="6405" width="13.5703125" customWidth="1"/>
    <col min="6406" max="6406" width="9.140625" customWidth="1"/>
    <col min="6407" max="6407" width="11.140625" customWidth="1"/>
    <col min="6408" max="6408" width="11" customWidth="1"/>
    <col min="6409" max="6409" width="11.28515625" customWidth="1"/>
    <col min="6410" max="6411" width="12.140625" customWidth="1"/>
    <col min="6412" max="6412" width="12.28515625" customWidth="1"/>
    <col min="6413" max="6414" width="12.85546875" customWidth="1"/>
    <col min="6415" max="6415" width="13.7109375" customWidth="1"/>
    <col min="6416" max="6416" width="14.85546875" customWidth="1"/>
    <col min="6417" max="6417" width="14.5703125" customWidth="1"/>
    <col min="6418" max="6418" width="12.140625" customWidth="1"/>
    <col min="6420" max="6420" width="30" bestFit="1" customWidth="1"/>
    <col min="6421" max="6421" width="40.28515625" customWidth="1"/>
    <col min="6422" max="6422" width="12.42578125" bestFit="1" customWidth="1"/>
    <col min="6657" max="6657" width="7.85546875" bestFit="1" customWidth="1"/>
    <col min="6658" max="6658" width="30" bestFit="1" customWidth="1"/>
    <col min="6659" max="6659" width="8.7109375" bestFit="1" customWidth="1"/>
    <col min="6660" max="6660" width="14.85546875" bestFit="1" customWidth="1"/>
    <col min="6661" max="6661" width="13.5703125" customWidth="1"/>
    <col min="6662" max="6662" width="9.140625" customWidth="1"/>
    <col min="6663" max="6663" width="11.140625" customWidth="1"/>
    <col min="6664" max="6664" width="11" customWidth="1"/>
    <col min="6665" max="6665" width="11.28515625" customWidth="1"/>
    <col min="6666" max="6667" width="12.140625" customWidth="1"/>
    <col min="6668" max="6668" width="12.28515625" customWidth="1"/>
    <col min="6669" max="6670" width="12.85546875" customWidth="1"/>
    <col min="6671" max="6671" width="13.7109375" customWidth="1"/>
    <col min="6672" max="6672" width="14.85546875" customWidth="1"/>
    <col min="6673" max="6673" width="14.5703125" customWidth="1"/>
    <col min="6674" max="6674" width="12.140625" customWidth="1"/>
    <col min="6676" max="6676" width="30" bestFit="1" customWidth="1"/>
    <col min="6677" max="6677" width="40.28515625" customWidth="1"/>
    <col min="6678" max="6678" width="12.42578125" bestFit="1" customWidth="1"/>
    <col min="6913" max="6913" width="7.85546875" bestFit="1" customWidth="1"/>
    <col min="6914" max="6914" width="30" bestFit="1" customWidth="1"/>
    <col min="6915" max="6915" width="8.7109375" bestFit="1" customWidth="1"/>
    <col min="6916" max="6916" width="14.85546875" bestFit="1" customWidth="1"/>
    <col min="6917" max="6917" width="13.5703125" customWidth="1"/>
    <col min="6918" max="6918" width="9.140625" customWidth="1"/>
    <col min="6919" max="6919" width="11.140625" customWidth="1"/>
    <col min="6920" max="6920" width="11" customWidth="1"/>
    <col min="6921" max="6921" width="11.28515625" customWidth="1"/>
    <col min="6922" max="6923" width="12.140625" customWidth="1"/>
    <col min="6924" max="6924" width="12.28515625" customWidth="1"/>
    <col min="6925" max="6926" width="12.85546875" customWidth="1"/>
    <col min="6927" max="6927" width="13.7109375" customWidth="1"/>
    <col min="6928" max="6928" width="14.85546875" customWidth="1"/>
    <col min="6929" max="6929" width="14.5703125" customWidth="1"/>
    <col min="6930" max="6930" width="12.140625" customWidth="1"/>
    <col min="6932" max="6932" width="30" bestFit="1" customWidth="1"/>
    <col min="6933" max="6933" width="40.28515625" customWidth="1"/>
    <col min="6934" max="6934" width="12.42578125" bestFit="1" customWidth="1"/>
    <col min="7169" max="7169" width="7.85546875" bestFit="1" customWidth="1"/>
    <col min="7170" max="7170" width="30" bestFit="1" customWidth="1"/>
    <col min="7171" max="7171" width="8.7109375" bestFit="1" customWidth="1"/>
    <col min="7172" max="7172" width="14.85546875" bestFit="1" customWidth="1"/>
    <col min="7173" max="7173" width="13.5703125" customWidth="1"/>
    <col min="7174" max="7174" width="9.140625" customWidth="1"/>
    <col min="7175" max="7175" width="11.140625" customWidth="1"/>
    <col min="7176" max="7176" width="11" customWidth="1"/>
    <col min="7177" max="7177" width="11.28515625" customWidth="1"/>
    <col min="7178" max="7179" width="12.140625" customWidth="1"/>
    <col min="7180" max="7180" width="12.28515625" customWidth="1"/>
    <col min="7181" max="7182" width="12.85546875" customWidth="1"/>
    <col min="7183" max="7183" width="13.7109375" customWidth="1"/>
    <col min="7184" max="7184" width="14.85546875" customWidth="1"/>
    <col min="7185" max="7185" width="14.5703125" customWidth="1"/>
    <col min="7186" max="7186" width="12.140625" customWidth="1"/>
    <col min="7188" max="7188" width="30" bestFit="1" customWidth="1"/>
    <col min="7189" max="7189" width="40.28515625" customWidth="1"/>
    <col min="7190" max="7190" width="12.42578125" bestFit="1" customWidth="1"/>
    <col min="7425" max="7425" width="7.85546875" bestFit="1" customWidth="1"/>
    <col min="7426" max="7426" width="30" bestFit="1" customWidth="1"/>
    <col min="7427" max="7427" width="8.7109375" bestFit="1" customWidth="1"/>
    <col min="7428" max="7428" width="14.85546875" bestFit="1" customWidth="1"/>
    <col min="7429" max="7429" width="13.5703125" customWidth="1"/>
    <col min="7430" max="7430" width="9.140625" customWidth="1"/>
    <col min="7431" max="7431" width="11.140625" customWidth="1"/>
    <col min="7432" max="7432" width="11" customWidth="1"/>
    <col min="7433" max="7433" width="11.28515625" customWidth="1"/>
    <col min="7434" max="7435" width="12.140625" customWidth="1"/>
    <col min="7436" max="7436" width="12.28515625" customWidth="1"/>
    <col min="7437" max="7438" width="12.85546875" customWidth="1"/>
    <col min="7439" max="7439" width="13.7109375" customWidth="1"/>
    <col min="7440" max="7440" width="14.85546875" customWidth="1"/>
    <col min="7441" max="7441" width="14.5703125" customWidth="1"/>
    <col min="7442" max="7442" width="12.140625" customWidth="1"/>
    <col min="7444" max="7444" width="30" bestFit="1" customWidth="1"/>
    <col min="7445" max="7445" width="40.28515625" customWidth="1"/>
    <col min="7446" max="7446" width="12.42578125" bestFit="1" customWidth="1"/>
    <col min="7681" max="7681" width="7.85546875" bestFit="1" customWidth="1"/>
    <col min="7682" max="7682" width="30" bestFit="1" customWidth="1"/>
    <col min="7683" max="7683" width="8.7109375" bestFit="1" customWidth="1"/>
    <col min="7684" max="7684" width="14.85546875" bestFit="1" customWidth="1"/>
    <col min="7685" max="7685" width="13.5703125" customWidth="1"/>
    <col min="7686" max="7686" width="9.140625" customWidth="1"/>
    <col min="7687" max="7687" width="11.140625" customWidth="1"/>
    <col min="7688" max="7688" width="11" customWidth="1"/>
    <col min="7689" max="7689" width="11.28515625" customWidth="1"/>
    <col min="7690" max="7691" width="12.140625" customWidth="1"/>
    <col min="7692" max="7692" width="12.28515625" customWidth="1"/>
    <col min="7693" max="7694" width="12.85546875" customWidth="1"/>
    <col min="7695" max="7695" width="13.7109375" customWidth="1"/>
    <col min="7696" max="7696" width="14.85546875" customWidth="1"/>
    <col min="7697" max="7697" width="14.5703125" customWidth="1"/>
    <col min="7698" max="7698" width="12.140625" customWidth="1"/>
    <col min="7700" max="7700" width="30" bestFit="1" customWidth="1"/>
    <col min="7701" max="7701" width="40.28515625" customWidth="1"/>
    <col min="7702" max="7702" width="12.42578125" bestFit="1" customWidth="1"/>
    <col min="7937" max="7937" width="7.85546875" bestFit="1" customWidth="1"/>
    <col min="7938" max="7938" width="30" bestFit="1" customWidth="1"/>
    <col min="7939" max="7939" width="8.7109375" bestFit="1" customWidth="1"/>
    <col min="7940" max="7940" width="14.85546875" bestFit="1" customWidth="1"/>
    <col min="7941" max="7941" width="13.5703125" customWidth="1"/>
    <col min="7942" max="7942" width="9.140625" customWidth="1"/>
    <col min="7943" max="7943" width="11.140625" customWidth="1"/>
    <col min="7944" max="7944" width="11" customWidth="1"/>
    <col min="7945" max="7945" width="11.28515625" customWidth="1"/>
    <col min="7946" max="7947" width="12.140625" customWidth="1"/>
    <col min="7948" max="7948" width="12.28515625" customWidth="1"/>
    <col min="7949" max="7950" width="12.85546875" customWidth="1"/>
    <col min="7951" max="7951" width="13.7109375" customWidth="1"/>
    <col min="7952" max="7952" width="14.85546875" customWidth="1"/>
    <col min="7953" max="7953" width="14.5703125" customWidth="1"/>
    <col min="7954" max="7954" width="12.140625" customWidth="1"/>
    <col min="7956" max="7956" width="30" bestFit="1" customWidth="1"/>
    <col min="7957" max="7957" width="40.28515625" customWidth="1"/>
    <col min="7958" max="7958" width="12.42578125" bestFit="1" customWidth="1"/>
    <col min="8193" max="8193" width="7.85546875" bestFit="1" customWidth="1"/>
    <col min="8194" max="8194" width="30" bestFit="1" customWidth="1"/>
    <col min="8195" max="8195" width="8.7109375" bestFit="1" customWidth="1"/>
    <col min="8196" max="8196" width="14.85546875" bestFit="1" customWidth="1"/>
    <col min="8197" max="8197" width="13.5703125" customWidth="1"/>
    <col min="8198" max="8198" width="9.140625" customWidth="1"/>
    <col min="8199" max="8199" width="11.140625" customWidth="1"/>
    <col min="8200" max="8200" width="11" customWidth="1"/>
    <col min="8201" max="8201" width="11.28515625" customWidth="1"/>
    <col min="8202" max="8203" width="12.140625" customWidth="1"/>
    <col min="8204" max="8204" width="12.28515625" customWidth="1"/>
    <col min="8205" max="8206" width="12.85546875" customWidth="1"/>
    <col min="8207" max="8207" width="13.7109375" customWidth="1"/>
    <col min="8208" max="8208" width="14.85546875" customWidth="1"/>
    <col min="8209" max="8209" width="14.5703125" customWidth="1"/>
    <col min="8210" max="8210" width="12.140625" customWidth="1"/>
    <col min="8212" max="8212" width="30" bestFit="1" customWidth="1"/>
    <col min="8213" max="8213" width="40.28515625" customWidth="1"/>
    <col min="8214" max="8214" width="12.42578125" bestFit="1" customWidth="1"/>
    <col min="8449" max="8449" width="7.85546875" bestFit="1" customWidth="1"/>
    <col min="8450" max="8450" width="30" bestFit="1" customWidth="1"/>
    <col min="8451" max="8451" width="8.7109375" bestFit="1" customWidth="1"/>
    <col min="8452" max="8452" width="14.85546875" bestFit="1" customWidth="1"/>
    <col min="8453" max="8453" width="13.5703125" customWidth="1"/>
    <col min="8454" max="8454" width="9.140625" customWidth="1"/>
    <col min="8455" max="8455" width="11.140625" customWidth="1"/>
    <col min="8456" max="8456" width="11" customWidth="1"/>
    <col min="8457" max="8457" width="11.28515625" customWidth="1"/>
    <col min="8458" max="8459" width="12.140625" customWidth="1"/>
    <col min="8460" max="8460" width="12.28515625" customWidth="1"/>
    <col min="8461" max="8462" width="12.85546875" customWidth="1"/>
    <col min="8463" max="8463" width="13.7109375" customWidth="1"/>
    <col min="8464" max="8464" width="14.85546875" customWidth="1"/>
    <col min="8465" max="8465" width="14.5703125" customWidth="1"/>
    <col min="8466" max="8466" width="12.140625" customWidth="1"/>
    <col min="8468" max="8468" width="30" bestFit="1" customWidth="1"/>
    <col min="8469" max="8469" width="40.28515625" customWidth="1"/>
    <col min="8470" max="8470" width="12.42578125" bestFit="1" customWidth="1"/>
    <col min="8705" max="8705" width="7.85546875" bestFit="1" customWidth="1"/>
    <col min="8706" max="8706" width="30" bestFit="1" customWidth="1"/>
    <col min="8707" max="8707" width="8.7109375" bestFit="1" customWidth="1"/>
    <col min="8708" max="8708" width="14.85546875" bestFit="1" customWidth="1"/>
    <col min="8709" max="8709" width="13.5703125" customWidth="1"/>
    <col min="8710" max="8710" width="9.140625" customWidth="1"/>
    <col min="8711" max="8711" width="11.140625" customWidth="1"/>
    <col min="8712" max="8712" width="11" customWidth="1"/>
    <col min="8713" max="8713" width="11.28515625" customWidth="1"/>
    <col min="8714" max="8715" width="12.140625" customWidth="1"/>
    <col min="8716" max="8716" width="12.28515625" customWidth="1"/>
    <col min="8717" max="8718" width="12.85546875" customWidth="1"/>
    <col min="8719" max="8719" width="13.7109375" customWidth="1"/>
    <col min="8720" max="8720" width="14.85546875" customWidth="1"/>
    <col min="8721" max="8721" width="14.5703125" customWidth="1"/>
    <col min="8722" max="8722" width="12.140625" customWidth="1"/>
    <col min="8724" max="8724" width="30" bestFit="1" customWidth="1"/>
    <col min="8725" max="8725" width="40.28515625" customWidth="1"/>
    <col min="8726" max="8726" width="12.42578125" bestFit="1" customWidth="1"/>
    <col min="8961" max="8961" width="7.85546875" bestFit="1" customWidth="1"/>
    <col min="8962" max="8962" width="30" bestFit="1" customWidth="1"/>
    <col min="8963" max="8963" width="8.7109375" bestFit="1" customWidth="1"/>
    <col min="8964" max="8964" width="14.85546875" bestFit="1" customWidth="1"/>
    <col min="8965" max="8965" width="13.5703125" customWidth="1"/>
    <col min="8966" max="8966" width="9.140625" customWidth="1"/>
    <col min="8967" max="8967" width="11.140625" customWidth="1"/>
    <col min="8968" max="8968" width="11" customWidth="1"/>
    <col min="8969" max="8969" width="11.28515625" customWidth="1"/>
    <col min="8970" max="8971" width="12.140625" customWidth="1"/>
    <col min="8972" max="8972" width="12.28515625" customWidth="1"/>
    <col min="8973" max="8974" width="12.85546875" customWidth="1"/>
    <col min="8975" max="8975" width="13.7109375" customWidth="1"/>
    <col min="8976" max="8976" width="14.85546875" customWidth="1"/>
    <col min="8977" max="8977" width="14.5703125" customWidth="1"/>
    <col min="8978" max="8978" width="12.140625" customWidth="1"/>
    <col min="8980" max="8980" width="30" bestFit="1" customWidth="1"/>
    <col min="8981" max="8981" width="40.28515625" customWidth="1"/>
    <col min="8982" max="8982" width="12.42578125" bestFit="1" customWidth="1"/>
    <col min="9217" max="9217" width="7.85546875" bestFit="1" customWidth="1"/>
    <col min="9218" max="9218" width="30" bestFit="1" customWidth="1"/>
    <col min="9219" max="9219" width="8.7109375" bestFit="1" customWidth="1"/>
    <col min="9220" max="9220" width="14.85546875" bestFit="1" customWidth="1"/>
    <col min="9221" max="9221" width="13.5703125" customWidth="1"/>
    <col min="9222" max="9222" width="9.140625" customWidth="1"/>
    <col min="9223" max="9223" width="11.140625" customWidth="1"/>
    <col min="9224" max="9224" width="11" customWidth="1"/>
    <col min="9225" max="9225" width="11.28515625" customWidth="1"/>
    <col min="9226" max="9227" width="12.140625" customWidth="1"/>
    <col min="9228" max="9228" width="12.28515625" customWidth="1"/>
    <col min="9229" max="9230" width="12.85546875" customWidth="1"/>
    <col min="9231" max="9231" width="13.7109375" customWidth="1"/>
    <col min="9232" max="9232" width="14.85546875" customWidth="1"/>
    <col min="9233" max="9233" width="14.5703125" customWidth="1"/>
    <col min="9234" max="9234" width="12.140625" customWidth="1"/>
    <col min="9236" max="9236" width="30" bestFit="1" customWidth="1"/>
    <col min="9237" max="9237" width="40.28515625" customWidth="1"/>
    <col min="9238" max="9238" width="12.42578125" bestFit="1" customWidth="1"/>
    <col min="9473" max="9473" width="7.85546875" bestFit="1" customWidth="1"/>
    <col min="9474" max="9474" width="30" bestFit="1" customWidth="1"/>
    <col min="9475" max="9475" width="8.7109375" bestFit="1" customWidth="1"/>
    <col min="9476" max="9476" width="14.85546875" bestFit="1" customWidth="1"/>
    <col min="9477" max="9477" width="13.5703125" customWidth="1"/>
    <col min="9478" max="9478" width="9.140625" customWidth="1"/>
    <col min="9479" max="9479" width="11.140625" customWidth="1"/>
    <col min="9480" max="9480" width="11" customWidth="1"/>
    <col min="9481" max="9481" width="11.28515625" customWidth="1"/>
    <col min="9482" max="9483" width="12.140625" customWidth="1"/>
    <col min="9484" max="9484" width="12.28515625" customWidth="1"/>
    <col min="9485" max="9486" width="12.85546875" customWidth="1"/>
    <col min="9487" max="9487" width="13.7109375" customWidth="1"/>
    <col min="9488" max="9488" width="14.85546875" customWidth="1"/>
    <col min="9489" max="9489" width="14.5703125" customWidth="1"/>
    <col min="9490" max="9490" width="12.140625" customWidth="1"/>
    <col min="9492" max="9492" width="30" bestFit="1" customWidth="1"/>
    <col min="9493" max="9493" width="40.28515625" customWidth="1"/>
    <col min="9494" max="9494" width="12.42578125" bestFit="1" customWidth="1"/>
    <col min="9729" max="9729" width="7.85546875" bestFit="1" customWidth="1"/>
    <col min="9730" max="9730" width="30" bestFit="1" customWidth="1"/>
    <col min="9731" max="9731" width="8.7109375" bestFit="1" customWidth="1"/>
    <col min="9732" max="9732" width="14.85546875" bestFit="1" customWidth="1"/>
    <col min="9733" max="9733" width="13.5703125" customWidth="1"/>
    <col min="9734" max="9734" width="9.140625" customWidth="1"/>
    <col min="9735" max="9735" width="11.140625" customWidth="1"/>
    <col min="9736" max="9736" width="11" customWidth="1"/>
    <col min="9737" max="9737" width="11.28515625" customWidth="1"/>
    <col min="9738" max="9739" width="12.140625" customWidth="1"/>
    <col min="9740" max="9740" width="12.28515625" customWidth="1"/>
    <col min="9741" max="9742" width="12.85546875" customWidth="1"/>
    <col min="9743" max="9743" width="13.7109375" customWidth="1"/>
    <col min="9744" max="9744" width="14.85546875" customWidth="1"/>
    <col min="9745" max="9745" width="14.5703125" customWidth="1"/>
    <col min="9746" max="9746" width="12.140625" customWidth="1"/>
    <col min="9748" max="9748" width="30" bestFit="1" customWidth="1"/>
    <col min="9749" max="9749" width="40.28515625" customWidth="1"/>
    <col min="9750" max="9750" width="12.42578125" bestFit="1" customWidth="1"/>
    <col min="9985" max="9985" width="7.85546875" bestFit="1" customWidth="1"/>
    <col min="9986" max="9986" width="30" bestFit="1" customWidth="1"/>
    <col min="9987" max="9987" width="8.7109375" bestFit="1" customWidth="1"/>
    <col min="9988" max="9988" width="14.85546875" bestFit="1" customWidth="1"/>
    <col min="9989" max="9989" width="13.5703125" customWidth="1"/>
    <col min="9990" max="9990" width="9.140625" customWidth="1"/>
    <col min="9991" max="9991" width="11.140625" customWidth="1"/>
    <col min="9992" max="9992" width="11" customWidth="1"/>
    <col min="9993" max="9993" width="11.28515625" customWidth="1"/>
    <col min="9994" max="9995" width="12.140625" customWidth="1"/>
    <col min="9996" max="9996" width="12.28515625" customWidth="1"/>
    <col min="9997" max="9998" width="12.85546875" customWidth="1"/>
    <col min="9999" max="9999" width="13.7109375" customWidth="1"/>
    <col min="10000" max="10000" width="14.85546875" customWidth="1"/>
    <col min="10001" max="10001" width="14.5703125" customWidth="1"/>
    <col min="10002" max="10002" width="12.140625" customWidth="1"/>
    <col min="10004" max="10004" width="30" bestFit="1" customWidth="1"/>
    <col min="10005" max="10005" width="40.28515625" customWidth="1"/>
    <col min="10006" max="10006" width="12.42578125" bestFit="1" customWidth="1"/>
    <col min="10241" max="10241" width="7.85546875" bestFit="1" customWidth="1"/>
    <col min="10242" max="10242" width="30" bestFit="1" customWidth="1"/>
    <col min="10243" max="10243" width="8.7109375" bestFit="1" customWidth="1"/>
    <col min="10244" max="10244" width="14.85546875" bestFit="1" customWidth="1"/>
    <col min="10245" max="10245" width="13.5703125" customWidth="1"/>
    <col min="10246" max="10246" width="9.140625" customWidth="1"/>
    <col min="10247" max="10247" width="11.140625" customWidth="1"/>
    <col min="10248" max="10248" width="11" customWidth="1"/>
    <col min="10249" max="10249" width="11.28515625" customWidth="1"/>
    <col min="10250" max="10251" width="12.140625" customWidth="1"/>
    <col min="10252" max="10252" width="12.28515625" customWidth="1"/>
    <col min="10253" max="10254" width="12.85546875" customWidth="1"/>
    <col min="10255" max="10255" width="13.7109375" customWidth="1"/>
    <col min="10256" max="10256" width="14.85546875" customWidth="1"/>
    <col min="10257" max="10257" width="14.5703125" customWidth="1"/>
    <col min="10258" max="10258" width="12.140625" customWidth="1"/>
    <col min="10260" max="10260" width="30" bestFit="1" customWidth="1"/>
    <col min="10261" max="10261" width="40.28515625" customWidth="1"/>
    <col min="10262" max="10262" width="12.42578125" bestFit="1" customWidth="1"/>
    <col min="10497" max="10497" width="7.85546875" bestFit="1" customWidth="1"/>
    <col min="10498" max="10498" width="30" bestFit="1" customWidth="1"/>
    <col min="10499" max="10499" width="8.7109375" bestFit="1" customWidth="1"/>
    <col min="10500" max="10500" width="14.85546875" bestFit="1" customWidth="1"/>
    <col min="10501" max="10501" width="13.5703125" customWidth="1"/>
    <col min="10502" max="10502" width="9.140625" customWidth="1"/>
    <col min="10503" max="10503" width="11.140625" customWidth="1"/>
    <col min="10504" max="10504" width="11" customWidth="1"/>
    <col min="10505" max="10505" width="11.28515625" customWidth="1"/>
    <col min="10506" max="10507" width="12.140625" customWidth="1"/>
    <col min="10508" max="10508" width="12.28515625" customWidth="1"/>
    <col min="10509" max="10510" width="12.85546875" customWidth="1"/>
    <col min="10511" max="10511" width="13.7109375" customWidth="1"/>
    <col min="10512" max="10512" width="14.85546875" customWidth="1"/>
    <col min="10513" max="10513" width="14.5703125" customWidth="1"/>
    <col min="10514" max="10514" width="12.140625" customWidth="1"/>
    <col min="10516" max="10516" width="30" bestFit="1" customWidth="1"/>
    <col min="10517" max="10517" width="40.28515625" customWidth="1"/>
    <col min="10518" max="10518" width="12.42578125" bestFit="1" customWidth="1"/>
    <col min="10753" max="10753" width="7.85546875" bestFit="1" customWidth="1"/>
    <col min="10754" max="10754" width="30" bestFit="1" customWidth="1"/>
    <col min="10755" max="10755" width="8.7109375" bestFit="1" customWidth="1"/>
    <col min="10756" max="10756" width="14.85546875" bestFit="1" customWidth="1"/>
    <col min="10757" max="10757" width="13.5703125" customWidth="1"/>
    <col min="10758" max="10758" width="9.140625" customWidth="1"/>
    <col min="10759" max="10759" width="11.140625" customWidth="1"/>
    <col min="10760" max="10760" width="11" customWidth="1"/>
    <col min="10761" max="10761" width="11.28515625" customWidth="1"/>
    <col min="10762" max="10763" width="12.140625" customWidth="1"/>
    <col min="10764" max="10764" width="12.28515625" customWidth="1"/>
    <col min="10765" max="10766" width="12.85546875" customWidth="1"/>
    <col min="10767" max="10767" width="13.7109375" customWidth="1"/>
    <col min="10768" max="10768" width="14.85546875" customWidth="1"/>
    <col min="10769" max="10769" width="14.5703125" customWidth="1"/>
    <col min="10770" max="10770" width="12.140625" customWidth="1"/>
    <col min="10772" max="10772" width="30" bestFit="1" customWidth="1"/>
    <col min="10773" max="10773" width="40.28515625" customWidth="1"/>
    <col min="10774" max="10774" width="12.42578125" bestFit="1" customWidth="1"/>
    <col min="11009" max="11009" width="7.85546875" bestFit="1" customWidth="1"/>
    <col min="11010" max="11010" width="30" bestFit="1" customWidth="1"/>
    <col min="11011" max="11011" width="8.7109375" bestFit="1" customWidth="1"/>
    <col min="11012" max="11012" width="14.85546875" bestFit="1" customWidth="1"/>
    <col min="11013" max="11013" width="13.5703125" customWidth="1"/>
    <col min="11014" max="11014" width="9.140625" customWidth="1"/>
    <col min="11015" max="11015" width="11.140625" customWidth="1"/>
    <col min="11016" max="11016" width="11" customWidth="1"/>
    <col min="11017" max="11017" width="11.28515625" customWidth="1"/>
    <col min="11018" max="11019" width="12.140625" customWidth="1"/>
    <col min="11020" max="11020" width="12.28515625" customWidth="1"/>
    <col min="11021" max="11022" width="12.85546875" customWidth="1"/>
    <col min="11023" max="11023" width="13.7109375" customWidth="1"/>
    <col min="11024" max="11024" width="14.85546875" customWidth="1"/>
    <col min="11025" max="11025" width="14.5703125" customWidth="1"/>
    <col min="11026" max="11026" width="12.140625" customWidth="1"/>
    <col min="11028" max="11028" width="30" bestFit="1" customWidth="1"/>
    <col min="11029" max="11029" width="40.28515625" customWidth="1"/>
    <col min="11030" max="11030" width="12.42578125" bestFit="1" customWidth="1"/>
    <col min="11265" max="11265" width="7.85546875" bestFit="1" customWidth="1"/>
    <col min="11266" max="11266" width="30" bestFit="1" customWidth="1"/>
    <col min="11267" max="11267" width="8.7109375" bestFit="1" customWidth="1"/>
    <col min="11268" max="11268" width="14.85546875" bestFit="1" customWidth="1"/>
    <col min="11269" max="11269" width="13.5703125" customWidth="1"/>
    <col min="11270" max="11270" width="9.140625" customWidth="1"/>
    <col min="11271" max="11271" width="11.140625" customWidth="1"/>
    <col min="11272" max="11272" width="11" customWidth="1"/>
    <col min="11273" max="11273" width="11.28515625" customWidth="1"/>
    <col min="11274" max="11275" width="12.140625" customWidth="1"/>
    <col min="11276" max="11276" width="12.28515625" customWidth="1"/>
    <col min="11277" max="11278" width="12.85546875" customWidth="1"/>
    <col min="11279" max="11279" width="13.7109375" customWidth="1"/>
    <col min="11280" max="11280" width="14.85546875" customWidth="1"/>
    <col min="11281" max="11281" width="14.5703125" customWidth="1"/>
    <col min="11282" max="11282" width="12.140625" customWidth="1"/>
    <col min="11284" max="11284" width="30" bestFit="1" customWidth="1"/>
    <col min="11285" max="11285" width="40.28515625" customWidth="1"/>
    <col min="11286" max="11286" width="12.42578125" bestFit="1" customWidth="1"/>
    <col min="11521" max="11521" width="7.85546875" bestFit="1" customWidth="1"/>
    <col min="11522" max="11522" width="30" bestFit="1" customWidth="1"/>
    <col min="11523" max="11523" width="8.7109375" bestFit="1" customWidth="1"/>
    <col min="11524" max="11524" width="14.85546875" bestFit="1" customWidth="1"/>
    <col min="11525" max="11525" width="13.5703125" customWidth="1"/>
    <col min="11526" max="11526" width="9.140625" customWidth="1"/>
    <col min="11527" max="11527" width="11.140625" customWidth="1"/>
    <col min="11528" max="11528" width="11" customWidth="1"/>
    <col min="11529" max="11529" width="11.28515625" customWidth="1"/>
    <col min="11530" max="11531" width="12.140625" customWidth="1"/>
    <col min="11532" max="11532" width="12.28515625" customWidth="1"/>
    <col min="11533" max="11534" width="12.85546875" customWidth="1"/>
    <col min="11535" max="11535" width="13.7109375" customWidth="1"/>
    <col min="11536" max="11536" width="14.85546875" customWidth="1"/>
    <col min="11537" max="11537" width="14.5703125" customWidth="1"/>
    <col min="11538" max="11538" width="12.140625" customWidth="1"/>
    <col min="11540" max="11540" width="30" bestFit="1" customWidth="1"/>
    <col min="11541" max="11541" width="40.28515625" customWidth="1"/>
    <col min="11542" max="11542" width="12.42578125" bestFit="1" customWidth="1"/>
    <col min="11777" max="11777" width="7.85546875" bestFit="1" customWidth="1"/>
    <col min="11778" max="11778" width="30" bestFit="1" customWidth="1"/>
    <col min="11779" max="11779" width="8.7109375" bestFit="1" customWidth="1"/>
    <col min="11780" max="11780" width="14.85546875" bestFit="1" customWidth="1"/>
    <col min="11781" max="11781" width="13.5703125" customWidth="1"/>
    <col min="11782" max="11782" width="9.140625" customWidth="1"/>
    <col min="11783" max="11783" width="11.140625" customWidth="1"/>
    <col min="11784" max="11784" width="11" customWidth="1"/>
    <col min="11785" max="11785" width="11.28515625" customWidth="1"/>
    <col min="11786" max="11787" width="12.140625" customWidth="1"/>
    <col min="11788" max="11788" width="12.28515625" customWidth="1"/>
    <col min="11789" max="11790" width="12.85546875" customWidth="1"/>
    <col min="11791" max="11791" width="13.7109375" customWidth="1"/>
    <col min="11792" max="11792" width="14.85546875" customWidth="1"/>
    <col min="11793" max="11793" width="14.5703125" customWidth="1"/>
    <col min="11794" max="11794" width="12.140625" customWidth="1"/>
    <col min="11796" max="11796" width="30" bestFit="1" customWidth="1"/>
    <col min="11797" max="11797" width="40.28515625" customWidth="1"/>
    <col min="11798" max="11798" width="12.42578125" bestFit="1" customWidth="1"/>
    <col min="12033" max="12033" width="7.85546875" bestFit="1" customWidth="1"/>
    <col min="12034" max="12034" width="30" bestFit="1" customWidth="1"/>
    <col min="12035" max="12035" width="8.7109375" bestFit="1" customWidth="1"/>
    <col min="12036" max="12036" width="14.85546875" bestFit="1" customWidth="1"/>
    <col min="12037" max="12037" width="13.5703125" customWidth="1"/>
    <col min="12038" max="12038" width="9.140625" customWidth="1"/>
    <col min="12039" max="12039" width="11.140625" customWidth="1"/>
    <col min="12040" max="12040" width="11" customWidth="1"/>
    <col min="12041" max="12041" width="11.28515625" customWidth="1"/>
    <col min="12042" max="12043" width="12.140625" customWidth="1"/>
    <col min="12044" max="12044" width="12.28515625" customWidth="1"/>
    <col min="12045" max="12046" width="12.85546875" customWidth="1"/>
    <col min="12047" max="12047" width="13.7109375" customWidth="1"/>
    <col min="12048" max="12048" width="14.85546875" customWidth="1"/>
    <col min="12049" max="12049" width="14.5703125" customWidth="1"/>
    <col min="12050" max="12050" width="12.140625" customWidth="1"/>
    <col min="12052" max="12052" width="30" bestFit="1" customWidth="1"/>
    <col min="12053" max="12053" width="40.28515625" customWidth="1"/>
    <col min="12054" max="12054" width="12.42578125" bestFit="1" customWidth="1"/>
    <col min="12289" max="12289" width="7.85546875" bestFit="1" customWidth="1"/>
    <col min="12290" max="12290" width="30" bestFit="1" customWidth="1"/>
    <col min="12291" max="12291" width="8.7109375" bestFit="1" customWidth="1"/>
    <col min="12292" max="12292" width="14.85546875" bestFit="1" customWidth="1"/>
    <col min="12293" max="12293" width="13.5703125" customWidth="1"/>
    <col min="12294" max="12294" width="9.140625" customWidth="1"/>
    <col min="12295" max="12295" width="11.140625" customWidth="1"/>
    <col min="12296" max="12296" width="11" customWidth="1"/>
    <col min="12297" max="12297" width="11.28515625" customWidth="1"/>
    <col min="12298" max="12299" width="12.140625" customWidth="1"/>
    <col min="12300" max="12300" width="12.28515625" customWidth="1"/>
    <col min="12301" max="12302" width="12.85546875" customWidth="1"/>
    <col min="12303" max="12303" width="13.7109375" customWidth="1"/>
    <col min="12304" max="12304" width="14.85546875" customWidth="1"/>
    <col min="12305" max="12305" width="14.5703125" customWidth="1"/>
    <col min="12306" max="12306" width="12.140625" customWidth="1"/>
    <col min="12308" max="12308" width="30" bestFit="1" customWidth="1"/>
    <col min="12309" max="12309" width="40.28515625" customWidth="1"/>
    <col min="12310" max="12310" width="12.42578125" bestFit="1" customWidth="1"/>
    <col min="12545" max="12545" width="7.85546875" bestFit="1" customWidth="1"/>
    <col min="12546" max="12546" width="30" bestFit="1" customWidth="1"/>
    <col min="12547" max="12547" width="8.7109375" bestFit="1" customWidth="1"/>
    <col min="12548" max="12548" width="14.85546875" bestFit="1" customWidth="1"/>
    <col min="12549" max="12549" width="13.5703125" customWidth="1"/>
    <col min="12550" max="12550" width="9.140625" customWidth="1"/>
    <col min="12551" max="12551" width="11.140625" customWidth="1"/>
    <col min="12552" max="12552" width="11" customWidth="1"/>
    <col min="12553" max="12553" width="11.28515625" customWidth="1"/>
    <col min="12554" max="12555" width="12.140625" customWidth="1"/>
    <col min="12556" max="12556" width="12.28515625" customWidth="1"/>
    <col min="12557" max="12558" width="12.85546875" customWidth="1"/>
    <col min="12559" max="12559" width="13.7109375" customWidth="1"/>
    <col min="12560" max="12560" width="14.85546875" customWidth="1"/>
    <col min="12561" max="12561" width="14.5703125" customWidth="1"/>
    <col min="12562" max="12562" width="12.140625" customWidth="1"/>
    <col min="12564" max="12564" width="30" bestFit="1" customWidth="1"/>
    <col min="12565" max="12565" width="40.28515625" customWidth="1"/>
    <col min="12566" max="12566" width="12.42578125" bestFit="1" customWidth="1"/>
    <col min="12801" max="12801" width="7.85546875" bestFit="1" customWidth="1"/>
    <col min="12802" max="12802" width="30" bestFit="1" customWidth="1"/>
    <col min="12803" max="12803" width="8.7109375" bestFit="1" customWidth="1"/>
    <col min="12804" max="12804" width="14.85546875" bestFit="1" customWidth="1"/>
    <col min="12805" max="12805" width="13.5703125" customWidth="1"/>
    <col min="12806" max="12806" width="9.140625" customWidth="1"/>
    <col min="12807" max="12807" width="11.140625" customWidth="1"/>
    <col min="12808" max="12808" width="11" customWidth="1"/>
    <col min="12809" max="12809" width="11.28515625" customWidth="1"/>
    <col min="12810" max="12811" width="12.140625" customWidth="1"/>
    <col min="12812" max="12812" width="12.28515625" customWidth="1"/>
    <col min="12813" max="12814" width="12.85546875" customWidth="1"/>
    <col min="12815" max="12815" width="13.7109375" customWidth="1"/>
    <col min="12816" max="12816" width="14.85546875" customWidth="1"/>
    <col min="12817" max="12817" width="14.5703125" customWidth="1"/>
    <col min="12818" max="12818" width="12.140625" customWidth="1"/>
    <col min="12820" max="12820" width="30" bestFit="1" customWidth="1"/>
    <col min="12821" max="12821" width="40.28515625" customWidth="1"/>
    <col min="12822" max="12822" width="12.42578125" bestFit="1" customWidth="1"/>
    <col min="13057" max="13057" width="7.85546875" bestFit="1" customWidth="1"/>
    <col min="13058" max="13058" width="30" bestFit="1" customWidth="1"/>
    <col min="13059" max="13059" width="8.7109375" bestFit="1" customWidth="1"/>
    <col min="13060" max="13060" width="14.85546875" bestFit="1" customWidth="1"/>
    <col min="13061" max="13061" width="13.5703125" customWidth="1"/>
    <col min="13062" max="13062" width="9.140625" customWidth="1"/>
    <col min="13063" max="13063" width="11.140625" customWidth="1"/>
    <col min="13064" max="13064" width="11" customWidth="1"/>
    <col min="13065" max="13065" width="11.28515625" customWidth="1"/>
    <col min="13066" max="13067" width="12.140625" customWidth="1"/>
    <col min="13068" max="13068" width="12.28515625" customWidth="1"/>
    <col min="13069" max="13070" width="12.85546875" customWidth="1"/>
    <col min="13071" max="13071" width="13.7109375" customWidth="1"/>
    <col min="13072" max="13072" width="14.85546875" customWidth="1"/>
    <col min="13073" max="13073" width="14.5703125" customWidth="1"/>
    <col min="13074" max="13074" width="12.140625" customWidth="1"/>
    <col min="13076" max="13076" width="30" bestFit="1" customWidth="1"/>
    <col min="13077" max="13077" width="40.28515625" customWidth="1"/>
    <col min="13078" max="13078" width="12.42578125" bestFit="1" customWidth="1"/>
    <col min="13313" max="13313" width="7.85546875" bestFit="1" customWidth="1"/>
    <col min="13314" max="13314" width="30" bestFit="1" customWidth="1"/>
    <col min="13315" max="13315" width="8.7109375" bestFit="1" customWidth="1"/>
    <col min="13316" max="13316" width="14.85546875" bestFit="1" customWidth="1"/>
    <col min="13317" max="13317" width="13.5703125" customWidth="1"/>
    <col min="13318" max="13318" width="9.140625" customWidth="1"/>
    <col min="13319" max="13319" width="11.140625" customWidth="1"/>
    <col min="13320" max="13320" width="11" customWidth="1"/>
    <col min="13321" max="13321" width="11.28515625" customWidth="1"/>
    <col min="13322" max="13323" width="12.140625" customWidth="1"/>
    <col min="13324" max="13324" width="12.28515625" customWidth="1"/>
    <col min="13325" max="13326" width="12.85546875" customWidth="1"/>
    <col min="13327" max="13327" width="13.7109375" customWidth="1"/>
    <col min="13328" max="13328" width="14.85546875" customWidth="1"/>
    <col min="13329" max="13329" width="14.5703125" customWidth="1"/>
    <col min="13330" max="13330" width="12.140625" customWidth="1"/>
    <col min="13332" max="13332" width="30" bestFit="1" customWidth="1"/>
    <col min="13333" max="13333" width="40.28515625" customWidth="1"/>
    <col min="13334" max="13334" width="12.42578125" bestFit="1" customWidth="1"/>
    <col min="13569" max="13569" width="7.85546875" bestFit="1" customWidth="1"/>
    <col min="13570" max="13570" width="30" bestFit="1" customWidth="1"/>
    <col min="13571" max="13571" width="8.7109375" bestFit="1" customWidth="1"/>
    <col min="13572" max="13572" width="14.85546875" bestFit="1" customWidth="1"/>
    <col min="13573" max="13573" width="13.5703125" customWidth="1"/>
    <col min="13574" max="13574" width="9.140625" customWidth="1"/>
    <col min="13575" max="13575" width="11.140625" customWidth="1"/>
    <col min="13576" max="13576" width="11" customWidth="1"/>
    <col min="13577" max="13577" width="11.28515625" customWidth="1"/>
    <col min="13578" max="13579" width="12.140625" customWidth="1"/>
    <col min="13580" max="13580" width="12.28515625" customWidth="1"/>
    <col min="13581" max="13582" width="12.85546875" customWidth="1"/>
    <col min="13583" max="13583" width="13.7109375" customWidth="1"/>
    <col min="13584" max="13584" width="14.85546875" customWidth="1"/>
    <col min="13585" max="13585" width="14.5703125" customWidth="1"/>
    <col min="13586" max="13586" width="12.140625" customWidth="1"/>
    <col min="13588" max="13588" width="30" bestFit="1" customWidth="1"/>
    <col min="13589" max="13589" width="40.28515625" customWidth="1"/>
    <col min="13590" max="13590" width="12.42578125" bestFit="1" customWidth="1"/>
    <col min="13825" max="13825" width="7.85546875" bestFit="1" customWidth="1"/>
    <col min="13826" max="13826" width="30" bestFit="1" customWidth="1"/>
    <col min="13827" max="13827" width="8.7109375" bestFit="1" customWidth="1"/>
    <col min="13828" max="13828" width="14.85546875" bestFit="1" customWidth="1"/>
    <col min="13829" max="13829" width="13.5703125" customWidth="1"/>
    <col min="13830" max="13830" width="9.140625" customWidth="1"/>
    <col min="13831" max="13831" width="11.140625" customWidth="1"/>
    <col min="13832" max="13832" width="11" customWidth="1"/>
    <col min="13833" max="13833" width="11.28515625" customWidth="1"/>
    <col min="13834" max="13835" width="12.140625" customWidth="1"/>
    <col min="13836" max="13836" width="12.28515625" customWidth="1"/>
    <col min="13837" max="13838" width="12.85546875" customWidth="1"/>
    <col min="13839" max="13839" width="13.7109375" customWidth="1"/>
    <col min="13840" max="13840" width="14.85546875" customWidth="1"/>
    <col min="13841" max="13841" width="14.5703125" customWidth="1"/>
    <col min="13842" max="13842" width="12.140625" customWidth="1"/>
    <col min="13844" max="13844" width="30" bestFit="1" customWidth="1"/>
    <col min="13845" max="13845" width="40.28515625" customWidth="1"/>
    <col min="13846" max="13846" width="12.42578125" bestFit="1" customWidth="1"/>
    <col min="14081" max="14081" width="7.85546875" bestFit="1" customWidth="1"/>
    <col min="14082" max="14082" width="30" bestFit="1" customWidth="1"/>
    <col min="14083" max="14083" width="8.7109375" bestFit="1" customWidth="1"/>
    <col min="14084" max="14084" width="14.85546875" bestFit="1" customWidth="1"/>
    <col min="14085" max="14085" width="13.5703125" customWidth="1"/>
    <col min="14086" max="14086" width="9.140625" customWidth="1"/>
    <col min="14087" max="14087" width="11.140625" customWidth="1"/>
    <col min="14088" max="14088" width="11" customWidth="1"/>
    <col min="14089" max="14089" width="11.28515625" customWidth="1"/>
    <col min="14090" max="14091" width="12.140625" customWidth="1"/>
    <col min="14092" max="14092" width="12.28515625" customWidth="1"/>
    <col min="14093" max="14094" width="12.85546875" customWidth="1"/>
    <col min="14095" max="14095" width="13.7109375" customWidth="1"/>
    <col min="14096" max="14096" width="14.85546875" customWidth="1"/>
    <col min="14097" max="14097" width="14.5703125" customWidth="1"/>
    <col min="14098" max="14098" width="12.140625" customWidth="1"/>
    <col min="14100" max="14100" width="30" bestFit="1" customWidth="1"/>
    <col min="14101" max="14101" width="40.28515625" customWidth="1"/>
    <col min="14102" max="14102" width="12.42578125" bestFit="1" customWidth="1"/>
    <col min="14337" max="14337" width="7.85546875" bestFit="1" customWidth="1"/>
    <col min="14338" max="14338" width="30" bestFit="1" customWidth="1"/>
    <col min="14339" max="14339" width="8.7109375" bestFit="1" customWidth="1"/>
    <col min="14340" max="14340" width="14.85546875" bestFit="1" customWidth="1"/>
    <col min="14341" max="14341" width="13.5703125" customWidth="1"/>
    <col min="14342" max="14342" width="9.140625" customWidth="1"/>
    <col min="14343" max="14343" width="11.140625" customWidth="1"/>
    <col min="14344" max="14344" width="11" customWidth="1"/>
    <col min="14345" max="14345" width="11.28515625" customWidth="1"/>
    <col min="14346" max="14347" width="12.140625" customWidth="1"/>
    <col min="14348" max="14348" width="12.28515625" customWidth="1"/>
    <col min="14349" max="14350" width="12.85546875" customWidth="1"/>
    <col min="14351" max="14351" width="13.7109375" customWidth="1"/>
    <col min="14352" max="14352" width="14.85546875" customWidth="1"/>
    <col min="14353" max="14353" width="14.5703125" customWidth="1"/>
    <col min="14354" max="14354" width="12.140625" customWidth="1"/>
    <col min="14356" max="14356" width="30" bestFit="1" customWidth="1"/>
    <col min="14357" max="14357" width="40.28515625" customWidth="1"/>
    <col min="14358" max="14358" width="12.42578125" bestFit="1" customWidth="1"/>
    <col min="14593" max="14593" width="7.85546875" bestFit="1" customWidth="1"/>
    <col min="14594" max="14594" width="30" bestFit="1" customWidth="1"/>
    <col min="14595" max="14595" width="8.7109375" bestFit="1" customWidth="1"/>
    <col min="14596" max="14596" width="14.85546875" bestFit="1" customWidth="1"/>
    <col min="14597" max="14597" width="13.5703125" customWidth="1"/>
    <col min="14598" max="14598" width="9.140625" customWidth="1"/>
    <col min="14599" max="14599" width="11.140625" customWidth="1"/>
    <col min="14600" max="14600" width="11" customWidth="1"/>
    <col min="14601" max="14601" width="11.28515625" customWidth="1"/>
    <col min="14602" max="14603" width="12.140625" customWidth="1"/>
    <col min="14604" max="14604" width="12.28515625" customWidth="1"/>
    <col min="14605" max="14606" width="12.85546875" customWidth="1"/>
    <col min="14607" max="14607" width="13.7109375" customWidth="1"/>
    <col min="14608" max="14608" width="14.85546875" customWidth="1"/>
    <col min="14609" max="14609" width="14.5703125" customWidth="1"/>
    <col min="14610" max="14610" width="12.140625" customWidth="1"/>
    <col min="14612" max="14612" width="30" bestFit="1" customWidth="1"/>
    <col min="14613" max="14613" width="40.28515625" customWidth="1"/>
    <col min="14614" max="14614" width="12.42578125" bestFit="1" customWidth="1"/>
    <col min="14849" max="14849" width="7.85546875" bestFit="1" customWidth="1"/>
    <col min="14850" max="14850" width="30" bestFit="1" customWidth="1"/>
    <col min="14851" max="14851" width="8.7109375" bestFit="1" customWidth="1"/>
    <col min="14852" max="14852" width="14.85546875" bestFit="1" customWidth="1"/>
    <col min="14853" max="14853" width="13.5703125" customWidth="1"/>
    <col min="14854" max="14854" width="9.140625" customWidth="1"/>
    <col min="14855" max="14855" width="11.140625" customWidth="1"/>
    <col min="14856" max="14856" width="11" customWidth="1"/>
    <col min="14857" max="14857" width="11.28515625" customWidth="1"/>
    <col min="14858" max="14859" width="12.140625" customWidth="1"/>
    <col min="14860" max="14860" width="12.28515625" customWidth="1"/>
    <col min="14861" max="14862" width="12.85546875" customWidth="1"/>
    <col min="14863" max="14863" width="13.7109375" customWidth="1"/>
    <col min="14864" max="14864" width="14.85546875" customWidth="1"/>
    <col min="14865" max="14865" width="14.5703125" customWidth="1"/>
    <col min="14866" max="14866" width="12.140625" customWidth="1"/>
    <col min="14868" max="14868" width="30" bestFit="1" customWidth="1"/>
    <col min="14869" max="14869" width="40.28515625" customWidth="1"/>
    <col min="14870" max="14870" width="12.42578125" bestFit="1" customWidth="1"/>
    <col min="15105" max="15105" width="7.85546875" bestFit="1" customWidth="1"/>
    <col min="15106" max="15106" width="30" bestFit="1" customWidth="1"/>
    <col min="15107" max="15107" width="8.7109375" bestFit="1" customWidth="1"/>
    <col min="15108" max="15108" width="14.85546875" bestFit="1" customWidth="1"/>
    <col min="15109" max="15109" width="13.5703125" customWidth="1"/>
    <col min="15110" max="15110" width="9.140625" customWidth="1"/>
    <col min="15111" max="15111" width="11.140625" customWidth="1"/>
    <col min="15112" max="15112" width="11" customWidth="1"/>
    <col min="15113" max="15113" width="11.28515625" customWidth="1"/>
    <col min="15114" max="15115" width="12.140625" customWidth="1"/>
    <col min="15116" max="15116" width="12.28515625" customWidth="1"/>
    <col min="15117" max="15118" width="12.85546875" customWidth="1"/>
    <col min="15119" max="15119" width="13.7109375" customWidth="1"/>
    <col min="15120" max="15120" width="14.85546875" customWidth="1"/>
    <col min="15121" max="15121" width="14.5703125" customWidth="1"/>
    <col min="15122" max="15122" width="12.140625" customWidth="1"/>
    <col min="15124" max="15124" width="30" bestFit="1" customWidth="1"/>
    <col min="15125" max="15125" width="40.28515625" customWidth="1"/>
    <col min="15126" max="15126" width="12.42578125" bestFit="1" customWidth="1"/>
    <col min="15361" max="15361" width="7.85546875" bestFit="1" customWidth="1"/>
    <col min="15362" max="15362" width="30" bestFit="1" customWidth="1"/>
    <col min="15363" max="15363" width="8.7109375" bestFit="1" customWidth="1"/>
    <col min="15364" max="15364" width="14.85546875" bestFit="1" customWidth="1"/>
    <col min="15365" max="15365" width="13.5703125" customWidth="1"/>
    <col min="15366" max="15366" width="9.140625" customWidth="1"/>
    <col min="15367" max="15367" width="11.140625" customWidth="1"/>
    <col min="15368" max="15368" width="11" customWidth="1"/>
    <col min="15369" max="15369" width="11.28515625" customWidth="1"/>
    <col min="15370" max="15371" width="12.140625" customWidth="1"/>
    <col min="15372" max="15372" width="12.28515625" customWidth="1"/>
    <col min="15373" max="15374" width="12.85546875" customWidth="1"/>
    <col min="15375" max="15375" width="13.7109375" customWidth="1"/>
    <col min="15376" max="15376" width="14.85546875" customWidth="1"/>
    <col min="15377" max="15377" width="14.5703125" customWidth="1"/>
    <col min="15378" max="15378" width="12.140625" customWidth="1"/>
    <col min="15380" max="15380" width="30" bestFit="1" customWidth="1"/>
    <col min="15381" max="15381" width="40.28515625" customWidth="1"/>
    <col min="15382" max="15382" width="12.42578125" bestFit="1" customWidth="1"/>
    <col min="15617" max="15617" width="7.85546875" bestFit="1" customWidth="1"/>
    <col min="15618" max="15618" width="30" bestFit="1" customWidth="1"/>
    <col min="15619" max="15619" width="8.7109375" bestFit="1" customWidth="1"/>
    <col min="15620" max="15620" width="14.85546875" bestFit="1" customWidth="1"/>
    <col min="15621" max="15621" width="13.5703125" customWidth="1"/>
    <col min="15622" max="15622" width="9.140625" customWidth="1"/>
    <col min="15623" max="15623" width="11.140625" customWidth="1"/>
    <col min="15624" max="15624" width="11" customWidth="1"/>
    <col min="15625" max="15625" width="11.28515625" customWidth="1"/>
    <col min="15626" max="15627" width="12.140625" customWidth="1"/>
    <col min="15628" max="15628" width="12.28515625" customWidth="1"/>
    <col min="15629" max="15630" width="12.85546875" customWidth="1"/>
    <col min="15631" max="15631" width="13.7109375" customWidth="1"/>
    <col min="15632" max="15632" width="14.85546875" customWidth="1"/>
    <col min="15633" max="15633" width="14.5703125" customWidth="1"/>
    <col min="15634" max="15634" width="12.140625" customWidth="1"/>
    <col min="15636" max="15636" width="30" bestFit="1" customWidth="1"/>
    <col min="15637" max="15637" width="40.28515625" customWidth="1"/>
    <col min="15638" max="15638" width="12.42578125" bestFit="1" customWidth="1"/>
    <col min="15873" max="15873" width="7.85546875" bestFit="1" customWidth="1"/>
    <col min="15874" max="15874" width="30" bestFit="1" customWidth="1"/>
    <col min="15875" max="15875" width="8.7109375" bestFit="1" customWidth="1"/>
    <col min="15876" max="15876" width="14.85546875" bestFit="1" customWidth="1"/>
    <col min="15877" max="15877" width="13.5703125" customWidth="1"/>
    <col min="15878" max="15878" width="9.140625" customWidth="1"/>
    <col min="15879" max="15879" width="11.140625" customWidth="1"/>
    <col min="15880" max="15880" width="11" customWidth="1"/>
    <col min="15881" max="15881" width="11.28515625" customWidth="1"/>
    <col min="15882" max="15883" width="12.140625" customWidth="1"/>
    <col min="15884" max="15884" width="12.28515625" customWidth="1"/>
    <col min="15885" max="15886" width="12.85546875" customWidth="1"/>
    <col min="15887" max="15887" width="13.7109375" customWidth="1"/>
    <col min="15888" max="15888" width="14.85546875" customWidth="1"/>
    <col min="15889" max="15889" width="14.5703125" customWidth="1"/>
    <col min="15890" max="15890" width="12.140625" customWidth="1"/>
    <col min="15892" max="15892" width="30" bestFit="1" customWidth="1"/>
    <col min="15893" max="15893" width="40.28515625" customWidth="1"/>
    <col min="15894" max="15894" width="12.42578125" bestFit="1" customWidth="1"/>
    <col min="16129" max="16129" width="7.85546875" bestFit="1" customWidth="1"/>
    <col min="16130" max="16130" width="30" bestFit="1" customWidth="1"/>
    <col min="16131" max="16131" width="8.7109375" bestFit="1" customWidth="1"/>
    <col min="16132" max="16132" width="14.85546875" bestFit="1" customWidth="1"/>
    <col min="16133" max="16133" width="13.5703125" customWidth="1"/>
    <col min="16134" max="16134" width="9.140625" customWidth="1"/>
    <col min="16135" max="16135" width="11.140625" customWidth="1"/>
    <col min="16136" max="16136" width="11" customWidth="1"/>
    <col min="16137" max="16137" width="11.28515625" customWidth="1"/>
    <col min="16138" max="16139" width="12.140625" customWidth="1"/>
    <col min="16140" max="16140" width="12.28515625" customWidth="1"/>
    <col min="16141" max="16142" width="12.85546875" customWidth="1"/>
    <col min="16143" max="16143" width="13.7109375" customWidth="1"/>
    <col min="16144" max="16144" width="14.85546875" customWidth="1"/>
    <col min="16145" max="16145" width="14.5703125" customWidth="1"/>
    <col min="16146" max="16146" width="12.140625" customWidth="1"/>
    <col min="16148" max="16148" width="30" bestFit="1" customWidth="1"/>
    <col min="16149" max="16149" width="40.28515625" customWidth="1"/>
    <col min="16150" max="16150" width="12.42578125" bestFit="1" customWidth="1"/>
  </cols>
  <sheetData>
    <row r="1" spans="1:24" s="54" customFormat="1" ht="63" x14ac:dyDescent="0.2">
      <c r="A1" s="86" t="s">
        <v>73</v>
      </c>
      <c r="B1" s="86" t="s">
        <v>74</v>
      </c>
      <c r="C1" s="86" t="s">
        <v>66</v>
      </c>
      <c r="D1" s="86" t="s">
        <v>72</v>
      </c>
      <c r="E1" s="87" t="s">
        <v>67</v>
      </c>
      <c r="F1" s="87" t="s">
        <v>75</v>
      </c>
      <c r="G1" s="36" t="s">
        <v>76</v>
      </c>
      <c r="H1" s="36" t="s">
        <v>504</v>
      </c>
      <c r="I1" s="36" t="s">
        <v>78</v>
      </c>
      <c r="J1" s="36" t="s">
        <v>79</v>
      </c>
      <c r="K1" s="36" t="s">
        <v>80</v>
      </c>
      <c r="L1" s="155" t="s">
        <v>81</v>
      </c>
      <c r="M1" s="36" t="s">
        <v>82</v>
      </c>
      <c r="N1" s="36" t="s">
        <v>87</v>
      </c>
      <c r="O1" s="36" t="s">
        <v>83</v>
      </c>
      <c r="P1" s="36" t="s">
        <v>2304</v>
      </c>
      <c r="Q1" s="36" t="s">
        <v>2570</v>
      </c>
      <c r="R1" s="463" t="s">
        <v>3068</v>
      </c>
      <c r="S1" s="36" t="s">
        <v>3069</v>
      </c>
      <c r="T1" s="475" t="s">
        <v>88</v>
      </c>
      <c r="U1" s="476"/>
      <c r="V1" s="477"/>
      <c r="W1" s="289" t="s">
        <v>2303</v>
      </c>
      <c r="X1" s="88" t="s">
        <v>1173</v>
      </c>
    </row>
    <row r="2" spans="1:24" s="24" customFormat="1" ht="15.75" customHeight="1" x14ac:dyDescent="0.25">
      <c r="A2" s="133" t="s">
        <v>134</v>
      </c>
      <c r="B2" s="134" t="s">
        <v>2619</v>
      </c>
      <c r="C2" s="280" t="s">
        <v>33</v>
      </c>
      <c r="D2" s="154" t="s">
        <v>4</v>
      </c>
      <c r="E2" s="148">
        <v>12543012000</v>
      </c>
      <c r="F2" s="148">
        <v>18438214</v>
      </c>
      <c r="G2" s="89"/>
      <c r="H2" s="89">
        <f t="shared" ref="H2:H65" si="0">IF(D2="Biểu thù lao ĐTDV 2_Không trừ phí Sở",0,E2*0.03%)</f>
        <v>3762903.5999999996</v>
      </c>
      <c r="I2" s="89"/>
      <c r="J2" s="89"/>
      <c r="K2" s="89">
        <f t="shared" ref="K2:K65" si="1">ROUND(F2-G2-H2-I2+J2,0)</f>
        <v>14675310</v>
      </c>
      <c r="L2" s="282">
        <f>IF(D2="Biểu hoa hồng CTV - 1 (tiêu chuẩn)",VLOOKUP(K2,'5.QĐ'!$B$18:$C$22,2,TRUE),IF(D2="Biểu thù lao cho MG chuyển sang ĐTDV",VLOOKUP(K2,'5.QĐ'!$B$38:$C$44,2,TRUE),"ĐB"))</f>
        <v>0.4</v>
      </c>
      <c r="M2" s="89">
        <f t="shared" ref="M2" si="2">ROUND(K2*L2,0)</f>
        <v>5870124</v>
      </c>
      <c r="N2" s="89">
        <f t="shared" ref="N2" si="3">ROUND(IF(COUNTIF(D2,"*tổ chức*")=0,M2*10%,0),0)</f>
        <v>587012</v>
      </c>
      <c r="O2" s="89">
        <f t="shared" ref="O2" si="4">ROUND(M2-N2,0)</f>
        <v>5283112</v>
      </c>
      <c r="P2" s="39"/>
      <c r="Q2" s="39"/>
      <c r="R2" s="39">
        <v>3793710</v>
      </c>
      <c r="S2" s="89">
        <f>O2+P2+Q2-R2</f>
        <v>1489402</v>
      </c>
      <c r="T2" s="38" t="str">
        <f>VLOOKUP(A2,'4.File CTV'!$B$2:$K$500,10,0)</f>
        <v>0925</v>
      </c>
      <c r="U2" s="90" t="str">
        <f>VLOOKUP(A2,'4.File CTV'!$B$2:$K$500,9,0)</f>
        <v>Huỳnh Thị Bé Cần</v>
      </c>
      <c r="V2" s="91"/>
      <c r="W2" s="89">
        <f>IF(COUNTIF('5.QĐ'!$G$28:$G$38,Inter!U2)=1,0,ROUND(K2*2%,0))</f>
        <v>293506</v>
      </c>
      <c r="X2" s="122">
        <f>VLOOKUP(A2,'4.File CTV'!$B$2:$L$500,11,0)</f>
        <v>100314849084578</v>
      </c>
    </row>
    <row r="3" spans="1:24" s="24" customFormat="1" ht="15.75" customHeight="1" x14ac:dyDescent="0.25">
      <c r="A3" s="133" t="s">
        <v>131</v>
      </c>
      <c r="B3" s="134" t="s">
        <v>132</v>
      </c>
      <c r="C3" s="280" t="s">
        <v>33</v>
      </c>
      <c r="D3" s="154" t="s">
        <v>4</v>
      </c>
      <c r="E3" s="148">
        <v>84651000</v>
      </c>
      <c r="F3" s="148">
        <v>175222</v>
      </c>
      <c r="G3" s="89"/>
      <c r="H3" s="89">
        <f t="shared" si="0"/>
        <v>25395.3</v>
      </c>
      <c r="I3" s="89"/>
      <c r="J3" s="89"/>
      <c r="K3" s="89">
        <f t="shared" si="1"/>
        <v>149827</v>
      </c>
      <c r="L3" s="282">
        <f>IF(D3="Biểu hoa hồng CTV - 1 (tiêu chuẩn)",VLOOKUP(K3,'5.QĐ'!$B$18:$C$22,2,TRUE),IF(D3="Biểu thù lao cho MG chuyển sang ĐTDV",VLOOKUP(K3,'5.QĐ'!$B$38:$C$44,2,TRUE),"ĐB"))</f>
        <v>0.4</v>
      </c>
      <c r="M3" s="89">
        <f t="shared" ref="M3:M66" si="5">ROUND(K3*L3,0)</f>
        <v>59931</v>
      </c>
      <c r="N3" s="89">
        <f t="shared" ref="N3:N66" si="6">ROUND(IF(COUNTIF(D3,"*tổ chức*")=0,M3*10%,0),0)</f>
        <v>5993</v>
      </c>
      <c r="O3" s="89">
        <f t="shared" ref="O3:O66" si="7">ROUND(M3-N3,0)</f>
        <v>53938</v>
      </c>
      <c r="P3" s="39"/>
      <c r="Q3" s="39"/>
      <c r="R3" s="39">
        <v>52976</v>
      </c>
      <c r="S3" s="89">
        <f t="shared" ref="S3:S66" si="8">O3+P3+Q3-R3</f>
        <v>962</v>
      </c>
      <c r="T3" s="38" t="str">
        <f>VLOOKUP(A3,'4.File CTV'!$B$2:$K$500,10,0)</f>
        <v>0133</v>
      </c>
      <c r="U3" s="90" t="str">
        <f>VLOOKUP(A3,'4.File CTV'!$B$2:$K$500,9,0)</f>
        <v>Nguyễn Mạnh An</v>
      </c>
      <c r="V3" s="38"/>
      <c r="W3" s="89">
        <f>IF(COUNTIF('5.QĐ'!$G$28:$G$38,Inter!U3)=1,0,ROUND(K3*2%,0))</f>
        <v>2997</v>
      </c>
      <c r="X3" s="122">
        <f>VLOOKUP(A3,'4.File CTV'!$B$2:$L$500,11,0)</f>
        <v>140014849247730</v>
      </c>
    </row>
    <row r="4" spans="1:24" s="24" customFormat="1" ht="15.75" customHeight="1" x14ac:dyDescent="0.25">
      <c r="A4" s="133" t="s">
        <v>139</v>
      </c>
      <c r="B4" s="134" t="s">
        <v>140</v>
      </c>
      <c r="C4" s="280" t="s">
        <v>33</v>
      </c>
      <c r="D4" s="154" t="s">
        <v>4</v>
      </c>
      <c r="E4" s="148">
        <v>1335757000</v>
      </c>
      <c r="F4" s="148">
        <v>2152623</v>
      </c>
      <c r="G4" s="89"/>
      <c r="H4" s="89">
        <f t="shared" si="0"/>
        <v>400727.1</v>
      </c>
      <c r="I4" s="89"/>
      <c r="J4" s="89"/>
      <c r="K4" s="89">
        <f t="shared" si="1"/>
        <v>1751896</v>
      </c>
      <c r="L4" s="282">
        <f>IF(D4="Biểu hoa hồng CTV - 1 (tiêu chuẩn)",VLOOKUP(K4,'5.QĐ'!$B$18:$C$22,2,TRUE),IF(D4="Biểu thù lao cho MG chuyển sang ĐTDV",VLOOKUP(K4,'5.QĐ'!$B$38:$C$44,2,TRUE),"ĐB"))</f>
        <v>0.4</v>
      </c>
      <c r="M4" s="89">
        <f t="shared" si="5"/>
        <v>700758</v>
      </c>
      <c r="N4" s="89">
        <f t="shared" si="6"/>
        <v>70076</v>
      </c>
      <c r="O4" s="89">
        <f t="shared" si="7"/>
        <v>630682</v>
      </c>
      <c r="P4" s="39"/>
      <c r="Q4" s="39"/>
      <c r="R4" s="39">
        <v>607706</v>
      </c>
      <c r="S4" s="89">
        <f t="shared" si="8"/>
        <v>22976</v>
      </c>
      <c r="T4" s="38" t="str">
        <f>VLOOKUP(A4,'4.File CTV'!$B$2:$K$500,10,0)</f>
        <v>0133</v>
      </c>
      <c r="U4" s="90" t="str">
        <f>VLOOKUP(A4,'4.File CTV'!$B$2:$K$500,9,0)</f>
        <v>Nguyễn Mạnh An</v>
      </c>
      <c r="V4" s="38"/>
      <c r="W4" s="89">
        <f>IF(COUNTIF('5.QĐ'!$G$28:$G$38,Inter!U4)=1,0,ROUND(K4*2%,0))</f>
        <v>35038</v>
      </c>
      <c r="X4" s="122">
        <f>VLOOKUP(A4,'4.File CTV'!$B$2:$L$500,11,0)</f>
        <v>211014949703318</v>
      </c>
    </row>
    <row r="5" spans="1:24" s="24" customFormat="1" ht="15.75" customHeight="1" x14ac:dyDescent="0.25">
      <c r="A5" s="133" t="s">
        <v>285</v>
      </c>
      <c r="B5" s="134" t="s">
        <v>2881</v>
      </c>
      <c r="C5" s="280" t="s">
        <v>40</v>
      </c>
      <c r="D5" s="154" t="s">
        <v>4</v>
      </c>
      <c r="E5" s="148">
        <v>6412970000</v>
      </c>
      <c r="F5" s="148">
        <v>9427064</v>
      </c>
      <c r="G5" s="89"/>
      <c r="H5" s="89">
        <f t="shared" si="0"/>
        <v>1923890.9999999998</v>
      </c>
      <c r="I5" s="89"/>
      <c r="J5" s="89"/>
      <c r="K5" s="89">
        <f t="shared" si="1"/>
        <v>7503173</v>
      </c>
      <c r="L5" s="282">
        <f>IF(D5="Biểu hoa hồng CTV - 1 (tiêu chuẩn)",VLOOKUP(K5,'5.QĐ'!$B$18:$C$22,2,TRUE),IF(D5="Biểu thù lao cho MG chuyển sang ĐTDV",VLOOKUP(K5,'5.QĐ'!$B$38:$C$44,2,TRUE),"ĐB"))</f>
        <v>0.4</v>
      </c>
      <c r="M5" s="89">
        <f t="shared" si="5"/>
        <v>3001269</v>
      </c>
      <c r="N5" s="89">
        <f t="shared" si="6"/>
        <v>300127</v>
      </c>
      <c r="O5" s="89">
        <f t="shared" si="7"/>
        <v>2701142</v>
      </c>
      <c r="P5" s="39"/>
      <c r="Q5" s="39"/>
      <c r="R5" s="39">
        <v>2701142</v>
      </c>
      <c r="S5" s="89">
        <f t="shared" si="8"/>
        <v>0</v>
      </c>
      <c r="T5" s="38" t="str">
        <f>VLOOKUP(A5,'4.File CTV'!$B$2:$K$500,10,0)</f>
        <v>0232</v>
      </c>
      <c r="U5" s="90" t="str">
        <f>VLOOKUP(A5,'4.File CTV'!$B$2:$K$500,9,0)</f>
        <v xml:space="preserve">Nguyễn Thị Ngọc Phi </v>
      </c>
      <c r="V5" s="38"/>
      <c r="W5" s="89">
        <f>IF(COUNTIF('5.QĐ'!$G$28:$G$38,Inter!U5)=1,0,ROUND(K5*2%,0))</f>
        <v>150063</v>
      </c>
      <c r="X5" s="122">
        <f>VLOOKUP(A5,'4.File CTV'!$B$2:$L$500,11,0)</f>
        <v>200114949956805</v>
      </c>
    </row>
    <row r="6" spans="1:24" s="24" customFormat="1" ht="15.75" customHeight="1" x14ac:dyDescent="0.25">
      <c r="A6" s="133" t="s">
        <v>957</v>
      </c>
      <c r="B6" s="134" t="s">
        <v>2337</v>
      </c>
      <c r="C6" s="280" t="s">
        <v>34</v>
      </c>
      <c r="D6" s="154" t="s">
        <v>283</v>
      </c>
      <c r="E6" s="148">
        <v>274389000</v>
      </c>
      <c r="F6" s="148">
        <v>540545</v>
      </c>
      <c r="G6" s="89"/>
      <c r="H6" s="89">
        <f t="shared" si="0"/>
        <v>82316.7</v>
      </c>
      <c r="I6" s="89"/>
      <c r="J6" s="89"/>
      <c r="K6" s="89">
        <f t="shared" si="1"/>
        <v>458228</v>
      </c>
      <c r="L6" s="282">
        <f>IF(D6="Biểu hoa hồng CTV - 1 (tiêu chuẩn)",VLOOKUP(K6,'5.QĐ'!$B$18:$C$22,2,TRUE),IF(D6="Biểu thù lao cho MG chuyển sang ĐTDV",VLOOKUP(K6,'5.QĐ'!$B$38:$C$44,2,TRUE),"ĐB"))</f>
        <v>0.2</v>
      </c>
      <c r="M6" s="89">
        <f t="shared" si="5"/>
        <v>91646</v>
      </c>
      <c r="N6" s="89">
        <f t="shared" si="6"/>
        <v>9165</v>
      </c>
      <c r="O6" s="89">
        <f t="shared" si="7"/>
        <v>82481</v>
      </c>
      <c r="P6" s="39"/>
      <c r="Q6" s="39"/>
      <c r="R6" s="39">
        <v>33590</v>
      </c>
      <c r="S6" s="89">
        <f t="shared" si="8"/>
        <v>48891</v>
      </c>
      <c r="T6" s="38" t="str">
        <f>VLOOKUP(A6,'4.File CTV'!$B$2:$K$500,10,0)</f>
        <v>1259</v>
      </c>
      <c r="U6" s="90" t="str">
        <f>VLOOKUP(A6,'4.File CTV'!$B$2:$K$500,9,0)</f>
        <v>Đoàn Quang Minh Thắng</v>
      </c>
      <c r="V6" s="38"/>
      <c r="W6" s="89">
        <f>IF(COUNTIF('5.QĐ'!$G$28:$G$38,Inter!U6)=1,0,ROUND(K6*2%,0))</f>
        <v>9165</v>
      </c>
      <c r="X6" s="122">
        <f>VLOOKUP(A6,'4.File CTV'!$B$2:$L$500,11,0)</f>
        <v>101214849211698</v>
      </c>
    </row>
    <row r="7" spans="1:24" s="24" customFormat="1" ht="15.75" customHeight="1" x14ac:dyDescent="0.25">
      <c r="A7" s="133" t="s">
        <v>287</v>
      </c>
      <c r="B7" s="134" t="s">
        <v>2338</v>
      </c>
      <c r="C7" s="280" t="s">
        <v>34</v>
      </c>
      <c r="D7" s="154" t="s">
        <v>4</v>
      </c>
      <c r="E7" s="148">
        <v>2040288000</v>
      </c>
      <c r="F7" s="148">
        <v>2999217</v>
      </c>
      <c r="G7" s="89"/>
      <c r="H7" s="89">
        <f t="shared" si="0"/>
        <v>612086.39999999991</v>
      </c>
      <c r="I7" s="89"/>
      <c r="J7" s="89"/>
      <c r="K7" s="89">
        <f t="shared" si="1"/>
        <v>2387131</v>
      </c>
      <c r="L7" s="282">
        <f>IF(D7="Biểu hoa hồng CTV - 1 (tiêu chuẩn)",VLOOKUP(K7,'5.QĐ'!$B$18:$C$22,2,TRUE),IF(D7="Biểu thù lao cho MG chuyển sang ĐTDV",VLOOKUP(K7,'5.QĐ'!$B$38:$C$44,2,TRUE),"ĐB"))</f>
        <v>0.4</v>
      </c>
      <c r="M7" s="89">
        <f t="shared" si="5"/>
        <v>954852</v>
      </c>
      <c r="N7" s="89">
        <f t="shared" si="6"/>
        <v>95485</v>
      </c>
      <c r="O7" s="89">
        <f t="shared" si="7"/>
        <v>859367</v>
      </c>
      <c r="P7" s="39"/>
      <c r="Q7" s="39"/>
      <c r="R7" s="39">
        <v>765355</v>
      </c>
      <c r="S7" s="89">
        <f t="shared" si="8"/>
        <v>94012</v>
      </c>
      <c r="T7" s="38" t="str">
        <f>VLOOKUP(A7,'4.File CTV'!$B$2:$K$500,10,0)</f>
        <v>1316</v>
      </c>
      <c r="U7" s="90" t="str">
        <f>VLOOKUP(A7,'4.File CTV'!$B$2:$K$500,9,0)</f>
        <v>Hồ Như Tiên</v>
      </c>
      <c r="V7" s="38"/>
      <c r="W7" s="89">
        <f>IF(COUNTIF('5.QĐ'!$G$28:$G$38,Inter!U7)=1,0,ROUND(K7*2%,0))</f>
        <v>47743</v>
      </c>
      <c r="X7" s="122">
        <f>VLOOKUP(A7,'4.File CTV'!$B$2:$L$500,11,0)</f>
        <v>100414849394960</v>
      </c>
    </row>
    <row r="8" spans="1:24" s="24" customFormat="1" ht="15.75" customHeight="1" x14ac:dyDescent="0.25">
      <c r="A8" s="133" t="s">
        <v>288</v>
      </c>
      <c r="B8" s="134" t="s">
        <v>2718</v>
      </c>
      <c r="C8" s="280" t="s">
        <v>40</v>
      </c>
      <c r="D8" s="154" t="s">
        <v>4</v>
      </c>
      <c r="E8" s="148">
        <v>658230804400</v>
      </c>
      <c r="F8" s="148">
        <v>969234415</v>
      </c>
      <c r="G8" s="89"/>
      <c r="H8" s="89">
        <f t="shared" si="0"/>
        <v>197469241.31999999</v>
      </c>
      <c r="I8" s="89"/>
      <c r="J8" s="89"/>
      <c r="K8" s="89">
        <f t="shared" si="1"/>
        <v>771765174</v>
      </c>
      <c r="L8" s="282">
        <f>IF(D8="Biểu hoa hồng CTV - 1 (tiêu chuẩn)",VLOOKUP(K8,'5.QĐ'!$B$18:$C$22,2,TRUE),IF(D8="Biểu thù lao cho MG chuyển sang ĐTDV",VLOOKUP(K8,'5.QĐ'!$B$38:$C$44,2,TRUE),"ĐB"))</f>
        <v>0.6</v>
      </c>
      <c r="M8" s="89">
        <f t="shared" si="5"/>
        <v>463059104</v>
      </c>
      <c r="N8" s="89">
        <f t="shared" si="6"/>
        <v>46305910</v>
      </c>
      <c r="O8" s="89">
        <f t="shared" si="7"/>
        <v>416753194</v>
      </c>
      <c r="P8" s="39"/>
      <c r="Q8" s="39"/>
      <c r="R8" s="39">
        <v>360326704</v>
      </c>
      <c r="S8" s="89">
        <f t="shared" si="8"/>
        <v>56426490</v>
      </c>
      <c r="T8" s="38" t="str">
        <f>VLOOKUP(A8,'4.File CTV'!$B$2:$K$500,10,0)</f>
        <v>0232</v>
      </c>
      <c r="U8" s="90" t="str">
        <f>VLOOKUP(A8,'4.File CTV'!$B$2:$K$500,9,0)</f>
        <v xml:space="preserve">Nguyễn Thị Ngọc Phi </v>
      </c>
      <c r="V8" s="38"/>
      <c r="W8" s="89">
        <f>IF(COUNTIF('5.QĐ'!$G$28:$G$38,Inter!U8)=1,0,ROUND(K8*2%,0))</f>
        <v>15435303</v>
      </c>
      <c r="X8" s="122">
        <f>VLOOKUP(A8,'4.File CTV'!$B$2:$L$500,11,0)</f>
        <v>172014849070179</v>
      </c>
    </row>
    <row r="9" spans="1:24" s="24" customFormat="1" ht="15.75" customHeight="1" x14ac:dyDescent="0.25">
      <c r="A9" s="133" t="s">
        <v>289</v>
      </c>
      <c r="B9" s="134" t="s">
        <v>2525</v>
      </c>
      <c r="C9" s="280" t="s">
        <v>34</v>
      </c>
      <c r="D9" s="147" t="s">
        <v>4</v>
      </c>
      <c r="E9" s="148">
        <v>36632000</v>
      </c>
      <c r="F9" s="148">
        <v>53849</v>
      </c>
      <c r="G9" s="89"/>
      <c r="H9" s="89">
        <f t="shared" si="0"/>
        <v>10989.599999999999</v>
      </c>
      <c r="I9" s="89"/>
      <c r="J9" s="89"/>
      <c r="K9" s="89">
        <f t="shared" si="1"/>
        <v>42859</v>
      </c>
      <c r="L9" s="282">
        <f>IF(D9="Biểu hoa hồng CTV - 1 (tiêu chuẩn)",VLOOKUP(K9,'5.QĐ'!$B$18:$C$22,2,TRUE),IF(D9="Biểu thù lao cho MG chuyển sang ĐTDV",VLOOKUP(K9,'5.QĐ'!$B$38:$C$44,2,TRUE),"ĐB"))</f>
        <v>0.4</v>
      </c>
      <c r="M9" s="89">
        <f t="shared" si="5"/>
        <v>17144</v>
      </c>
      <c r="N9" s="89">
        <f t="shared" si="6"/>
        <v>1714</v>
      </c>
      <c r="O9" s="89">
        <f t="shared" si="7"/>
        <v>15430</v>
      </c>
      <c r="P9" s="39"/>
      <c r="Q9" s="39"/>
      <c r="R9" s="39">
        <v>15163</v>
      </c>
      <c r="S9" s="89">
        <f t="shared" si="8"/>
        <v>267</v>
      </c>
      <c r="T9" s="38" t="str">
        <f>VLOOKUP(A9,'4.File CTV'!$B$2:$K$500,10,0)</f>
        <v>1259</v>
      </c>
      <c r="U9" s="90" t="str">
        <f>VLOOKUP(A9,'4.File CTV'!$B$2:$K$500,9,0)</f>
        <v>Đoàn Quang Minh Thắng</v>
      </c>
      <c r="V9" s="38"/>
      <c r="W9" s="89">
        <f>IF(COUNTIF('5.QĐ'!$G$28:$G$38,Inter!U9)=1,0,ROUND(K9*2%,0))</f>
        <v>857</v>
      </c>
      <c r="X9" s="122">
        <f>VLOOKUP(A9,'4.File CTV'!$B$2:$L$500,11,0)</f>
        <v>210114849194006</v>
      </c>
    </row>
    <row r="10" spans="1:24" s="24" customFormat="1" ht="15.75" customHeight="1" x14ac:dyDescent="0.25">
      <c r="A10" s="133" t="s">
        <v>292</v>
      </c>
      <c r="B10" s="134" t="s">
        <v>1514</v>
      </c>
      <c r="C10" s="280" t="s">
        <v>34</v>
      </c>
      <c r="D10" s="147" t="s">
        <v>4</v>
      </c>
      <c r="E10" s="148">
        <v>10330645000</v>
      </c>
      <c r="F10" s="148">
        <v>15186046</v>
      </c>
      <c r="G10" s="89"/>
      <c r="H10" s="89">
        <f t="shared" si="0"/>
        <v>3099193.4999999995</v>
      </c>
      <c r="I10" s="89"/>
      <c r="J10" s="89"/>
      <c r="K10" s="89">
        <f t="shared" si="1"/>
        <v>12086853</v>
      </c>
      <c r="L10" s="282">
        <f>IF(D10="Biểu hoa hồng CTV - 1 (tiêu chuẩn)",VLOOKUP(K10,'5.QĐ'!$B$18:$C$22,2,TRUE),IF(D10="Biểu thù lao cho MG chuyển sang ĐTDV",VLOOKUP(K10,'5.QĐ'!$B$38:$C$44,2,TRUE),"ĐB"))</f>
        <v>0.4</v>
      </c>
      <c r="M10" s="89">
        <f t="shared" si="5"/>
        <v>4834741</v>
      </c>
      <c r="N10" s="89">
        <f t="shared" si="6"/>
        <v>483474</v>
      </c>
      <c r="O10" s="89">
        <f t="shared" si="7"/>
        <v>4351267</v>
      </c>
      <c r="P10" s="39"/>
      <c r="Q10" s="39"/>
      <c r="R10" s="39">
        <v>4079698</v>
      </c>
      <c r="S10" s="89">
        <f t="shared" si="8"/>
        <v>271569</v>
      </c>
      <c r="T10" s="38" t="str">
        <f>VLOOKUP(A10,'4.File CTV'!$B$2:$K$500,10,0)</f>
        <v>0742</v>
      </c>
      <c r="U10" s="90" t="str">
        <f>VLOOKUP(A10,'4.File CTV'!$B$2:$K$500,9,0)</f>
        <v>Nguyễn Thụy Ngọc Hà</v>
      </c>
      <c r="V10" s="38"/>
      <c r="W10" s="89">
        <f>IF(COUNTIF('5.QĐ'!$G$28:$G$38,Inter!U10)=1,0,ROUND(K10*2%,0))</f>
        <v>241737</v>
      </c>
      <c r="X10" s="122">
        <f>VLOOKUP(A10,'4.File CTV'!$B$2:$L$500,11,0)</f>
        <v>101514849255251</v>
      </c>
    </row>
    <row r="11" spans="1:24" s="24" customFormat="1" ht="15.75" customHeight="1" x14ac:dyDescent="0.25">
      <c r="A11" s="133" t="s">
        <v>293</v>
      </c>
      <c r="B11" s="134" t="s">
        <v>2526</v>
      </c>
      <c r="C11" s="280" t="s">
        <v>35</v>
      </c>
      <c r="D11" s="154" t="s">
        <v>4</v>
      </c>
      <c r="E11" s="148">
        <v>34345000</v>
      </c>
      <c r="F11" s="148">
        <v>67657</v>
      </c>
      <c r="G11" s="89"/>
      <c r="H11" s="89">
        <f t="shared" si="0"/>
        <v>10303.5</v>
      </c>
      <c r="I11" s="89"/>
      <c r="J11" s="89"/>
      <c r="K11" s="89">
        <f t="shared" si="1"/>
        <v>57354</v>
      </c>
      <c r="L11" s="282">
        <f>IF(D11="Biểu hoa hồng CTV - 1 (tiêu chuẩn)",VLOOKUP(K11,'5.QĐ'!$B$18:$C$22,2,TRUE),IF(D11="Biểu thù lao cho MG chuyển sang ĐTDV",VLOOKUP(K11,'5.QĐ'!$B$38:$C$44,2,TRUE),"ĐB"))</f>
        <v>0.4</v>
      </c>
      <c r="M11" s="89">
        <f t="shared" si="5"/>
        <v>22942</v>
      </c>
      <c r="N11" s="89">
        <f t="shared" si="6"/>
        <v>2294</v>
      </c>
      <c r="O11" s="89">
        <f t="shared" si="7"/>
        <v>20648</v>
      </c>
      <c r="P11" s="39"/>
      <c r="Q11" s="39"/>
      <c r="R11" s="39">
        <v>18408</v>
      </c>
      <c r="S11" s="89">
        <f t="shared" si="8"/>
        <v>2240</v>
      </c>
      <c r="T11" s="38" t="str">
        <f>VLOOKUP(A11,'4.File CTV'!$B$2:$K$500,10,0)</f>
        <v>0762</v>
      </c>
      <c r="U11" s="90" t="str">
        <f>VLOOKUP(A11,'4.File CTV'!$B$2:$K$500,9,0)</f>
        <v>Lê Văn Cập</v>
      </c>
      <c r="V11" s="38"/>
      <c r="W11" s="89">
        <f>IF(COUNTIF('5.QĐ'!$G$28:$G$38,Inter!U11)=1,0,ROUND(K11*2%,0))</f>
        <v>1147</v>
      </c>
      <c r="X11" s="122">
        <f>VLOOKUP(A11,'4.File CTV'!$B$2:$L$500,11,0)</f>
        <v>140114849301218</v>
      </c>
    </row>
    <row r="12" spans="1:24" s="24" customFormat="1" ht="15.75" customHeight="1" x14ac:dyDescent="0.25">
      <c r="A12" s="133" t="s">
        <v>294</v>
      </c>
      <c r="B12" s="134" t="s">
        <v>1427</v>
      </c>
      <c r="C12" s="280" t="s">
        <v>34</v>
      </c>
      <c r="D12" s="147" t="s">
        <v>4</v>
      </c>
      <c r="E12" s="148">
        <v>21143769000</v>
      </c>
      <c r="F12" s="148">
        <v>31878228</v>
      </c>
      <c r="G12" s="89"/>
      <c r="H12" s="89">
        <f t="shared" si="0"/>
        <v>6343130.6999999993</v>
      </c>
      <c r="I12" s="89"/>
      <c r="J12" s="89"/>
      <c r="K12" s="89">
        <f t="shared" si="1"/>
        <v>25535097</v>
      </c>
      <c r="L12" s="282">
        <f>IF(D12="Biểu hoa hồng CTV - 1 (tiêu chuẩn)",VLOOKUP(K12,'5.QĐ'!$B$18:$C$22,2,TRUE),IF(D12="Biểu thù lao cho MG chuyển sang ĐTDV",VLOOKUP(K12,'5.QĐ'!$B$38:$C$44,2,TRUE),"ĐB"))</f>
        <v>0.45</v>
      </c>
      <c r="M12" s="89">
        <f t="shared" si="5"/>
        <v>11490794</v>
      </c>
      <c r="N12" s="89">
        <f t="shared" si="6"/>
        <v>1149079</v>
      </c>
      <c r="O12" s="89">
        <f t="shared" si="7"/>
        <v>10341715</v>
      </c>
      <c r="P12" s="39"/>
      <c r="Q12" s="39"/>
      <c r="R12" s="39">
        <v>6929666</v>
      </c>
      <c r="S12" s="89">
        <f t="shared" si="8"/>
        <v>3412049</v>
      </c>
      <c r="T12" s="38" t="str">
        <f>VLOOKUP(A12,'4.File CTV'!$B$2:$K$500,10,0)</f>
        <v>1316</v>
      </c>
      <c r="U12" s="90" t="str">
        <f>VLOOKUP(A12,'4.File CTV'!$B$2:$K$500,9,0)</f>
        <v>Hồ Như Tiên</v>
      </c>
      <c r="V12" s="38"/>
      <c r="W12" s="89">
        <f>IF(COUNTIF('5.QĐ'!$G$28:$G$38,Inter!U12)=1,0,ROUND(K12*2%,0))</f>
        <v>510702</v>
      </c>
      <c r="X12" s="122">
        <f>VLOOKUP(A12,'4.File CTV'!$B$2:$L$500,11,0)</f>
        <v>210114849081172</v>
      </c>
    </row>
    <row r="13" spans="1:24" s="24" customFormat="1" ht="15.75" customHeight="1" x14ac:dyDescent="0.25">
      <c r="A13" s="133" t="s">
        <v>299</v>
      </c>
      <c r="B13" s="134" t="s">
        <v>300</v>
      </c>
      <c r="C13" s="280" t="s">
        <v>33</v>
      </c>
      <c r="D13" s="154" t="s">
        <v>4</v>
      </c>
      <c r="E13" s="148">
        <v>18540759000</v>
      </c>
      <c r="F13" s="148">
        <v>27254909</v>
      </c>
      <c r="G13" s="89"/>
      <c r="H13" s="89">
        <f t="shared" si="0"/>
        <v>5562227.6999999993</v>
      </c>
      <c r="I13" s="89"/>
      <c r="J13" s="89"/>
      <c r="K13" s="89">
        <f t="shared" si="1"/>
        <v>21692681</v>
      </c>
      <c r="L13" s="282">
        <f>IF(D13="Biểu hoa hồng CTV - 1 (tiêu chuẩn)",VLOOKUP(K13,'5.QĐ'!$B$18:$C$22,2,TRUE),IF(D13="Biểu thù lao cho MG chuyển sang ĐTDV",VLOOKUP(K13,'5.QĐ'!$B$38:$C$44,2,TRUE),"ĐB"))</f>
        <v>0.45</v>
      </c>
      <c r="M13" s="89">
        <f t="shared" si="5"/>
        <v>9761706</v>
      </c>
      <c r="N13" s="89">
        <f t="shared" si="6"/>
        <v>976171</v>
      </c>
      <c r="O13" s="89">
        <f t="shared" si="7"/>
        <v>8785535</v>
      </c>
      <c r="P13" s="39"/>
      <c r="Q13" s="39"/>
      <c r="R13" s="39">
        <v>8447890</v>
      </c>
      <c r="S13" s="89">
        <f t="shared" si="8"/>
        <v>337645</v>
      </c>
      <c r="T13" s="38" t="str">
        <f>VLOOKUP(A13,'4.File CTV'!$B$2:$K$500,10,0)</f>
        <v>1117</v>
      </c>
      <c r="U13" s="90" t="str">
        <f>VLOOKUP(A13,'4.File CTV'!$B$2:$K$500,9,0)</f>
        <v>Phạm Thị Phương Thảo</v>
      </c>
      <c r="V13" s="38"/>
      <c r="W13" s="89">
        <f>IF(COUNTIF('5.QĐ'!$G$28:$G$38,Inter!U13)=1,0,ROUND(K13*2%,0))</f>
        <v>433854</v>
      </c>
      <c r="X13" s="122">
        <f>VLOOKUP(A13,'4.File CTV'!$B$2:$L$500,11,0)</f>
        <v>140414849227405</v>
      </c>
    </row>
    <row r="14" spans="1:24" s="24" customFormat="1" ht="15.75" customHeight="1" x14ac:dyDescent="0.25">
      <c r="A14" s="133" t="s">
        <v>301</v>
      </c>
      <c r="B14" s="134" t="s">
        <v>302</v>
      </c>
      <c r="C14" s="280" t="s">
        <v>33</v>
      </c>
      <c r="D14" s="154" t="s">
        <v>4</v>
      </c>
      <c r="E14" s="148">
        <v>911519000</v>
      </c>
      <c r="F14" s="148">
        <v>2037376</v>
      </c>
      <c r="G14" s="89"/>
      <c r="H14" s="89">
        <f t="shared" si="0"/>
        <v>273455.69999999995</v>
      </c>
      <c r="I14" s="89"/>
      <c r="J14" s="89"/>
      <c r="K14" s="89">
        <f t="shared" si="1"/>
        <v>1763920</v>
      </c>
      <c r="L14" s="282">
        <f>IF(D14="Biểu hoa hồng CTV - 1 (tiêu chuẩn)",VLOOKUP(K14,'5.QĐ'!$B$18:$C$22,2,TRUE),IF(D14="Biểu thù lao cho MG chuyển sang ĐTDV",VLOOKUP(K14,'5.QĐ'!$B$38:$C$44,2,TRUE),"ĐB"))</f>
        <v>0.4</v>
      </c>
      <c r="M14" s="89">
        <f t="shared" si="5"/>
        <v>705568</v>
      </c>
      <c r="N14" s="89">
        <f t="shared" si="6"/>
        <v>70557</v>
      </c>
      <c r="O14" s="89">
        <f t="shared" si="7"/>
        <v>635011</v>
      </c>
      <c r="P14" s="39"/>
      <c r="Q14" s="39"/>
      <c r="R14" s="39">
        <v>635011</v>
      </c>
      <c r="S14" s="89">
        <f t="shared" si="8"/>
        <v>0</v>
      </c>
      <c r="T14" s="38" t="str">
        <f>VLOOKUP(A14,'4.File CTV'!$B$2:$K$500,10,0)</f>
        <v>1117</v>
      </c>
      <c r="U14" s="90" t="str">
        <f>VLOOKUP(A14,'4.File CTV'!$B$2:$K$500,9,0)</f>
        <v>Phạm Thị Phương Thảo</v>
      </c>
      <c r="V14" s="38"/>
      <c r="W14" s="89">
        <f>IF(COUNTIF('5.QĐ'!$G$28:$G$38,Inter!U14)=1,0,ROUND(K14*2%,0))</f>
        <v>35278</v>
      </c>
      <c r="X14" s="122">
        <f>VLOOKUP(A14,'4.File CTV'!$B$2:$L$500,11,0)</f>
        <v>101214849271177</v>
      </c>
    </row>
    <row r="15" spans="1:24" s="24" customFormat="1" ht="15.75" customHeight="1" x14ac:dyDescent="0.25">
      <c r="A15" s="133" t="s">
        <v>301</v>
      </c>
      <c r="B15" s="134" t="s">
        <v>302</v>
      </c>
      <c r="C15" s="280" t="s">
        <v>33</v>
      </c>
      <c r="D15" s="147" t="s">
        <v>283</v>
      </c>
      <c r="E15" s="148">
        <v>1434723000</v>
      </c>
      <c r="F15" s="148">
        <v>2213763</v>
      </c>
      <c r="G15" s="89"/>
      <c r="H15" s="89">
        <f t="shared" si="0"/>
        <v>430416.89999999997</v>
      </c>
      <c r="I15" s="89"/>
      <c r="J15" s="89"/>
      <c r="K15" s="89">
        <f t="shared" si="1"/>
        <v>1783346</v>
      </c>
      <c r="L15" s="282">
        <f>IF(D15="Biểu hoa hồng CTV - 1 (tiêu chuẩn)",VLOOKUP(K15,'5.QĐ'!$B$18:$C$22,2,TRUE),IF(D15="Biểu thù lao cho MG chuyển sang ĐTDV",VLOOKUP(K15,'5.QĐ'!$B$38:$C$44,2,TRUE),"ĐB"))</f>
        <v>0.2</v>
      </c>
      <c r="M15" s="89">
        <f t="shared" si="5"/>
        <v>356669</v>
      </c>
      <c r="N15" s="89">
        <f t="shared" si="6"/>
        <v>35667</v>
      </c>
      <c r="O15" s="89">
        <f t="shared" si="7"/>
        <v>321002</v>
      </c>
      <c r="P15" s="39"/>
      <c r="Q15" s="39"/>
      <c r="R15" s="39">
        <v>279801</v>
      </c>
      <c r="S15" s="89">
        <f t="shared" si="8"/>
        <v>41201</v>
      </c>
      <c r="T15" s="38" t="str">
        <f>VLOOKUP(A15,'4.File CTV'!$B$2:$K$500,10,0)</f>
        <v>1117</v>
      </c>
      <c r="U15" s="90" t="str">
        <f>VLOOKUP(A15,'4.File CTV'!$B$2:$K$500,9,0)</f>
        <v>Phạm Thị Phương Thảo</v>
      </c>
      <c r="V15" s="38"/>
      <c r="W15" s="89">
        <f>IF(COUNTIF('5.QĐ'!$G$28:$G$38,Inter!U15)=1,0,ROUND(K15*2%,0))</f>
        <v>35667</v>
      </c>
      <c r="X15" s="122">
        <f>VLOOKUP(A15,'4.File CTV'!$B$2:$L$500,11,0)</f>
        <v>101214849271177</v>
      </c>
    </row>
    <row r="16" spans="1:24" s="24" customFormat="1" ht="15.75" customHeight="1" x14ac:dyDescent="0.25">
      <c r="A16" s="133" t="s">
        <v>304</v>
      </c>
      <c r="B16" s="134" t="s">
        <v>2662</v>
      </c>
      <c r="C16" s="280" t="s">
        <v>35</v>
      </c>
      <c r="D16" s="154" t="s">
        <v>6</v>
      </c>
      <c r="E16" s="148">
        <v>12955000</v>
      </c>
      <c r="F16" s="148">
        <v>25519</v>
      </c>
      <c r="G16" s="89"/>
      <c r="H16" s="89">
        <f t="shared" si="0"/>
        <v>3886.4999999999995</v>
      </c>
      <c r="I16" s="89"/>
      <c r="J16" s="89"/>
      <c r="K16" s="89">
        <f t="shared" si="1"/>
        <v>21633</v>
      </c>
      <c r="L16" s="156">
        <v>0.5</v>
      </c>
      <c r="M16" s="89">
        <f t="shared" si="5"/>
        <v>10817</v>
      </c>
      <c r="N16" s="89">
        <f t="shared" si="6"/>
        <v>1082</v>
      </c>
      <c r="O16" s="89">
        <f t="shared" si="7"/>
        <v>9735</v>
      </c>
      <c r="P16" s="39"/>
      <c r="Q16" s="39"/>
      <c r="R16" s="39">
        <v>9735</v>
      </c>
      <c r="S16" s="89">
        <f t="shared" si="8"/>
        <v>0</v>
      </c>
      <c r="T16" s="38" t="str">
        <f>VLOOKUP(A16,'4.File CTV'!$B$2:$K$500,10,0)</f>
        <v>0762</v>
      </c>
      <c r="U16" s="90" t="str">
        <f>VLOOKUP(A16,'4.File CTV'!$B$2:$K$500,9,0)</f>
        <v>Lê Văn Cập</v>
      </c>
      <c r="V16" s="92"/>
      <c r="W16" s="89">
        <f>IF(COUNTIF('5.QĐ'!$G$28:$G$38,Inter!U16)=1,0,ROUND(K16*2%,0))</f>
        <v>433</v>
      </c>
      <c r="X16" s="122">
        <f>VLOOKUP(A16,'4.File CTV'!$B$2:$L$500,11,0)</f>
        <v>170814849076176</v>
      </c>
    </row>
    <row r="17" spans="1:25" s="24" customFormat="1" ht="15.75" customHeight="1" x14ac:dyDescent="0.25">
      <c r="A17" s="133" t="s">
        <v>305</v>
      </c>
      <c r="B17" s="134" t="s">
        <v>306</v>
      </c>
      <c r="C17" s="280" t="s">
        <v>41</v>
      </c>
      <c r="D17" s="147" t="s">
        <v>4</v>
      </c>
      <c r="E17" s="148">
        <v>8248894000</v>
      </c>
      <c r="F17" s="148">
        <v>16213897</v>
      </c>
      <c r="G17" s="89"/>
      <c r="H17" s="89">
        <f t="shared" si="0"/>
        <v>2474668.1999999997</v>
      </c>
      <c r="I17" s="89"/>
      <c r="J17" s="89"/>
      <c r="K17" s="89">
        <f t="shared" si="1"/>
        <v>13739229</v>
      </c>
      <c r="L17" s="282">
        <f>IF(D17="Biểu hoa hồng CTV - 1 (tiêu chuẩn)",VLOOKUP(K17,'5.QĐ'!$B$18:$C$22,2,TRUE),IF(D17="Biểu thù lao cho MG chuyển sang ĐTDV",VLOOKUP(K17,'5.QĐ'!$B$38:$C$44,2,TRUE),"ĐB"))</f>
        <v>0.4</v>
      </c>
      <c r="M17" s="89">
        <f t="shared" si="5"/>
        <v>5495692</v>
      </c>
      <c r="N17" s="89">
        <f t="shared" si="6"/>
        <v>549569</v>
      </c>
      <c r="O17" s="89">
        <f t="shared" si="7"/>
        <v>4946123</v>
      </c>
      <c r="P17" s="39"/>
      <c r="Q17" s="39"/>
      <c r="R17" s="39">
        <v>4403805</v>
      </c>
      <c r="S17" s="89">
        <f t="shared" si="8"/>
        <v>542318</v>
      </c>
      <c r="T17" s="38" t="str">
        <f>VLOOKUP(A17,'4.File CTV'!$B$2:$K$500,10,0)</f>
        <v>0285</v>
      </c>
      <c r="U17" s="90" t="str">
        <f>VLOOKUP(A17,'4.File CTV'!$B$2:$K$500,9,0)</f>
        <v>Nguyễn Quang Huy</v>
      </c>
      <c r="V17" s="38"/>
      <c r="W17" s="89">
        <f>IF(COUNTIF('5.QĐ'!$G$28:$G$38,Inter!U17)=1,0,ROUND(K17*2%,0))</f>
        <v>274785</v>
      </c>
      <c r="X17" s="122">
        <f>VLOOKUP(A17,'4.File CTV'!$B$2:$L$500,11,0)</f>
        <v>160314949160809</v>
      </c>
    </row>
    <row r="18" spans="1:25" s="24" customFormat="1" ht="15.75" customHeight="1" x14ac:dyDescent="0.25">
      <c r="A18" s="133" t="s">
        <v>1059</v>
      </c>
      <c r="B18" s="134" t="s">
        <v>2719</v>
      </c>
      <c r="C18" s="280" t="s">
        <v>41</v>
      </c>
      <c r="D18" s="147" t="s">
        <v>283</v>
      </c>
      <c r="E18" s="148">
        <v>96004000</v>
      </c>
      <c r="F18" s="148">
        <v>189125</v>
      </c>
      <c r="G18" s="89"/>
      <c r="H18" s="89">
        <f t="shared" si="0"/>
        <v>28801.199999999997</v>
      </c>
      <c r="I18" s="89"/>
      <c r="J18" s="89"/>
      <c r="K18" s="89">
        <f t="shared" si="1"/>
        <v>160324</v>
      </c>
      <c r="L18" s="282">
        <f>IF(D18="Biểu hoa hồng CTV - 1 (tiêu chuẩn)",VLOOKUP(K18,'5.QĐ'!$B$18:$C$22,2,TRUE),IF(D18="Biểu thù lao cho MG chuyển sang ĐTDV",VLOOKUP(K18,'5.QĐ'!$B$38:$C$44,2,TRUE),"ĐB"))</f>
        <v>0.2</v>
      </c>
      <c r="M18" s="89">
        <f t="shared" si="5"/>
        <v>32065</v>
      </c>
      <c r="N18" s="89">
        <f t="shared" si="6"/>
        <v>3207</v>
      </c>
      <c r="O18" s="89">
        <f t="shared" si="7"/>
        <v>28858</v>
      </c>
      <c r="P18" s="39"/>
      <c r="Q18" s="39"/>
      <c r="R18" s="39">
        <v>16565</v>
      </c>
      <c r="S18" s="89">
        <f t="shared" si="8"/>
        <v>12293</v>
      </c>
      <c r="T18" s="38" t="str">
        <f>VLOOKUP(A18,'4.File CTV'!$B$2:$K$500,10,0)</f>
        <v>0285</v>
      </c>
      <c r="U18" s="90" t="str">
        <f>VLOOKUP(A18,'4.File CTV'!$B$2:$K$500,9,0)</f>
        <v>Nguyễn Quang Huy</v>
      </c>
      <c r="V18" s="92"/>
      <c r="W18" s="89">
        <f>IF(COUNTIF('5.QĐ'!$G$28:$G$38,Inter!U18)=1,0,ROUND(K18*2%,0))</f>
        <v>3206</v>
      </c>
      <c r="X18" s="122">
        <f>VLOOKUP(A18,'4.File CTV'!$B$2:$L$500,11,0)</f>
        <v>160314949178361</v>
      </c>
    </row>
    <row r="19" spans="1:25" s="24" customFormat="1" ht="15.75" hidden="1" customHeight="1" x14ac:dyDescent="0.25">
      <c r="A19" s="133" t="s">
        <v>307</v>
      </c>
      <c r="B19" s="134" t="s">
        <v>111</v>
      </c>
      <c r="C19" s="280" t="s">
        <v>270</v>
      </c>
      <c r="D19" s="154" t="s">
        <v>308</v>
      </c>
      <c r="E19" s="148">
        <v>300550000</v>
      </c>
      <c r="F19" s="148">
        <v>754002</v>
      </c>
      <c r="G19" s="89"/>
      <c r="H19" s="89">
        <f t="shared" si="0"/>
        <v>0</v>
      </c>
      <c r="I19" s="89"/>
      <c r="J19" s="89"/>
      <c r="K19" s="89">
        <f t="shared" si="1"/>
        <v>754002</v>
      </c>
      <c r="L19" s="156">
        <v>0.2</v>
      </c>
      <c r="M19" s="89">
        <f t="shared" si="5"/>
        <v>150800</v>
      </c>
      <c r="N19" s="89">
        <f t="shared" si="6"/>
        <v>15080</v>
      </c>
      <c r="O19" s="89">
        <f t="shared" si="7"/>
        <v>135720</v>
      </c>
      <c r="P19" s="39"/>
      <c r="Q19" s="39"/>
      <c r="R19" s="39">
        <v>135720</v>
      </c>
      <c r="S19" s="89">
        <f t="shared" si="8"/>
        <v>0</v>
      </c>
      <c r="T19" s="38" t="str">
        <f>VLOOKUP(A19,'4.File CTV'!$B$2:$K$500,10,0)</f>
        <v>1344</v>
      </c>
      <c r="U19" s="90" t="str">
        <f>VLOOKUP(A19,'4.File CTV'!$B$2:$K$500,9,0)</f>
        <v xml:space="preserve">Hoàng Thế Thiệu </v>
      </c>
      <c r="V19" s="92"/>
      <c r="W19" s="89">
        <f>IF(COUNTIF('5.QĐ'!$G$28:$G$38,Inter!U19)=1,0,ROUND(K19*2%,0))</f>
        <v>15080</v>
      </c>
      <c r="X19" s="122">
        <f>VLOOKUP(A19,'4.File CTV'!$B$2:$L$500,11,0)</f>
        <v>220614849145015</v>
      </c>
    </row>
    <row r="20" spans="1:25" s="24" customFormat="1" ht="15.75" customHeight="1" x14ac:dyDescent="0.25">
      <c r="A20" s="133" t="s">
        <v>319</v>
      </c>
      <c r="B20" s="134" t="s">
        <v>320</v>
      </c>
      <c r="C20" s="280" t="s">
        <v>37</v>
      </c>
      <c r="D20" s="154" t="s">
        <v>4</v>
      </c>
      <c r="E20" s="148">
        <v>570895000</v>
      </c>
      <c r="F20" s="148">
        <v>1124654</v>
      </c>
      <c r="G20" s="89"/>
      <c r="H20" s="89">
        <f t="shared" si="0"/>
        <v>171268.49999999997</v>
      </c>
      <c r="I20" s="89"/>
      <c r="J20" s="89"/>
      <c r="K20" s="89">
        <f t="shared" si="1"/>
        <v>953386</v>
      </c>
      <c r="L20" s="282">
        <f>IF(D20="Biểu hoa hồng CTV - 1 (tiêu chuẩn)",VLOOKUP(K20,'5.QĐ'!$B$18:$C$22,2,TRUE),IF(D20="Biểu thù lao cho MG chuyển sang ĐTDV",VLOOKUP(K20,'5.QĐ'!$B$38:$C$44,2,TRUE),"ĐB"))</f>
        <v>0.4</v>
      </c>
      <c r="M20" s="89">
        <f t="shared" si="5"/>
        <v>381354</v>
      </c>
      <c r="N20" s="89">
        <f t="shared" si="6"/>
        <v>38135</v>
      </c>
      <c r="O20" s="89">
        <f t="shared" si="7"/>
        <v>343219</v>
      </c>
      <c r="P20" s="39"/>
      <c r="Q20" s="39"/>
      <c r="R20" s="39">
        <v>287675</v>
      </c>
      <c r="S20" s="89">
        <f t="shared" si="8"/>
        <v>55544</v>
      </c>
      <c r="T20" s="38" t="str">
        <f>VLOOKUP(A20,'4.File CTV'!$B$2:$K$500,10,0)</f>
        <v>1355</v>
      </c>
      <c r="U20" s="90" t="str">
        <f>VLOOKUP(A20,'4.File CTV'!$B$2:$K$500,9,0)</f>
        <v>Châu Minh Sang</v>
      </c>
      <c r="V20" s="38"/>
      <c r="W20" s="89">
        <f>IF(COUNTIF('5.QĐ'!$G$28:$G$38,Inter!U20)=1,0,ROUND(K20*2%,0))</f>
        <v>19068</v>
      </c>
      <c r="X20" s="122">
        <f>VLOOKUP(A20,'4.File CTV'!$B$2:$L$500,11,0)</f>
        <v>140314949038261</v>
      </c>
    </row>
    <row r="21" spans="1:25" s="24" customFormat="1" ht="15.75" customHeight="1" x14ac:dyDescent="0.25">
      <c r="A21" s="133" t="s">
        <v>446</v>
      </c>
      <c r="B21" s="134" t="s">
        <v>2707</v>
      </c>
      <c r="C21" s="280" t="s">
        <v>40</v>
      </c>
      <c r="D21" s="154" t="s">
        <v>283</v>
      </c>
      <c r="E21" s="148">
        <v>835045000</v>
      </c>
      <c r="F21" s="148">
        <v>2079494</v>
      </c>
      <c r="G21" s="89"/>
      <c r="H21" s="89">
        <f t="shared" si="0"/>
        <v>250513.49999999997</v>
      </c>
      <c r="I21" s="89"/>
      <c r="J21" s="89"/>
      <c r="K21" s="89">
        <f t="shared" si="1"/>
        <v>1828981</v>
      </c>
      <c r="L21" s="282">
        <f>IF(D21="Biểu hoa hồng CTV - 1 (tiêu chuẩn)",VLOOKUP(K21,'5.QĐ'!$B$18:$C$22,2,TRUE),IF(D21="Biểu thù lao cho MG chuyển sang ĐTDV",VLOOKUP(K21,'5.QĐ'!$B$38:$C$44,2,TRUE),"ĐB"))</f>
        <v>0.2</v>
      </c>
      <c r="M21" s="89">
        <f t="shared" si="5"/>
        <v>365796</v>
      </c>
      <c r="N21" s="89">
        <f t="shared" si="6"/>
        <v>36580</v>
      </c>
      <c r="O21" s="89">
        <f t="shared" si="7"/>
        <v>329216</v>
      </c>
      <c r="P21" s="39"/>
      <c r="Q21" s="39"/>
      <c r="R21" s="39">
        <v>329216</v>
      </c>
      <c r="S21" s="89">
        <f t="shared" si="8"/>
        <v>0</v>
      </c>
      <c r="T21" s="38" t="str">
        <f>VLOOKUP(A21,'4.File CTV'!$B$2:$K$500,10,0)</f>
        <v>1433</v>
      </c>
      <c r="U21" s="90" t="str">
        <f>VLOOKUP(A21,'4.File CTV'!$B$2:$K$500,9,0)</f>
        <v>Lê Thị Thu Thủy</v>
      </c>
      <c r="V21" s="92"/>
      <c r="W21" s="89">
        <f>IF(COUNTIF('5.QĐ'!$G$28:$G$38,Inter!U21)=1,0,ROUND(K21*2%,0))</f>
        <v>36580</v>
      </c>
      <c r="X21" s="122">
        <f>VLOOKUP(A21,'4.File CTV'!$B$2:$L$500,11,0)</f>
        <v>172314849253842</v>
      </c>
    </row>
    <row r="22" spans="1:25" s="24" customFormat="1" ht="15.75" customHeight="1" x14ac:dyDescent="0.25">
      <c r="A22" s="133" t="s">
        <v>471</v>
      </c>
      <c r="B22" s="134" t="s">
        <v>2792</v>
      </c>
      <c r="C22" s="280" t="s">
        <v>40</v>
      </c>
      <c r="D22" s="154" t="s">
        <v>4</v>
      </c>
      <c r="E22" s="148">
        <v>226350000</v>
      </c>
      <c r="F22" s="148">
        <v>445907</v>
      </c>
      <c r="G22" s="89"/>
      <c r="H22" s="89">
        <f t="shared" si="0"/>
        <v>67905</v>
      </c>
      <c r="I22" s="89"/>
      <c r="J22" s="89"/>
      <c r="K22" s="89">
        <f t="shared" si="1"/>
        <v>378002</v>
      </c>
      <c r="L22" s="282">
        <f>IF(D22="Biểu hoa hồng CTV - 1 (tiêu chuẩn)",VLOOKUP(K22,'5.QĐ'!$B$18:$C$22,2,TRUE),IF(D22="Biểu thù lao cho MG chuyển sang ĐTDV",VLOOKUP(K22,'5.QĐ'!$B$38:$C$44,2,TRUE),"ĐB"))</f>
        <v>0.4</v>
      </c>
      <c r="M22" s="89">
        <f t="shared" si="5"/>
        <v>151201</v>
      </c>
      <c r="N22" s="89">
        <f t="shared" si="6"/>
        <v>15120</v>
      </c>
      <c r="O22" s="89">
        <f t="shared" si="7"/>
        <v>136081</v>
      </c>
      <c r="P22" s="39"/>
      <c r="Q22" s="39"/>
      <c r="R22" s="39">
        <v>136081</v>
      </c>
      <c r="S22" s="89">
        <f t="shared" si="8"/>
        <v>0</v>
      </c>
      <c r="T22" s="38" t="str">
        <f>VLOOKUP(A22,'4.File CTV'!$B$2:$K$500,10,0)</f>
        <v>0232</v>
      </c>
      <c r="U22" s="90" t="str">
        <f>VLOOKUP(A22,'4.File CTV'!$B$2:$K$500,9,0)</f>
        <v xml:space="preserve">Nguyễn Thị Ngọc Phi </v>
      </c>
      <c r="V22" s="38"/>
      <c r="W22" s="89">
        <f>IF(COUNTIF('5.QĐ'!$G$28:$G$38,Inter!U22)=1,0,ROUND(K22*2%,0))</f>
        <v>7560</v>
      </c>
      <c r="X22" s="122">
        <f>VLOOKUP(A22,'4.File CTV'!$B$2:$L$500,11,0)</f>
        <v>140614849181437</v>
      </c>
    </row>
    <row r="23" spans="1:25" s="24" customFormat="1" ht="15.75" x14ac:dyDescent="0.25">
      <c r="A23" s="133" t="s">
        <v>329</v>
      </c>
      <c r="B23" s="134" t="s">
        <v>2663</v>
      </c>
      <c r="C23" s="280" t="s">
        <v>37</v>
      </c>
      <c r="D23" s="154" t="s">
        <v>4</v>
      </c>
      <c r="E23" s="148">
        <v>458600000</v>
      </c>
      <c r="F23" s="148">
        <v>903441</v>
      </c>
      <c r="G23" s="89"/>
      <c r="H23" s="89">
        <f t="shared" si="0"/>
        <v>137580</v>
      </c>
      <c r="I23" s="89"/>
      <c r="J23" s="89"/>
      <c r="K23" s="89">
        <f t="shared" si="1"/>
        <v>765861</v>
      </c>
      <c r="L23" s="282">
        <f>IF(D23="Biểu hoa hồng CTV - 1 (tiêu chuẩn)",VLOOKUP(K23,'5.QĐ'!$B$18:$C$22,2,TRUE),IF(D23="Biểu thù lao cho MG chuyển sang ĐTDV",VLOOKUP(K23,'5.QĐ'!$B$38:$C$44,2,TRUE),"ĐB"))</f>
        <v>0.4</v>
      </c>
      <c r="M23" s="89">
        <f t="shared" si="5"/>
        <v>306344</v>
      </c>
      <c r="N23" s="89">
        <f t="shared" si="6"/>
        <v>30634</v>
      </c>
      <c r="O23" s="89">
        <f t="shared" si="7"/>
        <v>275710</v>
      </c>
      <c r="P23" s="39"/>
      <c r="Q23" s="39"/>
      <c r="R23" s="39">
        <v>173476</v>
      </c>
      <c r="S23" s="89">
        <f t="shared" si="8"/>
        <v>102234</v>
      </c>
      <c r="T23" s="38" t="str">
        <f>VLOOKUP(A23,'4.File CTV'!$B$2:$K$500,10,0)</f>
        <v>1355</v>
      </c>
      <c r="U23" s="90" t="str">
        <f>VLOOKUP(A23,'4.File CTV'!$B$2:$K$500,9,0)</f>
        <v>Châu Minh Sang</v>
      </c>
      <c r="V23" s="38"/>
      <c r="W23" s="89">
        <f>IF(COUNTIF('5.QĐ'!$G$28:$G$38,Inter!U23)=1,0,ROUND(K23*2%,0))</f>
        <v>15317</v>
      </c>
      <c r="X23" s="122">
        <f>VLOOKUP(A23,'4.File CTV'!$B$2:$L$500,11,0)</f>
        <v>221014849191108</v>
      </c>
    </row>
    <row r="24" spans="1:25" s="24" customFormat="1" ht="15.75" customHeight="1" x14ac:dyDescent="0.25">
      <c r="A24" s="133" t="s">
        <v>478</v>
      </c>
      <c r="B24" s="134" t="s">
        <v>3020</v>
      </c>
      <c r="C24" s="280" t="s">
        <v>40</v>
      </c>
      <c r="D24" s="154" t="s">
        <v>4</v>
      </c>
      <c r="E24" s="148">
        <v>173900000</v>
      </c>
      <c r="F24" s="148">
        <v>342581</v>
      </c>
      <c r="G24" s="89"/>
      <c r="H24" s="89">
        <f t="shared" si="0"/>
        <v>52169.999999999993</v>
      </c>
      <c r="I24" s="89"/>
      <c r="J24" s="89"/>
      <c r="K24" s="89">
        <f t="shared" si="1"/>
        <v>290411</v>
      </c>
      <c r="L24" s="282">
        <f>IF(D24="Biểu hoa hồng CTV - 1 (tiêu chuẩn)",VLOOKUP(K24,'5.QĐ'!$B$18:$C$22,2,TRUE),IF(D24="Biểu thù lao cho MG chuyển sang ĐTDV",VLOOKUP(K24,'5.QĐ'!$B$38:$C$44,2,TRUE),"ĐB"))</f>
        <v>0.4</v>
      </c>
      <c r="M24" s="89">
        <f t="shared" si="5"/>
        <v>116164</v>
      </c>
      <c r="N24" s="89">
        <f t="shared" si="6"/>
        <v>11616</v>
      </c>
      <c r="O24" s="89">
        <f t="shared" si="7"/>
        <v>104548</v>
      </c>
      <c r="P24" s="39"/>
      <c r="Q24" s="39"/>
      <c r="R24" s="39">
        <v>104548</v>
      </c>
      <c r="S24" s="89">
        <f t="shared" si="8"/>
        <v>0</v>
      </c>
      <c r="T24" s="38" t="str">
        <f>VLOOKUP(A24,'4.File CTV'!$B$2:$K$500,10,0)</f>
        <v>0232</v>
      </c>
      <c r="U24" s="90" t="str">
        <f>VLOOKUP(A24,'4.File CTV'!$B$2:$K$500,9,0)</f>
        <v xml:space="preserve">Nguyễn Thị Ngọc Phi </v>
      </c>
      <c r="V24" s="38"/>
      <c r="W24" s="89">
        <f>IF(COUNTIF('5.QĐ'!$G$28:$G$38,Inter!U24)=1,0,ROUND(K24*2%,0))</f>
        <v>5808</v>
      </c>
      <c r="X24" s="122">
        <f>VLOOKUP(A24,'4.File CTV'!$B$2:$L$500,11,0)</f>
        <v>100114849380246</v>
      </c>
    </row>
    <row r="25" spans="1:25" s="24" customFormat="1" ht="15.75" customHeight="1" x14ac:dyDescent="0.25">
      <c r="A25" s="133" t="s">
        <v>1260</v>
      </c>
      <c r="B25" s="134" t="s">
        <v>1261</v>
      </c>
      <c r="C25" s="280" t="s">
        <v>33</v>
      </c>
      <c r="D25" s="154" t="s">
        <v>4</v>
      </c>
      <c r="E25" s="148">
        <v>6256365000</v>
      </c>
      <c r="F25" s="148">
        <v>9196842</v>
      </c>
      <c r="G25" s="89"/>
      <c r="H25" s="89">
        <f t="shared" si="0"/>
        <v>1876909.4999999998</v>
      </c>
      <c r="I25" s="89"/>
      <c r="J25" s="89"/>
      <c r="K25" s="89">
        <f t="shared" si="1"/>
        <v>7319933</v>
      </c>
      <c r="L25" s="282">
        <f>IF(D25="Biểu hoa hồng CTV - 1 (tiêu chuẩn)",VLOOKUP(K25,'5.QĐ'!$B$18:$C$22,2,TRUE),IF(D25="Biểu thù lao cho MG chuyển sang ĐTDV",VLOOKUP(K25,'5.QĐ'!$B$38:$C$44,2,TRUE),"ĐB"))</f>
        <v>0.4</v>
      </c>
      <c r="M25" s="89">
        <f t="shared" si="5"/>
        <v>2927973</v>
      </c>
      <c r="N25" s="89">
        <f t="shared" si="6"/>
        <v>292797</v>
      </c>
      <c r="O25" s="89">
        <f t="shared" si="7"/>
        <v>2635176</v>
      </c>
      <c r="P25" s="39"/>
      <c r="Q25" s="39"/>
      <c r="R25" s="39">
        <v>2052661</v>
      </c>
      <c r="S25" s="89">
        <f t="shared" si="8"/>
        <v>582515</v>
      </c>
      <c r="T25" s="38" t="str">
        <f>VLOOKUP(A25,'4.File CTV'!$B$2:$K$500,10,0)</f>
        <v>0133</v>
      </c>
      <c r="U25" s="90" t="str">
        <f>VLOOKUP(A25,'4.File CTV'!$B$2:$K$500,9,0)</f>
        <v>Nguyễn Mạnh An</v>
      </c>
      <c r="V25" s="38"/>
      <c r="W25" s="89">
        <f>IF(COUNTIF('5.QĐ'!$G$28:$G$38,Inter!U25)=1,0,ROUND(K25*2%,0))</f>
        <v>146399</v>
      </c>
      <c r="X25" s="122">
        <f>VLOOKUP(A25,'4.File CTV'!$B$2:$L$500,11,0)</f>
        <v>210414949006246</v>
      </c>
    </row>
    <row r="26" spans="1:25" s="24" customFormat="1" ht="15.75" customHeight="1" x14ac:dyDescent="0.25">
      <c r="A26" s="133" t="s">
        <v>1286</v>
      </c>
      <c r="B26" s="134" t="s">
        <v>1428</v>
      </c>
      <c r="C26" s="280" t="s">
        <v>37</v>
      </c>
      <c r="D26" s="154" t="s">
        <v>4</v>
      </c>
      <c r="E26" s="148">
        <v>11493535000</v>
      </c>
      <c r="F26" s="148">
        <v>16895494</v>
      </c>
      <c r="G26" s="89"/>
      <c r="H26" s="89">
        <f t="shared" si="0"/>
        <v>3448060.4999999995</v>
      </c>
      <c r="I26" s="89"/>
      <c r="J26" s="89"/>
      <c r="K26" s="89">
        <f t="shared" si="1"/>
        <v>13447434</v>
      </c>
      <c r="L26" s="282">
        <f>IF(D26="Biểu hoa hồng CTV - 1 (tiêu chuẩn)",VLOOKUP(K26,'5.QĐ'!$B$18:$C$22,2,TRUE),IF(D26="Biểu thù lao cho MG chuyển sang ĐTDV",VLOOKUP(K26,'5.QĐ'!$B$38:$C$44,2,TRUE),"ĐB"))</f>
        <v>0.4</v>
      </c>
      <c r="M26" s="89">
        <f t="shared" si="5"/>
        <v>5378974</v>
      </c>
      <c r="N26" s="89">
        <f t="shared" si="6"/>
        <v>537897</v>
      </c>
      <c r="O26" s="89">
        <f t="shared" si="7"/>
        <v>4841077</v>
      </c>
      <c r="P26" s="39"/>
      <c r="Q26" s="39"/>
      <c r="R26" s="39">
        <v>4841077</v>
      </c>
      <c r="S26" s="89">
        <f t="shared" si="8"/>
        <v>0</v>
      </c>
      <c r="T26" s="38" t="str">
        <f>VLOOKUP(A26,'4.File CTV'!$B$2:$K$500,10,0)</f>
        <v>1414</v>
      </c>
      <c r="U26" s="90" t="str">
        <f>VLOOKUP(A26,'4.File CTV'!$B$2:$K$500,9,0)</f>
        <v>Nguyễn Thị Trung Hiếu</v>
      </c>
      <c r="V26" s="38"/>
      <c r="W26" s="89">
        <f>IF(COUNTIF('5.QĐ'!$G$28:$G$38,Inter!U26)=1,0,ROUND(K26*2%,0))</f>
        <v>268949</v>
      </c>
      <c r="X26" s="122">
        <f>VLOOKUP(A26,'4.File CTV'!$B$2:$L$500,11,0)</f>
        <v>100114849381630</v>
      </c>
    </row>
    <row r="27" spans="1:25" s="24" customFormat="1" ht="15.75" customHeight="1" x14ac:dyDescent="0.25">
      <c r="A27" s="133" t="s">
        <v>1309</v>
      </c>
      <c r="B27" s="134" t="s">
        <v>2720</v>
      </c>
      <c r="C27" s="280" t="s">
        <v>40</v>
      </c>
      <c r="D27" s="154" t="s">
        <v>4</v>
      </c>
      <c r="E27" s="148">
        <v>10972180000</v>
      </c>
      <c r="F27" s="148">
        <v>16129090</v>
      </c>
      <c r="G27" s="89"/>
      <c r="H27" s="89">
        <f t="shared" si="0"/>
        <v>3291653.9999999995</v>
      </c>
      <c r="I27" s="89"/>
      <c r="J27" s="89"/>
      <c r="K27" s="89">
        <f t="shared" si="1"/>
        <v>12837436</v>
      </c>
      <c r="L27" s="282">
        <f>IF(D27="Biểu hoa hồng CTV - 1 (tiêu chuẩn)",VLOOKUP(K27,'5.QĐ'!$B$18:$C$22,2,TRUE),IF(D27="Biểu thù lao cho MG chuyển sang ĐTDV",VLOOKUP(K27,'5.QĐ'!$B$38:$C$44,2,TRUE),"ĐB"))</f>
        <v>0.4</v>
      </c>
      <c r="M27" s="89">
        <f t="shared" si="5"/>
        <v>5134974</v>
      </c>
      <c r="N27" s="89">
        <f t="shared" si="6"/>
        <v>513497</v>
      </c>
      <c r="O27" s="89">
        <f t="shared" si="7"/>
        <v>4621477</v>
      </c>
      <c r="P27" s="39"/>
      <c r="Q27" s="39"/>
      <c r="R27" s="39">
        <v>2766384</v>
      </c>
      <c r="S27" s="89">
        <f t="shared" si="8"/>
        <v>1855093</v>
      </c>
      <c r="T27" s="38" t="str">
        <f>VLOOKUP(A27,'4.File CTV'!$B$2:$K$500,10,0)</f>
        <v>0232</v>
      </c>
      <c r="U27" s="90" t="str">
        <f>VLOOKUP(A27,'4.File CTV'!$B$2:$K$500,9,0)</f>
        <v xml:space="preserve">Nguyễn Thị Ngọc Phi </v>
      </c>
      <c r="V27" s="38"/>
      <c r="W27" s="89">
        <f>IF(COUNTIF('5.QĐ'!$G$28:$G$38,Inter!U27)=1,0,ROUND(K27*2%,0))</f>
        <v>256749</v>
      </c>
      <c r="X27" s="122">
        <f>VLOOKUP(A27,'4.File CTV'!$B$2:$L$500,11,0)</f>
        <v>172314849255828</v>
      </c>
    </row>
    <row r="28" spans="1:25" s="24" customFormat="1" ht="15.75" customHeight="1" x14ac:dyDescent="0.25">
      <c r="A28" s="133" t="s">
        <v>1283</v>
      </c>
      <c r="B28" s="134" t="s">
        <v>281</v>
      </c>
      <c r="C28" s="280" t="s">
        <v>40</v>
      </c>
      <c r="D28" s="154" t="s">
        <v>4</v>
      </c>
      <c r="E28" s="148">
        <v>307163000</v>
      </c>
      <c r="F28" s="148">
        <v>605110</v>
      </c>
      <c r="G28" s="89"/>
      <c r="H28" s="89">
        <f t="shared" si="0"/>
        <v>92148.9</v>
      </c>
      <c r="I28" s="89"/>
      <c r="J28" s="89"/>
      <c r="K28" s="89">
        <f t="shared" si="1"/>
        <v>512961</v>
      </c>
      <c r="L28" s="282">
        <f>IF(D28="Biểu hoa hồng CTV - 1 (tiêu chuẩn)",VLOOKUP(K28,'5.QĐ'!$B$18:$C$22,2,TRUE),IF(D28="Biểu thù lao cho MG chuyển sang ĐTDV",VLOOKUP(K28,'5.QĐ'!$B$38:$C$44,2,TRUE),"ĐB"))</f>
        <v>0.4</v>
      </c>
      <c r="M28" s="89">
        <f t="shared" si="5"/>
        <v>205184</v>
      </c>
      <c r="N28" s="89">
        <f t="shared" si="6"/>
        <v>20518</v>
      </c>
      <c r="O28" s="89">
        <f t="shared" si="7"/>
        <v>184666</v>
      </c>
      <c r="P28" s="39"/>
      <c r="Q28" s="39"/>
      <c r="R28" s="39">
        <v>126950</v>
      </c>
      <c r="S28" s="89">
        <f t="shared" si="8"/>
        <v>57716</v>
      </c>
      <c r="T28" s="38" t="str">
        <f>VLOOKUP(A28,'4.File CTV'!$B$2:$K$500,10,0)</f>
        <v>1433</v>
      </c>
      <c r="U28" s="90" t="str">
        <f>VLOOKUP(A28,'4.File CTV'!$B$2:$K$500,9,0)</f>
        <v>Lê Thị Thu Thủy</v>
      </c>
      <c r="V28" s="93"/>
      <c r="W28" s="89">
        <f>IF(COUNTIF('5.QĐ'!$G$28:$G$38,Inter!U28)=1,0,ROUND(K28*2%,0))</f>
        <v>10259</v>
      </c>
      <c r="X28" s="122">
        <f>VLOOKUP(A28,'4.File CTV'!$B$2:$L$500,11,0)</f>
        <v>172314849254900</v>
      </c>
    </row>
    <row r="29" spans="1:25" s="274" customFormat="1" ht="15.75" customHeight="1" x14ac:dyDescent="0.25">
      <c r="A29" s="133" t="s">
        <v>1283</v>
      </c>
      <c r="B29" s="134" t="s">
        <v>281</v>
      </c>
      <c r="C29" s="280" t="s">
        <v>40</v>
      </c>
      <c r="D29" s="154" t="s">
        <v>283</v>
      </c>
      <c r="E29" s="148">
        <v>216275000</v>
      </c>
      <c r="F29" s="148">
        <v>425394</v>
      </c>
      <c r="G29" s="89"/>
      <c r="H29" s="89">
        <f t="shared" si="0"/>
        <v>64882.499999999993</v>
      </c>
      <c r="I29" s="89"/>
      <c r="J29" s="89"/>
      <c r="K29" s="89">
        <f t="shared" si="1"/>
        <v>360512</v>
      </c>
      <c r="L29" s="282">
        <f>IF(D29="Biểu hoa hồng CTV - 1 (tiêu chuẩn)",VLOOKUP(K29,'5.QĐ'!$B$18:$C$22,2,TRUE),IF(D29="Biểu thù lao cho MG chuyển sang ĐTDV",VLOOKUP(K29,'5.QĐ'!$B$38:$C$44,2,TRUE),"ĐB"))</f>
        <v>0.2</v>
      </c>
      <c r="M29" s="89">
        <f t="shared" si="5"/>
        <v>72102</v>
      </c>
      <c r="N29" s="89">
        <f t="shared" si="6"/>
        <v>7210</v>
      </c>
      <c r="O29" s="89">
        <f t="shared" si="7"/>
        <v>64892</v>
      </c>
      <c r="P29" s="39"/>
      <c r="Q29" s="39"/>
      <c r="R29" s="39">
        <v>53671</v>
      </c>
      <c r="S29" s="89">
        <f t="shared" si="8"/>
        <v>11221</v>
      </c>
      <c r="T29" s="38" t="str">
        <f>VLOOKUP(A29,'4.File CTV'!$B$2:$K$500,10,0)</f>
        <v>1433</v>
      </c>
      <c r="U29" s="90" t="str">
        <f>VLOOKUP(A29,'4.File CTV'!$B$2:$K$500,9,0)</f>
        <v>Lê Thị Thu Thủy</v>
      </c>
      <c r="V29" s="93"/>
      <c r="W29" s="89">
        <f>IF(COUNTIF('5.QĐ'!$G$28:$G$38,Inter!U29)=1,0,ROUND(K29*2%,0))</f>
        <v>7210</v>
      </c>
      <c r="X29" s="122">
        <f>VLOOKUP(A29,'4.File CTV'!$B$2:$L$500,11,0)</f>
        <v>172314849254900</v>
      </c>
      <c r="Y29" s="24"/>
    </row>
    <row r="30" spans="1:25" s="24" customFormat="1" ht="15.75" customHeight="1" x14ac:dyDescent="0.25">
      <c r="A30" s="133" t="s">
        <v>1292</v>
      </c>
      <c r="B30" s="134" t="s">
        <v>2283</v>
      </c>
      <c r="C30" s="280" t="s">
        <v>34</v>
      </c>
      <c r="D30" s="154" t="s">
        <v>291</v>
      </c>
      <c r="E30" s="148">
        <v>340420000</v>
      </c>
      <c r="F30" s="148">
        <v>583822</v>
      </c>
      <c r="G30" s="89"/>
      <c r="H30" s="89">
        <f t="shared" si="0"/>
        <v>102125.99999999999</v>
      </c>
      <c r="I30" s="89"/>
      <c r="J30" s="89"/>
      <c r="K30" s="89">
        <f t="shared" si="1"/>
        <v>481696</v>
      </c>
      <c r="L30" s="156">
        <v>0.4</v>
      </c>
      <c r="M30" s="89">
        <f t="shared" si="5"/>
        <v>192678</v>
      </c>
      <c r="N30" s="89">
        <f t="shared" si="6"/>
        <v>0</v>
      </c>
      <c r="O30" s="89">
        <f t="shared" si="7"/>
        <v>192678</v>
      </c>
      <c r="P30" s="39"/>
      <c r="Q30" s="39"/>
      <c r="R30" s="39">
        <v>190568</v>
      </c>
      <c r="S30" s="89">
        <f t="shared" si="8"/>
        <v>2110</v>
      </c>
      <c r="T30" s="38" t="str">
        <f>VLOOKUP(A30,'4.File CTV'!$B$2:$K$500,10,0)</f>
        <v>1259</v>
      </c>
      <c r="U30" s="90" t="str">
        <f>VLOOKUP(A30,'4.File CTV'!$B$2:$K$500,9,0)</f>
        <v>Đoàn Quang Minh Thắng</v>
      </c>
      <c r="V30" s="92"/>
      <c r="W30" s="89">
        <f>IF(COUNTIF('5.QĐ'!$G$28:$G$38,Inter!U30)=1,0,ROUND(K30*2%,0))</f>
        <v>9634</v>
      </c>
      <c r="X30" s="122">
        <f>VLOOKUP(A30,'4.File CTV'!$B$2:$L$500,11,0)</f>
        <v>221180689000021</v>
      </c>
    </row>
    <row r="31" spans="1:25" s="24" customFormat="1" ht="15.75" customHeight="1" x14ac:dyDescent="0.25">
      <c r="A31" s="133" t="s">
        <v>1363</v>
      </c>
      <c r="B31" s="134" t="s">
        <v>1429</v>
      </c>
      <c r="C31" s="280" t="s">
        <v>33</v>
      </c>
      <c r="D31" s="154" t="s">
        <v>4</v>
      </c>
      <c r="E31" s="148">
        <v>6443374000</v>
      </c>
      <c r="F31" s="148">
        <v>9471747</v>
      </c>
      <c r="G31" s="89"/>
      <c r="H31" s="89">
        <f t="shared" si="0"/>
        <v>1933012.1999999997</v>
      </c>
      <c r="I31" s="89"/>
      <c r="J31" s="89"/>
      <c r="K31" s="89">
        <f t="shared" si="1"/>
        <v>7538735</v>
      </c>
      <c r="L31" s="282">
        <f>IF(D31="Biểu hoa hồng CTV - 1 (tiêu chuẩn)",VLOOKUP(K31,'5.QĐ'!$B$18:$C$22,2,TRUE),IF(D31="Biểu thù lao cho MG chuyển sang ĐTDV",VLOOKUP(K31,'5.QĐ'!$B$38:$C$44,2,TRUE),"ĐB"))</f>
        <v>0.4</v>
      </c>
      <c r="M31" s="89">
        <f t="shared" si="5"/>
        <v>3015494</v>
      </c>
      <c r="N31" s="89">
        <f t="shared" si="6"/>
        <v>301549</v>
      </c>
      <c r="O31" s="89">
        <f t="shared" si="7"/>
        <v>2713945</v>
      </c>
      <c r="P31" s="39"/>
      <c r="Q31" s="39"/>
      <c r="R31" s="39">
        <v>2524923</v>
      </c>
      <c r="S31" s="89">
        <f t="shared" si="8"/>
        <v>189022</v>
      </c>
      <c r="T31" s="38" t="str">
        <f>VLOOKUP(A31,'4.File CTV'!$B$2:$K$500,10,0)</f>
        <v>1117</v>
      </c>
      <c r="U31" s="90" t="str">
        <f>VLOOKUP(A31,'4.File CTV'!$B$2:$K$500,9,0)</f>
        <v>Phạm Thị Phương Thảo</v>
      </c>
      <c r="V31" s="93"/>
      <c r="W31" s="89">
        <f>IF(COUNTIF('5.QĐ'!$G$28:$G$38,Inter!U31)=1,0,ROUND(K31*2%,0))</f>
        <v>150775</v>
      </c>
      <c r="X31" s="122">
        <f>VLOOKUP(A31,'4.File CTV'!$B$2:$L$500,11,0)</f>
        <v>211014949613862</v>
      </c>
    </row>
    <row r="32" spans="1:25" s="24" customFormat="1" ht="15.75" customHeight="1" x14ac:dyDescent="0.25">
      <c r="A32" s="133" t="s">
        <v>1390</v>
      </c>
      <c r="B32" s="134" t="s">
        <v>2378</v>
      </c>
      <c r="C32" s="280" t="s">
        <v>34</v>
      </c>
      <c r="D32" s="154" t="s">
        <v>283</v>
      </c>
      <c r="E32" s="148">
        <v>504905000</v>
      </c>
      <c r="F32" s="148">
        <v>857434</v>
      </c>
      <c r="G32" s="89"/>
      <c r="H32" s="89">
        <f t="shared" si="0"/>
        <v>151471.5</v>
      </c>
      <c r="I32" s="89"/>
      <c r="J32" s="89"/>
      <c r="K32" s="89">
        <f t="shared" si="1"/>
        <v>705963</v>
      </c>
      <c r="L32" s="282">
        <f>IF(D32="Biểu hoa hồng CTV - 1 (tiêu chuẩn)",VLOOKUP(K32,'5.QĐ'!$B$18:$C$22,2,TRUE),IF(D32="Biểu thù lao cho MG chuyển sang ĐTDV",VLOOKUP(K32,'5.QĐ'!$B$38:$C$44,2,TRUE),"ĐB"))</f>
        <v>0.2</v>
      </c>
      <c r="M32" s="89">
        <f t="shared" si="5"/>
        <v>141193</v>
      </c>
      <c r="N32" s="89">
        <f t="shared" si="6"/>
        <v>14119</v>
      </c>
      <c r="O32" s="89">
        <f t="shared" si="7"/>
        <v>127074</v>
      </c>
      <c r="P32" s="39"/>
      <c r="Q32" s="39"/>
      <c r="R32" s="39">
        <v>92160</v>
      </c>
      <c r="S32" s="89">
        <f t="shared" si="8"/>
        <v>34914</v>
      </c>
      <c r="T32" s="38" t="str">
        <f>VLOOKUP(A32,'4.File CTV'!$B$2:$K$500,10,0)</f>
        <v>1259</v>
      </c>
      <c r="U32" s="90" t="str">
        <f>VLOOKUP(A32,'4.File CTV'!$B$2:$K$500,9,0)</f>
        <v>Đoàn Quang Minh Thắng</v>
      </c>
      <c r="V32" s="93"/>
      <c r="W32" s="89">
        <f>IF(COUNTIF('5.QĐ'!$G$28:$G$38,Inter!U32)=1,0,ROUND(K32*2%,0))</f>
        <v>14119</v>
      </c>
      <c r="X32" s="122">
        <f>VLOOKUP(A32,'4.File CTV'!$B$2:$L$500,11,0)</f>
        <v>210114849206649</v>
      </c>
    </row>
    <row r="33" spans="1:24" s="24" customFormat="1" ht="15.75" customHeight="1" x14ac:dyDescent="0.25">
      <c r="A33" s="133" t="s">
        <v>1367</v>
      </c>
      <c r="B33" s="134" t="s">
        <v>2339</v>
      </c>
      <c r="C33" s="280" t="s">
        <v>40</v>
      </c>
      <c r="D33" s="154" t="s">
        <v>4</v>
      </c>
      <c r="E33" s="148">
        <v>216133000</v>
      </c>
      <c r="F33" s="148">
        <v>377048</v>
      </c>
      <c r="G33" s="89"/>
      <c r="H33" s="89">
        <f t="shared" si="0"/>
        <v>64839.899999999994</v>
      </c>
      <c r="I33" s="89"/>
      <c r="J33" s="89"/>
      <c r="K33" s="89">
        <f t="shared" si="1"/>
        <v>312208</v>
      </c>
      <c r="L33" s="282">
        <f>IF(D33="Biểu hoa hồng CTV - 1 (tiêu chuẩn)",VLOOKUP(K33,'5.QĐ'!$B$18:$C$22,2,TRUE),IF(D33="Biểu thù lao cho MG chuyển sang ĐTDV",VLOOKUP(K33,'5.QĐ'!$B$38:$C$44,2,TRUE),"ĐB"))</f>
        <v>0.4</v>
      </c>
      <c r="M33" s="89">
        <f t="shared" si="5"/>
        <v>124883</v>
      </c>
      <c r="N33" s="89">
        <f t="shared" si="6"/>
        <v>12488</v>
      </c>
      <c r="O33" s="89">
        <f t="shared" si="7"/>
        <v>112395</v>
      </c>
      <c r="P33" s="39"/>
      <c r="Q33" s="39"/>
      <c r="R33" s="39">
        <v>110303</v>
      </c>
      <c r="S33" s="89">
        <f t="shared" si="8"/>
        <v>2092</v>
      </c>
      <c r="T33" s="38" t="str">
        <f>VLOOKUP(A33,'4.File CTV'!$B$2:$K$500,10,0)</f>
        <v>1213</v>
      </c>
      <c r="U33" s="90" t="str">
        <f>VLOOKUP(A33,'4.File CTV'!$B$2:$K$500,9,0)</f>
        <v>Nguyễn Thành Đạt</v>
      </c>
      <c r="V33" s="93"/>
      <c r="W33" s="89">
        <f>IF(COUNTIF('5.QĐ'!$G$28:$G$38,Inter!U33)=1,0,ROUND(K33*2%,0))</f>
        <v>6244</v>
      </c>
      <c r="X33" s="122">
        <f>VLOOKUP(A33,'4.File CTV'!$B$2:$L$500,11,0)</f>
        <v>172314849256017</v>
      </c>
    </row>
    <row r="34" spans="1:24" s="24" customFormat="1" ht="15.75" x14ac:dyDescent="0.25">
      <c r="A34" s="133" t="s">
        <v>1371</v>
      </c>
      <c r="B34" s="134" t="s">
        <v>3021</v>
      </c>
      <c r="C34" s="280" t="s">
        <v>37</v>
      </c>
      <c r="D34" s="147" t="s">
        <v>4</v>
      </c>
      <c r="E34" s="148">
        <v>10125000</v>
      </c>
      <c r="F34" s="148">
        <v>14883</v>
      </c>
      <c r="G34" s="89"/>
      <c r="H34" s="89">
        <f t="shared" si="0"/>
        <v>3037.4999999999995</v>
      </c>
      <c r="I34" s="89"/>
      <c r="J34" s="89"/>
      <c r="K34" s="89">
        <f t="shared" si="1"/>
        <v>11846</v>
      </c>
      <c r="L34" s="282">
        <f>IF(D34="Biểu hoa hồng CTV - 1 (tiêu chuẩn)",VLOOKUP(K34,'5.QĐ'!$B$18:$C$22,2,TRUE),IF(D34="Biểu thù lao cho MG chuyển sang ĐTDV",VLOOKUP(K34,'5.QĐ'!$B$38:$C$44,2,TRUE),"ĐB"))</f>
        <v>0.4</v>
      </c>
      <c r="M34" s="89">
        <f t="shared" si="5"/>
        <v>4738</v>
      </c>
      <c r="N34" s="89">
        <f t="shared" si="6"/>
        <v>474</v>
      </c>
      <c r="O34" s="89">
        <f t="shared" si="7"/>
        <v>4264</v>
      </c>
      <c r="P34" s="39"/>
      <c r="Q34" s="39"/>
      <c r="R34" s="39">
        <v>4264</v>
      </c>
      <c r="S34" s="89">
        <f t="shared" si="8"/>
        <v>0</v>
      </c>
      <c r="T34" s="38" t="str">
        <f>VLOOKUP(A34,'4.File CTV'!$B$2:$K$500,10,0)</f>
        <v>0484</v>
      </c>
      <c r="U34" s="90" t="str">
        <f>VLOOKUP(A34,'4.File CTV'!$B$2:$K$500,9,0)</f>
        <v>Nguyễn Ngọc Phụng Hoàng</v>
      </c>
      <c r="V34" s="93"/>
      <c r="W34" s="89">
        <f>IF(COUNTIF('5.QĐ'!$G$28:$G$38,Inter!U34)=1,0,ROUND(K34*2%,0))</f>
        <v>237</v>
      </c>
      <c r="X34" s="122">
        <f>VLOOKUP(A34,'4.File CTV'!$B$2:$L$500,11,0)</f>
        <v>180714849370389</v>
      </c>
    </row>
    <row r="35" spans="1:24" s="24" customFormat="1" ht="15.75" x14ac:dyDescent="0.25">
      <c r="A35" s="133" t="s">
        <v>1373</v>
      </c>
      <c r="B35" s="134" t="s">
        <v>1516</v>
      </c>
      <c r="C35" s="280" t="s">
        <v>41</v>
      </c>
      <c r="D35" s="154" t="s">
        <v>4</v>
      </c>
      <c r="E35" s="148">
        <v>806468000</v>
      </c>
      <c r="F35" s="148">
        <v>1546899</v>
      </c>
      <c r="G35" s="89"/>
      <c r="H35" s="89">
        <f t="shared" si="0"/>
        <v>241940.39999999997</v>
      </c>
      <c r="I35" s="89"/>
      <c r="J35" s="89"/>
      <c r="K35" s="89">
        <f t="shared" si="1"/>
        <v>1304959</v>
      </c>
      <c r="L35" s="282">
        <f>IF(D35="Biểu hoa hồng CTV - 1 (tiêu chuẩn)",VLOOKUP(K35,'5.QĐ'!$B$18:$C$22,2,TRUE),IF(D35="Biểu thù lao cho MG chuyển sang ĐTDV",VLOOKUP(K35,'5.QĐ'!$B$38:$C$44,2,TRUE),"ĐB"))</f>
        <v>0.4</v>
      </c>
      <c r="M35" s="89">
        <f t="shared" si="5"/>
        <v>521984</v>
      </c>
      <c r="N35" s="89">
        <f t="shared" si="6"/>
        <v>52198</v>
      </c>
      <c r="O35" s="89">
        <f t="shared" si="7"/>
        <v>469786</v>
      </c>
      <c r="P35" s="39"/>
      <c r="Q35" s="39"/>
      <c r="R35" s="39">
        <v>394166</v>
      </c>
      <c r="S35" s="89">
        <f t="shared" si="8"/>
        <v>75620</v>
      </c>
      <c r="T35" s="38" t="str">
        <f>VLOOKUP(A35,'4.File CTV'!$B$2:$K$500,10,0)</f>
        <v>1128</v>
      </c>
      <c r="U35" s="90" t="str">
        <f>VLOOKUP(A35,'4.File CTV'!$B$2:$K$500,9,0)</f>
        <v>Hoàng Đình Đức</v>
      </c>
      <c r="V35" s="93"/>
      <c r="W35" s="89">
        <f>IF(COUNTIF('5.QĐ'!$G$28:$G$38,Inter!U35)=1,0,ROUND(K35*2%,0))</f>
        <v>26099</v>
      </c>
      <c r="X35" s="122">
        <f>VLOOKUP(A35,'4.File CTV'!$B$2:$L$500,11,0)</f>
        <v>220914849286850</v>
      </c>
    </row>
    <row r="36" spans="1:24" s="24" customFormat="1" ht="15.75" customHeight="1" x14ac:dyDescent="0.25">
      <c r="A36" s="133" t="s">
        <v>1377</v>
      </c>
      <c r="B36" s="134" t="s">
        <v>1476</v>
      </c>
      <c r="C36" s="280" t="s">
        <v>41</v>
      </c>
      <c r="D36" s="147" t="s">
        <v>4</v>
      </c>
      <c r="E36" s="148">
        <v>3989265000</v>
      </c>
      <c r="F36" s="148">
        <v>7328459</v>
      </c>
      <c r="G36" s="89"/>
      <c r="H36" s="89">
        <f t="shared" si="0"/>
        <v>1196779.5</v>
      </c>
      <c r="I36" s="89"/>
      <c r="J36" s="89"/>
      <c r="K36" s="89">
        <f t="shared" si="1"/>
        <v>6131680</v>
      </c>
      <c r="L36" s="282">
        <f>IF(D36="Biểu hoa hồng CTV - 1 (tiêu chuẩn)",VLOOKUP(K36,'5.QĐ'!$B$18:$C$22,2,TRUE),IF(D36="Biểu thù lao cho MG chuyển sang ĐTDV",VLOOKUP(K36,'5.QĐ'!$B$38:$C$44,2,TRUE),"ĐB"))</f>
        <v>0.4</v>
      </c>
      <c r="M36" s="89">
        <f t="shared" si="5"/>
        <v>2452672</v>
      </c>
      <c r="N36" s="89">
        <f t="shared" si="6"/>
        <v>245267</v>
      </c>
      <c r="O36" s="89">
        <f t="shared" si="7"/>
        <v>2207405</v>
      </c>
      <c r="P36" s="39"/>
      <c r="Q36" s="39"/>
      <c r="R36" s="39">
        <v>2064284</v>
      </c>
      <c r="S36" s="89">
        <f t="shared" si="8"/>
        <v>143121</v>
      </c>
      <c r="T36" s="38" t="str">
        <f>VLOOKUP(A36,'4.File CTV'!$B$2:$K$500,10,0)</f>
        <v>1128</v>
      </c>
      <c r="U36" s="90" t="str">
        <f>VLOOKUP(A36,'4.File CTV'!$B$2:$K$500,9,0)</f>
        <v>Hoàng Đình Đức</v>
      </c>
      <c r="V36" s="93"/>
      <c r="W36" s="89">
        <f>IF(COUNTIF('5.QĐ'!$G$28:$G$38,Inter!U36)=1,0,ROUND(K36*2%,0))</f>
        <v>122634</v>
      </c>
      <c r="X36" s="122">
        <f>VLOOKUP(A36,'4.File CTV'!$B$2:$L$500,11,0)</f>
        <v>172514849126789</v>
      </c>
    </row>
    <row r="37" spans="1:24" s="24" customFormat="1" ht="15.75" customHeight="1" x14ac:dyDescent="0.25">
      <c r="A37" s="381" t="s">
        <v>1437</v>
      </c>
      <c r="B37" s="382" t="s">
        <v>1569</v>
      </c>
      <c r="C37" s="383" t="s">
        <v>37</v>
      </c>
      <c r="D37" s="448" t="s">
        <v>4</v>
      </c>
      <c r="E37" s="449">
        <v>192841653000</v>
      </c>
      <c r="F37" s="449">
        <v>283477226</v>
      </c>
      <c r="G37" s="384"/>
      <c r="H37" s="384">
        <f>IF(D37="Biểu thù lao ĐTDV 2_Không trừ phí Sở",0,E37*0.027%)</f>
        <v>52067246.310000002</v>
      </c>
      <c r="I37" s="384"/>
      <c r="J37" s="384"/>
      <c r="K37" s="384">
        <f t="shared" si="1"/>
        <v>231409980</v>
      </c>
      <c r="L37" s="450">
        <f>IF(D37="Biểu hoa hồng CTV - 1 (tiêu chuẩn)",VLOOKUP(K37,'5.QĐ'!$B$18:$C$22,2,TRUE),IF(D37="Biểu thù lao cho MG chuyển sang ĐTDV",VLOOKUP(K37,'5.QĐ'!$B$38:$C$44,2,TRUE),"ĐB"))</f>
        <v>0.6</v>
      </c>
      <c r="M37" s="384">
        <f t="shared" si="5"/>
        <v>138845988</v>
      </c>
      <c r="N37" s="384">
        <f t="shared" si="6"/>
        <v>13884599</v>
      </c>
      <c r="O37" s="384">
        <f t="shared" si="7"/>
        <v>124961389</v>
      </c>
      <c r="P37" s="451"/>
      <c r="Q37" s="451">
        <v>3267930</v>
      </c>
      <c r="R37" s="451">
        <v>112458362</v>
      </c>
      <c r="S37" s="384">
        <f t="shared" si="8"/>
        <v>15770957</v>
      </c>
      <c r="T37" s="452" t="str">
        <f>VLOOKUP(A37,'4.File CTV'!$B$2:$K$500,10,0)</f>
        <v>1524</v>
      </c>
      <c r="U37" s="453" t="str">
        <f>VLOOKUP(A37,'4.File CTV'!$B$2:$K$500,9,0)</f>
        <v>Phan Thị Cẩm Tú</v>
      </c>
      <c r="V37" s="454"/>
      <c r="W37" s="384">
        <f>IF(COUNTIF('5.QĐ'!$G$28:$G$38,Inter!U37)=1,0,ROUND(K37*2%,0))</f>
        <v>4628200</v>
      </c>
      <c r="X37" s="455">
        <f>VLOOKUP(A37,'4.File CTV'!$B$2:$L$500,11,0)</f>
        <v>210915151086458</v>
      </c>
    </row>
    <row r="38" spans="1:24" s="24" customFormat="1" ht="15.75" customHeight="1" x14ac:dyDescent="0.25">
      <c r="A38" s="133" t="s">
        <v>1479</v>
      </c>
      <c r="B38" s="134" t="s">
        <v>1561</v>
      </c>
      <c r="C38" s="280" t="s">
        <v>37</v>
      </c>
      <c r="D38" s="154" t="s">
        <v>4</v>
      </c>
      <c r="E38" s="148">
        <v>123235000</v>
      </c>
      <c r="F38" s="148">
        <v>228068</v>
      </c>
      <c r="G38" s="89"/>
      <c r="H38" s="89">
        <f t="shared" si="0"/>
        <v>36970.5</v>
      </c>
      <c r="I38" s="89"/>
      <c r="J38" s="89"/>
      <c r="K38" s="89">
        <f t="shared" si="1"/>
        <v>191098</v>
      </c>
      <c r="L38" s="282">
        <f>IF(D38="Biểu hoa hồng CTV - 1 (tiêu chuẩn)",VLOOKUP(K38,'5.QĐ'!$B$18:$C$22,2,TRUE),IF(D38="Biểu thù lao cho MG chuyển sang ĐTDV",VLOOKUP(K38,'5.QĐ'!$B$38:$C$44,2,TRUE),"ĐB"))</f>
        <v>0.4</v>
      </c>
      <c r="M38" s="89">
        <f t="shared" si="5"/>
        <v>76439</v>
      </c>
      <c r="N38" s="89">
        <f t="shared" si="6"/>
        <v>7644</v>
      </c>
      <c r="O38" s="89">
        <f t="shared" si="7"/>
        <v>68795</v>
      </c>
      <c r="P38" s="39"/>
      <c r="Q38" s="39"/>
      <c r="R38" s="39">
        <v>57145</v>
      </c>
      <c r="S38" s="89">
        <f t="shared" si="8"/>
        <v>11650</v>
      </c>
      <c r="T38" s="38" t="str">
        <f>VLOOKUP(A38,'4.File CTV'!$B$2:$K$500,10,0)</f>
        <v>1552</v>
      </c>
      <c r="U38" s="90" t="str">
        <f>VLOOKUP(A38,'4.File CTV'!$B$2:$K$500,9,0)</f>
        <v>Trịnh Thị Kim Phụng</v>
      </c>
      <c r="V38" s="93"/>
      <c r="W38" s="89">
        <f>IF(COUNTIF('5.QĐ'!$G$28:$G$38,Inter!U38)=1,0,ROUND(K38*2%,0))</f>
        <v>3822</v>
      </c>
      <c r="X38" s="122">
        <f>VLOOKUP(A38,'4.File CTV'!$B$2:$L$500,11,0)</f>
        <v>210114849089330</v>
      </c>
    </row>
    <row r="39" spans="1:24" s="24" customFormat="1" ht="15.75" customHeight="1" x14ac:dyDescent="0.25">
      <c r="A39" s="133" t="s">
        <v>1524</v>
      </c>
      <c r="B39" s="134" t="s">
        <v>1562</v>
      </c>
      <c r="C39" s="280" t="s">
        <v>34</v>
      </c>
      <c r="D39" s="154" t="s">
        <v>291</v>
      </c>
      <c r="E39" s="148">
        <v>27234730000</v>
      </c>
      <c r="F39" s="148">
        <v>40058178</v>
      </c>
      <c r="G39" s="89"/>
      <c r="H39" s="89">
        <f t="shared" si="0"/>
        <v>8170418.9999999991</v>
      </c>
      <c r="I39" s="89"/>
      <c r="J39" s="89"/>
      <c r="K39" s="89">
        <f t="shared" si="1"/>
        <v>31887759</v>
      </c>
      <c r="L39" s="156">
        <v>0.45</v>
      </c>
      <c r="M39" s="89">
        <f t="shared" si="5"/>
        <v>14349492</v>
      </c>
      <c r="N39" s="89">
        <f t="shared" si="6"/>
        <v>0</v>
      </c>
      <c r="O39" s="89">
        <f t="shared" si="7"/>
        <v>14349492</v>
      </c>
      <c r="P39" s="39"/>
      <c r="Q39" s="39"/>
      <c r="R39" s="39">
        <v>14047760</v>
      </c>
      <c r="S39" s="89">
        <f t="shared" si="8"/>
        <v>301732</v>
      </c>
      <c r="T39" s="38" t="str">
        <f>VLOOKUP(A39,'4.File CTV'!$B$2:$K$500,10,0)</f>
        <v>1259</v>
      </c>
      <c r="U39" s="90" t="str">
        <f>VLOOKUP(A39,'4.File CTV'!$B$2:$K$500,9,0)</f>
        <v>Đoàn Quang Minh Thắng</v>
      </c>
      <c r="V39" s="93"/>
      <c r="W39" s="89">
        <f>IF(COUNTIF('5.QĐ'!$G$28:$G$38,Inter!U39)=1,0,ROUND(K39*2%,0))</f>
        <v>637755</v>
      </c>
      <c r="X39" s="122">
        <f>VLOOKUP(A39,'4.File CTV'!$B$2:$L$500,11,0)</f>
        <v>210114851016837</v>
      </c>
    </row>
    <row r="40" spans="1:24" s="24" customFormat="1" ht="15.75" customHeight="1" x14ac:dyDescent="0.25">
      <c r="A40" s="133" t="s">
        <v>1542</v>
      </c>
      <c r="B40" s="134" t="s">
        <v>2620</v>
      </c>
      <c r="C40" s="280" t="s">
        <v>39</v>
      </c>
      <c r="D40" s="154" t="s">
        <v>4</v>
      </c>
      <c r="E40" s="148">
        <v>1312570000</v>
      </c>
      <c r="F40" s="148">
        <v>1929477</v>
      </c>
      <c r="G40" s="89"/>
      <c r="H40" s="89">
        <f t="shared" si="0"/>
        <v>393770.99999999994</v>
      </c>
      <c r="I40" s="89"/>
      <c r="J40" s="89"/>
      <c r="K40" s="89">
        <f t="shared" si="1"/>
        <v>1535706</v>
      </c>
      <c r="L40" s="282">
        <f>IF(D40="Biểu hoa hồng CTV - 1 (tiêu chuẩn)",VLOOKUP(K40,'5.QĐ'!$B$18:$C$22,2,TRUE),IF(D40="Biểu thù lao cho MG chuyển sang ĐTDV",VLOOKUP(K40,'5.QĐ'!$B$38:$C$44,2,TRUE),"ĐB"))</f>
        <v>0.4</v>
      </c>
      <c r="M40" s="89">
        <f t="shared" si="5"/>
        <v>614282</v>
      </c>
      <c r="N40" s="89">
        <f t="shared" si="6"/>
        <v>61428</v>
      </c>
      <c r="O40" s="89">
        <f t="shared" si="7"/>
        <v>552854</v>
      </c>
      <c r="P40" s="39"/>
      <c r="Q40" s="39"/>
      <c r="R40" s="39">
        <v>552854</v>
      </c>
      <c r="S40" s="89">
        <f t="shared" si="8"/>
        <v>0</v>
      </c>
      <c r="T40" s="38" t="str">
        <f>VLOOKUP(A40,'4.File CTV'!$B$2:$K$500,10,0)</f>
        <v>0247</v>
      </c>
      <c r="U40" s="90" t="str">
        <f>VLOOKUP(A40,'4.File CTV'!$B$2:$K$500,9,0)</f>
        <v>Lường Ngọc Nghĩa</v>
      </c>
      <c r="V40" s="93"/>
      <c r="W40" s="89">
        <f>IF(COUNTIF('5.QĐ'!$G$28:$G$38,Inter!U40)=1,0,ROUND(K40*2%,0))</f>
        <v>30714</v>
      </c>
      <c r="X40" s="122">
        <f>VLOOKUP(A40,'4.File CTV'!$B$2:$L$500,11,0)</f>
        <v>100114849381116</v>
      </c>
    </row>
    <row r="41" spans="1:24" s="24" customFormat="1" ht="15.75" customHeight="1" x14ac:dyDescent="0.25">
      <c r="A41" s="133" t="s">
        <v>1545</v>
      </c>
      <c r="B41" s="134" t="s">
        <v>2793</v>
      </c>
      <c r="C41" s="280" t="s">
        <v>39</v>
      </c>
      <c r="D41" s="154" t="s">
        <v>283</v>
      </c>
      <c r="E41" s="148">
        <v>160825000</v>
      </c>
      <c r="F41" s="148">
        <v>638474</v>
      </c>
      <c r="G41" s="89"/>
      <c r="H41" s="89">
        <f t="shared" si="0"/>
        <v>48247.499999999993</v>
      </c>
      <c r="I41" s="89"/>
      <c r="J41" s="89"/>
      <c r="K41" s="89">
        <f t="shared" si="1"/>
        <v>590227</v>
      </c>
      <c r="L41" s="282">
        <f>IF(D41="Biểu hoa hồng CTV - 1 (tiêu chuẩn)",VLOOKUP(K41,'5.QĐ'!$B$18:$C$22,2,TRUE),IF(D41="Biểu thù lao cho MG chuyển sang ĐTDV",VLOOKUP(K41,'5.QĐ'!$B$38:$C$44,2,TRUE),"ĐB"))</f>
        <v>0.2</v>
      </c>
      <c r="M41" s="89">
        <f t="shared" si="5"/>
        <v>118045</v>
      </c>
      <c r="N41" s="89">
        <f t="shared" si="6"/>
        <v>11805</v>
      </c>
      <c r="O41" s="89">
        <f t="shared" si="7"/>
        <v>106240</v>
      </c>
      <c r="P41" s="39"/>
      <c r="Q41" s="39"/>
      <c r="R41" s="39">
        <v>106240</v>
      </c>
      <c r="S41" s="89">
        <f t="shared" si="8"/>
        <v>0</v>
      </c>
      <c r="T41" s="38" t="str">
        <f>VLOOKUP(A41,'4.File CTV'!$B$2:$K$500,10,0)</f>
        <v>0247</v>
      </c>
      <c r="U41" s="90" t="str">
        <f>VLOOKUP(A41,'4.File CTV'!$B$2:$K$500,9,0)</f>
        <v>Lường Ngọc Nghĩa</v>
      </c>
      <c r="V41" s="93"/>
      <c r="W41" s="89">
        <f>IF(COUNTIF('5.QĐ'!$G$28:$G$38,Inter!U41)=1,0,ROUND(K41*2%,0))</f>
        <v>11805</v>
      </c>
      <c r="X41" s="122">
        <f>VLOOKUP(A41,'4.File CTV'!$B$2:$L$500,11,0)</f>
        <v>100114849381120</v>
      </c>
    </row>
    <row r="42" spans="1:24" s="24" customFormat="1" ht="15.75" customHeight="1" x14ac:dyDescent="0.25">
      <c r="A42" s="133" t="s">
        <v>1630</v>
      </c>
      <c r="B42" s="134" t="s">
        <v>1663</v>
      </c>
      <c r="C42" s="280" t="s">
        <v>37</v>
      </c>
      <c r="D42" s="154" t="s">
        <v>4</v>
      </c>
      <c r="E42" s="148">
        <v>100873810000</v>
      </c>
      <c r="F42" s="148">
        <v>148284460</v>
      </c>
      <c r="G42" s="89"/>
      <c r="H42" s="89">
        <f t="shared" si="0"/>
        <v>30262142.999999996</v>
      </c>
      <c r="I42" s="89"/>
      <c r="J42" s="89"/>
      <c r="K42" s="89">
        <f t="shared" si="1"/>
        <v>118022317</v>
      </c>
      <c r="L42" s="282">
        <f>IF(D42="Biểu hoa hồng CTV - 1 (tiêu chuẩn)",VLOOKUP(K42,'5.QĐ'!$B$18:$C$22,2,TRUE),IF(D42="Biểu thù lao cho MG chuyển sang ĐTDV",VLOOKUP(K42,'5.QĐ'!$B$38:$C$44,2,TRUE),"ĐB"))</f>
        <v>0.55000000000000004</v>
      </c>
      <c r="M42" s="89">
        <f t="shared" si="5"/>
        <v>64912274</v>
      </c>
      <c r="N42" s="89">
        <f t="shared" si="6"/>
        <v>6491227</v>
      </c>
      <c r="O42" s="89">
        <f t="shared" si="7"/>
        <v>58421047</v>
      </c>
      <c r="P42" s="39"/>
      <c r="Q42" s="39"/>
      <c r="R42" s="39">
        <v>31379701</v>
      </c>
      <c r="S42" s="89">
        <f t="shared" si="8"/>
        <v>27041346</v>
      </c>
      <c r="T42" s="38" t="str">
        <f>VLOOKUP(A42,'4.File CTV'!$B$2:$K$500,10,0)</f>
        <v>1414</v>
      </c>
      <c r="U42" s="90" t="str">
        <f>VLOOKUP(A42,'4.File CTV'!$B$2:$K$500,9,0)</f>
        <v>Nguyễn Thị Trung Hiếu</v>
      </c>
      <c r="V42" s="93"/>
      <c r="W42" s="89">
        <f>IF(COUNTIF('5.QĐ'!$G$28:$G$38,Inter!U42)=1,0,ROUND(K42*2%,0))</f>
        <v>2360446</v>
      </c>
      <c r="X42" s="122">
        <f>VLOOKUP(A42,'4.File CTV'!$B$2:$L$500,11,0)</f>
        <v>182810301000030</v>
      </c>
    </row>
    <row r="43" spans="1:24" s="24" customFormat="1" ht="15.75" customHeight="1" x14ac:dyDescent="0.25">
      <c r="A43" s="133" t="s">
        <v>1664</v>
      </c>
      <c r="B43" s="134" t="s">
        <v>3022</v>
      </c>
      <c r="C43" s="280" t="s">
        <v>40</v>
      </c>
      <c r="D43" s="154" t="s">
        <v>4</v>
      </c>
      <c r="E43" s="148">
        <v>6600000</v>
      </c>
      <c r="F43" s="148">
        <v>13002</v>
      </c>
      <c r="G43" s="89"/>
      <c r="H43" s="89">
        <f t="shared" si="0"/>
        <v>1979.9999999999998</v>
      </c>
      <c r="I43" s="89"/>
      <c r="J43" s="89"/>
      <c r="K43" s="89">
        <f t="shared" si="1"/>
        <v>11022</v>
      </c>
      <c r="L43" s="282">
        <f>IF(D43="Biểu hoa hồng CTV - 1 (tiêu chuẩn)",VLOOKUP(K43,'5.QĐ'!$B$18:$C$22,2,TRUE),IF(D43="Biểu thù lao cho MG chuyển sang ĐTDV",VLOOKUP(K43,'5.QĐ'!$B$38:$C$44,2,TRUE),"ĐB"))</f>
        <v>0.4</v>
      </c>
      <c r="M43" s="89">
        <f t="shared" si="5"/>
        <v>4409</v>
      </c>
      <c r="N43" s="89">
        <f t="shared" si="6"/>
        <v>441</v>
      </c>
      <c r="O43" s="89">
        <f t="shared" si="7"/>
        <v>3968</v>
      </c>
      <c r="P43" s="39"/>
      <c r="Q43" s="39"/>
      <c r="R43" s="39">
        <v>3968</v>
      </c>
      <c r="S43" s="89">
        <f t="shared" si="8"/>
        <v>0</v>
      </c>
      <c r="T43" s="38" t="str">
        <f>VLOOKUP(A43,'4.File CTV'!$B$2:$K$500,10,0)</f>
        <v>1433</v>
      </c>
      <c r="U43" s="90" t="str">
        <f>VLOOKUP(A43,'4.File CTV'!$B$2:$K$500,9,0)</f>
        <v>Lê Thị Thu Thủy</v>
      </c>
      <c r="V43" s="93"/>
      <c r="W43" s="89">
        <f>IF(COUNTIF('5.QĐ'!$G$28:$G$38,Inter!U43)=1,0,ROUND(K43*2%,0))</f>
        <v>220</v>
      </c>
      <c r="X43" s="122">
        <f>VLOOKUP(A43,'4.File CTV'!$B$2:$L$500,11,0)</f>
        <v>172210261000001</v>
      </c>
    </row>
    <row r="44" spans="1:24" s="24" customFormat="1" ht="15.75" customHeight="1" x14ac:dyDescent="0.25">
      <c r="A44" s="133" t="s">
        <v>1706</v>
      </c>
      <c r="B44" s="134" t="s">
        <v>2794</v>
      </c>
      <c r="C44" s="280" t="s">
        <v>35</v>
      </c>
      <c r="D44" s="154" t="s">
        <v>4</v>
      </c>
      <c r="E44" s="148">
        <v>23370000</v>
      </c>
      <c r="F44" s="148">
        <v>46037</v>
      </c>
      <c r="G44" s="89"/>
      <c r="H44" s="89">
        <f t="shared" si="0"/>
        <v>7010.9999999999991</v>
      </c>
      <c r="I44" s="89"/>
      <c r="J44" s="89"/>
      <c r="K44" s="89">
        <f t="shared" si="1"/>
        <v>39026</v>
      </c>
      <c r="L44" s="282">
        <f>IF(D44="Biểu hoa hồng CTV - 1 (tiêu chuẩn)",VLOOKUP(K44,'5.QĐ'!$B$18:$C$22,2,TRUE),IF(D44="Biểu thù lao cho MG chuyển sang ĐTDV",VLOOKUP(K44,'5.QĐ'!$B$38:$C$44,2,TRUE),"ĐB"))</f>
        <v>0.4</v>
      </c>
      <c r="M44" s="89">
        <f t="shared" si="5"/>
        <v>15610</v>
      </c>
      <c r="N44" s="89">
        <f t="shared" si="6"/>
        <v>1561</v>
      </c>
      <c r="O44" s="89">
        <f t="shared" si="7"/>
        <v>14049</v>
      </c>
      <c r="P44" s="39"/>
      <c r="Q44" s="39"/>
      <c r="R44" s="39">
        <v>14049</v>
      </c>
      <c r="S44" s="89">
        <f t="shared" si="8"/>
        <v>0</v>
      </c>
      <c r="T44" s="38" t="str">
        <f>VLOOKUP(A44,'4.File CTV'!$B$2:$K$500,10,0)</f>
        <v>0762</v>
      </c>
      <c r="U44" s="90" t="str">
        <f>VLOOKUP(A44,'4.File CTV'!$B$2:$K$500,9,0)</f>
        <v>Lê Văn Cập</v>
      </c>
      <c r="V44" s="93"/>
      <c r="W44" s="89">
        <f>IF(COUNTIF('5.QĐ'!$G$28:$G$38,Inter!U44)=1,0,ROUND(K44*2%,0))</f>
        <v>781</v>
      </c>
      <c r="X44" s="122">
        <f>VLOOKUP(A44,'4.File CTV'!$B$2:$L$500,11,0)</f>
        <v>210210101000280</v>
      </c>
    </row>
    <row r="45" spans="1:24" s="24" customFormat="1" ht="15.75" customHeight="1" x14ac:dyDescent="0.25">
      <c r="A45" s="133" t="s">
        <v>1667</v>
      </c>
      <c r="B45" s="134" t="s">
        <v>1668</v>
      </c>
      <c r="C45" s="280" t="s">
        <v>33</v>
      </c>
      <c r="D45" s="154" t="s">
        <v>4</v>
      </c>
      <c r="E45" s="148">
        <v>29713000</v>
      </c>
      <c r="F45" s="148">
        <v>58524</v>
      </c>
      <c r="G45" s="89"/>
      <c r="H45" s="89">
        <f t="shared" si="0"/>
        <v>8913.9</v>
      </c>
      <c r="I45" s="89"/>
      <c r="J45" s="89"/>
      <c r="K45" s="89">
        <f t="shared" si="1"/>
        <v>49610</v>
      </c>
      <c r="L45" s="282">
        <f>IF(D45="Biểu hoa hồng CTV - 1 (tiêu chuẩn)",VLOOKUP(K45,'5.QĐ'!$B$18:$C$22,2,TRUE),IF(D45="Biểu thù lao cho MG chuyển sang ĐTDV",VLOOKUP(K45,'5.QĐ'!$B$38:$C$44,2,TRUE),"ĐB"))</f>
        <v>0.4</v>
      </c>
      <c r="M45" s="89">
        <f t="shared" si="5"/>
        <v>19844</v>
      </c>
      <c r="N45" s="89">
        <f t="shared" si="6"/>
        <v>1984</v>
      </c>
      <c r="O45" s="89">
        <f t="shared" si="7"/>
        <v>17860</v>
      </c>
      <c r="P45" s="39"/>
      <c r="Q45" s="39"/>
      <c r="R45" s="39">
        <v>17860</v>
      </c>
      <c r="S45" s="89">
        <f t="shared" si="8"/>
        <v>0</v>
      </c>
      <c r="T45" s="38" t="str">
        <f>VLOOKUP(A45,'4.File CTV'!$B$2:$K$500,10,0)</f>
        <v>0133</v>
      </c>
      <c r="U45" s="90" t="str">
        <f>VLOOKUP(A45,'4.File CTV'!$B$2:$K$500,9,0)</f>
        <v>Nguyễn Mạnh An</v>
      </c>
      <c r="V45" s="93"/>
      <c r="W45" s="89">
        <f>IF(COUNTIF('5.QĐ'!$G$28:$G$38,Inter!U45)=1,0,ROUND(K45*2%,0))</f>
        <v>992</v>
      </c>
      <c r="X45" s="122">
        <f>VLOOKUP(A45,'4.File CTV'!$B$2:$L$500,11,0)</f>
        <v>210410101000194</v>
      </c>
    </row>
    <row r="46" spans="1:24" s="24" customFormat="1" ht="15.75" customHeight="1" x14ac:dyDescent="0.25">
      <c r="A46" s="133" t="s">
        <v>1703</v>
      </c>
      <c r="B46" s="134" t="s">
        <v>119</v>
      </c>
      <c r="C46" s="280" t="s">
        <v>33</v>
      </c>
      <c r="D46" s="154" t="s">
        <v>4</v>
      </c>
      <c r="E46" s="148">
        <v>2895000</v>
      </c>
      <c r="F46" s="148">
        <v>5703</v>
      </c>
      <c r="G46" s="89"/>
      <c r="H46" s="89">
        <f t="shared" si="0"/>
        <v>868.49999999999989</v>
      </c>
      <c r="I46" s="89"/>
      <c r="J46" s="89"/>
      <c r="K46" s="89">
        <f t="shared" si="1"/>
        <v>4835</v>
      </c>
      <c r="L46" s="282">
        <f>IF(D46="Biểu hoa hồng CTV - 1 (tiêu chuẩn)",VLOOKUP(K46,'5.QĐ'!$B$18:$C$22,2,TRUE),IF(D46="Biểu thù lao cho MG chuyển sang ĐTDV",VLOOKUP(K46,'5.QĐ'!$B$38:$C$44,2,TRUE),"ĐB"))</f>
        <v>0.4</v>
      </c>
      <c r="M46" s="89">
        <f t="shared" si="5"/>
        <v>1934</v>
      </c>
      <c r="N46" s="89">
        <f t="shared" si="6"/>
        <v>193</v>
      </c>
      <c r="O46" s="89">
        <f t="shared" si="7"/>
        <v>1741</v>
      </c>
      <c r="P46" s="39"/>
      <c r="Q46" s="39"/>
      <c r="R46" s="39">
        <v>1741</v>
      </c>
      <c r="S46" s="89">
        <f t="shared" si="8"/>
        <v>0</v>
      </c>
      <c r="T46" s="38" t="str">
        <f>VLOOKUP(A46,'4.File CTV'!$B$2:$K$500,10,0)</f>
        <v>0133</v>
      </c>
      <c r="U46" s="90" t="str">
        <f>VLOOKUP(A46,'4.File CTV'!$B$2:$K$500,9,0)</f>
        <v>Nguyễn Mạnh An</v>
      </c>
      <c r="V46" s="93"/>
      <c r="W46" s="89">
        <f>IF(COUNTIF('5.QĐ'!$G$28:$G$38,Inter!U46)=1,0,ROUND(K46*2%,0))</f>
        <v>97</v>
      </c>
      <c r="X46" s="122">
        <f>VLOOKUP(A46,'4.File CTV'!$B$2:$L$500,11,0)</f>
        <v>140214849194405</v>
      </c>
    </row>
    <row r="47" spans="1:24" s="24" customFormat="1" ht="15.75" customHeight="1" x14ac:dyDescent="0.25">
      <c r="A47" s="133" t="s">
        <v>1703</v>
      </c>
      <c r="B47" s="134" t="s">
        <v>119</v>
      </c>
      <c r="C47" s="280" t="s">
        <v>33</v>
      </c>
      <c r="D47" s="154" t="s">
        <v>283</v>
      </c>
      <c r="E47" s="148">
        <v>106960000</v>
      </c>
      <c r="F47" s="148">
        <v>210710</v>
      </c>
      <c r="G47" s="89"/>
      <c r="H47" s="89">
        <f t="shared" si="0"/>
        <v>32087.999999999996</v>
      </c>
      <c r="I47" s="89"/>
      <c r="J47" s="89"/>
      <c r="K47" s="89">
        <f t="shared" si="1"/>
        <v>178622</v>
      </c>
      <c r="L47" s="282">
        <f>IF(D47="Biểu hoa hồng CTV - 1 (tiêu chuẩn)",VLOOKUP(K47,'5.QĐ'!$B$18:$C$22,2,TRUE),IF(D47="Biểu thù lao cho MG chuyển sang ĐTDV",VLOOKUP(K47,'5.QĐ'!$B$38:$C$44,2,TRUE),"ĐB"))</f>
        <v>0.2</v>
      </c>
      <c r="M47" s="89">
        <f t="shared" si="5"/>
        <v>35724</v>
      </c>
      <c r="N47" s="89">
        <f t="shared" si="6"/>
        <v>3572</v>
      </c>
      <c r="O47" s="89">
        <f t="shared" si="7"/>
        <v>32152</v>
      </c>
      <c r="P47" s="39"/>
      <c r="Q47" s="39"/>
      <c r="R47" s="39">
        <v>32152</v>
      </c>
      <c r="S47" s="89">
        <f t="shared" si="8"/>
        <v>0</v>
      </c>
      <c r="T47" s="38" t="str">
        <f>VLOOKUP(A47,'4.File CTV'!$B$2:$K$500,10,0)</f>
        <v>0133</v>
      </c>
      <c r="U47" s="90" t="str">
        <f>VLOOKUP(A47,'4.File CTV'!$B$2:$K$500,9,0)</f>
        <v>Nguyễn Mạnh An</v>
      </c>
      <c r="V47" s="93"/>
      <c r="W47" s="89">
        <f>IF(COUNTIF('5.QĐ'!$G$28:$G$38,Inter!U47)=1,0,ROUND(K47*2%,0))</f>
        <v>3572</v>
      </c>
      <c r="X47" s="122">
        <f>VLOOKUP(A47,'4.File CTV'!$B$2:$L$500,11,0)</f>
        <v>140214849194405</v>
      </c>
    </row>
    <row r="48" spans="1:24" s="24" customFormat="1" ht="15.75" customHeight="1" x14ac:dyDescent="0.25">
      <c r="A48" s="133" t="s">
        <v>1807</v>
      </c>
      <c r="B48" s="134" t="s">
        <v>2360</v>
      </c>
      <c r="C48" s="280" t="s">
        <v>33</v>
      </c>
      <c r="D48" s="154" t="s">
        <v>283</v>
      </c>
      <c r="E48" s="148">
        <v>176820000</v>
      </c>
      <c r="F48" s="148">
        <v>348333</v>
      </c>
      <c r="G48" s="89"/>
      <c r="H48" s="89">
        <f t="shared" si="0"/>
        <v>53045.999999999993</v>
      </c>
      <c r="I48" s="89"/>
      <c r="J48" s="89"/>
      <c r="K48" s="89">
        <f t="shared" si="1"/>
        <v>295287</v>
      </c>
      <c r="L48" s="282">
        <f>IF(D48="Biểu hoa hồng CTV - 1 (tiêu chuẩn)",VLOOKUP(K48,'5.QĐ'!$B$18:$C$22,2,TRUE),IF(D48="Biểu thù lao cho MG chuyển sang ĐTDV",VLOOKUP(K48,'5.QĐ'!$B$38:$C$44,2,TRUE),"ĐB"))</f>
        <v>0.2</v>
      </c>
      <c r="M48" s="89">
        <f t="shared" si="5"/>
        <v>59057</v>
      </c>
      <c r="N48" s="89">
        <f t="shared" si="6"/>
        <v>5906</v>
      </c>
      <c r="O48" s="89">
        <f t="shared" si="7"/>
        <v>53151</v>
      </c>
      <c r="P48" s="39"/>
      <c r="Q48" s="39"/>
      <c r="R48" s="39">
        <v>53151</v>
      </c>
      <c r="S48" s="89">
        <f t="shared" si="8"/>
        <v>0</v>
      </c>
      <c r="T48" s="38" t="str">
        <f>VLOOKUP(A48,'4.File CTV'!$B$2:$K$500,10,0)</f>
        <v>0925</v>
      </c>
      <c r="U48" s="90" t="str">
        <f>VLOOKUP(A48,'4.File CTV'!$B$2:$K$500,9,0)</f>
        <v>Huỳnh Thị Bé Cần</v>
      </c>
      <c r="V48" s="93"/>
      <c r="W48" s="89">
        <f>IF(COUNTIF('5.QĐ'!$G$28:$G$38,Inter!U48)=1,0,ROUND(K48*2%,0))</f>
        <v>5906</v>
      </c>
      <c r="X48" s="122">
        <f>VLOOKUP(A48,'4.File CTV'!$B$2:$L$500,11,0)</f>
        <v>101214849293358</v>
      </c>
    </row>
    <row r="49" spans="1:24" s="24" customFormat="1" ht="15.75" customHeight="1" x14ac:dyDescent="0.25">
      <c r="A49" s="133" t="s">
        <v>1897</v>
      </c>
      <c r="B49" s="134" t="s">
        <v>1425</v>
      </c>
      <c r="C49" s="280" t="s">
        <v>39</v>
      </c>
      <c r="D49" s="154" t="s">
        <v>283</v>
      </c>
      <c r="E49" s="148">
        <v>2744110000</v>
      </c>
      <c r="F49" s="148">
        <v>4276645</v>
      </c>
      <c r="G49" s="89"/>
      <c r="H49" s="89">
        <f t="shared" si="0"/>
        <v>823232.99999999988</v>
      </c>
      <c r="I49" s="89"/>
      <c r="J49" s="89"/>
      <c r="K49" s="89">
        <f t="shared" si="1"/>
        <v>3453412</v>
      </c>
      <c r="L49" s="282">
        <f>IF(D49="Biểu hoa hồng CTV - 1 (tiêu chuẩn)",VLOOKUP(K49,'5.QĐ'!$B$18:$C$22,2,TRUE),IF(D49="Biểu thù lao cho MG chuyển sang ĐTDV",VLOOKUP(K49,'5.QĐ'!$B$38:$C$44,2,TRUE),"ĐB"))</f>
        <v>0.2</v>
      </c>
      <c r="M49" s="89">
        <f t="shared" si="5"/>
        <v>690682</v>
      </c>
      <c r="N49" s="89">
        <f t="shared" si="6"/>
        <v>69068</v>
      </c>
      <c r="O49" s="89">
        <f t="shared" si="7"/>
        <v>621614</v>
      </c>
      <c r="P49" s="39"/>
      <c r="Q49" s="39"/>
      <c r="R49" s="39">
        <v>611202</v>
      </c>
      <c r="S49" s="89">
        <f t="shared" si="8"/>
        <v>10412</v>
      </c>
      <c r="T49" s="38" t="str">
        <f>VLOOKUP(A49,'4.File CTV'!$B$2:$K$500,10,0)</f>
        <v>0247</v>
      </c>
      <c r="U49" s="90" t="str">
        <f>VLOOKUP(A49,'4.File CTV'!$B$2:$K$500,9,0)</f>
        <v>Lường Ngọc Nghĩa</v>
      </c>
      <c r="V49" s="93"/>
      <c r="W49" s="89">
        <f>IF(COUNTIF('5.QĐ'!$G$28:$G$38,Inter!U49)=1,0,ROUND(K49*2%,0))</f>
        <v>69068</v>
      </c>
      <c r="X49" s="122">
        <f>VLOOKUP(A49,'4.File CTV'!$B$2:$L$500,11,0)</f>
        <v>172114849069602</v>
      </c>
    </row>
    <row r="50" spans="1:24" s="24" customFormat="1" ht="15.75" customHeight="1" x14ac:dyDescent="0.25">
      <c r="A50" s="133" t="s">
        <v>2031</v>
      </c>
      <c r="B50" s="134" t="s">
        <v>2340</v>
      </c>
      <c r="C50" s="280" t="s">
        <v>40</v>
      </c>
      <c r="D50" s="154" t="s">
        <v>4</v>
      </c>
      <c r="E50" s="148">
        <v>1184965000</v>
      </c>
      <c r="F50" s="148">
        <v>1741896</v>
      </c>
      <c r="G50" s="89"/>
      <c r="H50" s="89">
        <f t="shared" si="0"/>
        <v>355489.49999999994</v>
      </c>
      <c r="I50" s="89"/>
      <c r="J50" s="89"/>
      <c r="K50" s="89">
        <f t="shared" si="1"/>
        <v>1386407</v>
      </c>
      <c r="L50" s="282">
        <f>IF(D50="Biểu hoa hồng CTV - 1 (tiêu chuẩn)",VLOOKUP(K50,'5.QĐ'!$B$18:$C$22,2,TRUE),IF(D50="Biểu thù lao cho MG chuyển sang ĐTDV",VLOOKUP(K50,'5.QĐ'!$B$38:$C$44,2,TRUE),"ĐB"))</f>
        <v>0.4</v>
      </c>
      <c r="M50" s="89">
        <f t="shared" si="5"/>
        <v>554563</v>
      </c>
      <c r="N50" s="89">
        <f t="shared" si="6"/>
        <v>55456</v>
      </c>
      <c r="O50" s="89">
        <f t="shared" si="7"/>
        <v>499107</v>
      </c>
      <c r="P50" s="39"/>
      <c r="Q50" s="39"/>
      <c r="R50" s="39">
        <v>499107</v>
      </c>
      <c r="S50" s="89">
        <f t="shared" si="8"/>
        <v>0</v>
      </c>
      <c r="T50" s="38" t="str">
        <f>VLOOKUP(A50,'4.File CTV'!$B$2:$K$500,10,0)</f>
        <v>0232</v>
      </c>
      <c r="U50" s="90" t="str">
        <f>VLOOKUP(A50,'4.File CTV'!$B$2:$K$500,9,0)</f>
        <v xml:space="preserve">Nguyễn Thị Ngọc Phi </v>
      </c>
      <c r="V50" s="93"/>
      <c r="W50" s="89">
        <f>IF(COUNTIF('5.QĐ'!$G$28:$G$38,Inter!U50)=1,0,ROUND(K50*2%,0))</f>
        <v>27728</v>
      </c>
      <c r="X50" s="122">
        <f>VLOOKUP(A50,'4.File CTV'!$B$2:$L$500,11,0)</f>
        <v>170310301000373</v>
      </c>
    </row>
    <row r="51" spans="1:24" s="24" customFormat="1" ht="15.75" customHeight="1" x14ac:dyDescent="0.25">
      <c r="A51" s="133" t="s">
        <v>2043</v>
      </c>
      <c r="B51" s="134" t="s">
        <v>2284</v>
      </c>
      <c r="C51" s="280" t="s">
        <v>40</v>
      </c>
      <c r="D51" s="154" t="s">
        <v>4</v>
      </c>
      <c r="E51" s="148">
        <v>101772300</v>
      </c>
      <c r="F51" s="148">
        <v>200490</v>
      </c>
      <c r="G51" s="89"/>
      <c r="H51" s="89">
        <f t="shared" si="0"/>
        <v>30531.69</v>
      </c>
      <c r="I51" s="89"/>
      <c r="J51" s="89"/>
      <c r="K51" s="89">
        <f t="shared" si="1"/>
        <v>169958</v>
      </c>
      <c r="L51" s="282">
        <f>IF(D51="Biểu hoa hồng CTV - 1 (tiêu chuẩn)",VLOOKUP(K51,'5.QĐ'!$B$18:$C$22,2,TRUE),IF(D51="Biểu thù lao cho MG chuyển sang ĐTDV",VLOOKUP(K51,'5.QĐ'!$B$38:$C$44,2,TRUE),"ĐB"))</f>
        <v>0.4</v>
      </c>
      <c r="M51" s="89">
        <f t="shared" si="5"/>
        <v>67983</v>
      </c>
      <c r="N51" s="89">
        <f t="shared" si="6"/>
        <v>6798</v>
      </c>
      <c r="O51" s="89">
        <f t="shared" si="7"/>
        <v>61185</v>
      </c>
      <c r="P51" s="39"/>
      <c r="Q51" s="39"/>
      <c r="R51" s="39">
        <v>60560</v>
      </c>
      <c r="S51" s="89">
        <f t="shared" si="8"/>
        <v>625</v>
      </c>
      <c r="T51" s="38" t="str">
        <f>VLOOKUP(A51,'4.File CTV'!$B$2:$K$500,10,0)</f>
        <v>1504</v>
      </c>
      <c r="U51" s="90" t="str">
        <f>VLOOKUP(A51,'4.File CTV'!$B$2:$K$500,9,0)</f>
        <v>Lê Thị Phương Uyên</v>
      </c>
      <c r="V51" s="93"/>
      <c r="W51" s="89">
        <f>IF(COUNTIF('5.QĐ'!$G$28:$G$38,Inter!U51)=1,0,ROUND(K51*2%,0))</f>
        <v>3399</v>
      </c>
      <c r="X51" s="122">
        <f>VLOOKUP(A51,'4.File CTV'!$B$2:$L$500,11,0)</f>
        <v>170710301000009</v>
      </c>
    </row>
    <row r="52" spans="1:24" s="24" customFormat="1" ht="15.75" customHeight="1" x14ac:dyDescent="0.25">
      <c r="A52" s="133" t="s">
        <v>2077</v>
      </c>
      <c r="B52" s="134" t="s">
        <v>2379</v>
      </c>
      <c r="C52" s="280" t="s">
        <v>40</v>
      </c>
      <c r="D52" s="154" t="s">
        <v>283</v>
      </c>
      <c r="E52" s="148">
        <v>40000000</v>
      </c>
      <c r="F52" s="148">
        <v>78800</v>
      </c>
      <c r="G52" s="89"/>
      <c r="H52" s="89">
        <f t="shared" si="0"/>
        <v>11999.999999999998</v>
      </c>
      <c r="I52" s="89"/>
      <c r="J52" s="89"/>
      <c r="K52" s="89">
        <f t="shared" si="1"/>
        <v>66800</v>
      </c>
      <c r="L52" s="282">
        <f>IF(D52="Biểu hoa hồng CTV - 1 (tiêu chuẩn)",VLOOKUP(K52,'5.QĐ'!$B$18:$C$22,2,TRUE),IF(D52="Biểu thù lao cho MG chuyển sang ĐTDV",VLOOKUP(K52,'5.QĐ'!$B$38:$C$44,2,TRUE),"ĐB"))</f>
        <v>0.2</v>
      </c>
      <c r="M52" s="89">
        <f t="shared" si="5"/>
        <v>13360</v>
      </c>
      <c r="N52" s="89">
        <f t="shared" si="6"/>
        <v>1336</v>
      </c>
      <c r="O52" s="89">
        <f t="shared" si="7"/>
        <v>12024</v>
      </c>
      <c r="P52" s="39"/>
      <c r="Q52" s="39"/>
      <c r="R52" s="39">
        <v>12024</v>
      </c>
      <c r="S52" s="89">
        <f t="shared" si="8"/>
        <v>0</v>
      </c>
      <c r="T52" s="38" t="str">
        <f>VLOOKUP(A52,'4.File CTV'!$B$2:$K$500,10,0)</f>
        <v>1213</v>
      </c>
      <c r="U52" s="90" t="str">
        <f>VLOOKUP(A52,'4.File CTV'!$B$2:$K$500,9,0)</f>
        <v>Nguyễn Thành Đạt</v>
      </c>
      <c r="V52" s="93"/>
      <c r="W52" s="89">
        <f>IF(COUNTIF('5.QĐ'!$G$28:$G$38,Inter!U52)=1,0,ROUND(K52*2%,0))</f>
        <v>1336</v>
      </c>
      <c r="X52" s="122">
        <f>VLOOKUP(A52,'4.File CTV'!$B$2:$L$500,11,0)</f>
        <v>172314849251635</v>
      </c>
    </row>
    <row r="53" spans="1:24" s="24" customFormat="1" ht="15.75" customHeight="1" x14ac:dyDescent="0.25">
      <c r="A53" s="133" t="s">
        <v>2081</v>
      </c>
      <c r="B53" s="134" t="s">
        <v>2341</v>
      </c>
      <c r="C53" s="280" t="s">
        <v>40</v>
      </c>
      <c r="D53" s="154" t="s">
        <v>283</v>
      </c>
      <c r="E53" s="148">
        <v>649605000</v>
      </c>
      <c r="F53" s="148">
        <v>1264416</v>
      </c>
      <c r="G53" s="89"/>
      <c r="H53" s="89">
        <f t="shared" si="0"/>
        <v>194881.49999999997</v>
      </c>
      <c r="I53" s="89"/>
      <c r="J53" s="89"/>
      <c r="K53" s="89">
        <f t="shared" si="1"/>
        <v>1069535</v>
      </c>
      <c r="L53" s="282">
        <f>IF(D53="Biểu hoa hồng CTV - 1 (tiêu chuẩn)",VLOOKUP(K53,'5.QĐ'!$B$18:$C$22,2,TRUE),IF(D53="Biểu thù lao cho MG chuyển sang ĐTDV",VLOOKUP(K53,'5.QĐ'!$B$38:$C$44,2,TRUE),"ĐB"))</f>
        <v>0.2</v>
      </c>
      <c r="M53" s="89">
        <f t="shared" si="5"/>
        <v>213907</v>
      </c>
      <c r="N53" s="89">
        <f t="shared" si="6"/>
        <v>21391</v>
      </c>
      <c r="O53" s="89">
        <f t="shared" si="7"/>
        <v>192516</v>
      </c>
      <c r="P53" s="39"/>
      <c r="Q53" s="39"/>
      <c r="R53" s="39">
        <v>192516</v>
      </c>
      <c r="S53" s="89">
        <f t="shared" si="8"/>
        <v>0</v>
      </c>
      <c r="T53" s="38" t="str">
        <f>VLOOKUP(A53,'4.File CTV'!$B$2:$K$500,10,0)</f>
        <v>1651</v>
      </c>
      <c r="U53" s="90" t="str">
        <f>VLOOKUP(A53,'4.File CTV'!$B$2:$K$500,9,0)</f>
        <v>Lại Phước Thuận</v>
      </c>
      <c r="V53" s="93"/>
      <c r="W53" s="89">
        <f>IF(COUNTIF('5.QĐ'!$G$28:$G$38,Inter!U53)=1,0,ROUND(K53*2%,0))</f>
        <v>21391</v>
      </c>
      <c r="X53" s="122">
        <f>VLOOKUP(A53,'4.File CTV'!$B$2:$L$500,11,0)</f>
        <v>172314849250687</v>
      </c>
    </row>
    <row r="54" spans="1:24" s="24" customFormat="1" ht="15.75" customHeight="1" x14ac:dyDescent="0.25">
      <c r="A54" s="133" t="s">
        <v>2005</v>
      </c>
      <c r="B54" s="134" t="s">
        <v>2721</v>
      </c>
      <c r="C54" s="280" t="s">
        <v>33</v>
      </c>
      <c r="D54" s="154" t="s">
        <v>283</v>
      </c>
      <c r="E54" s="148">
        <v>1201745000</v>
      </c>
      <c r="F54" s="148">
        <v>1907635</v>
      </c>
      <c r="G54" s="89"/>
      <c r="H54" s="89">
        <f t="shared" si="0"/>
        <v>360523.49999999994</v>
      </c>
      <c r="I54" s="89"/>
      <c r="J54" s="89"/>
      <c r="K54" s="89">
        <f t="shared" si="1"/>
        <v>1547112</v>
      </c>
      <c r="L54" s="282">
        <f>IF(D54="Biểu hoa hồng CTV - 1 (tiêu chuẩn)",VLOOKUP(K54,'5.QĐ'!$B$18:$C$22,2,TRUE),IF(D54="Biểu thù lao cho MG chuyển sang ĐTDV",VLOOKUP(K54,'5.QĐ'!$B$38:$C$44,2,TRUE),"ĐB"))</f>
        <v>0.2</v>
      </c>
      <c r="M54" s="89">
        <f t="shared" si="5"/>
        <v>309422</v>
      </c>
      <c r="N54" s="89">
        <f t="shared" si="6"/>
        <v>30942</v>
      </c>
      <c r="O54" s="89">
        <f t="shared" si="7"/>
        <v>278480</v>
      </c>
      <c r="P54" s="39"/>
      <c r="Q54" s="39"/>
      <c r="R54" s="39">
        <v>234374</v>
      </c>
      <c r="S54" s="89">
        <f t="shared" si="8"/>
        <v>44106</v>
      </c>
      <c r="T54" s="38" t="str">
        <f>VLOOKUP(A54,'4.File CTV'!$B$2:$K$500,10,0)</f>
        <v>1566</v>
      </c>
      <c r="U54" s="90" t="str">
        <f>VLOOKUP(A54,'4.File CTV'!$B$2:$K$500,9,0)</f>
        <v>Lâm Thơ Văn</v>
      </c>
      <c r="V54" s="93"/>
      <c r="W54" s="89">
        <f>IF(COUNTIF('5.QĐ'!$G$28:$G$38,Inter!U54)=1,0,ROUND(K54*2%,0))</f>
        <v>30942</v>
      </c>
      <c r="X54" s="122">
        <f>VLOOKUP(A54,'4.File CTV'!$B$2:$L$500,11,0)</f>
        <v>210715151065995</v>
      </c>
    </row>
    <row r="55" spans="1:24" s="24" customFormat="1" ht="15.75" customHeight="1" x14ac:dyDescent="0.25">
      <c r="A55" s="133" t="s">
        <v>2045</v>
      </c>
      <c r="B55" s="134" t="s">
        <v>2285</v>
      </c>
      <c r="C55" s="280" t="s">
        <v>40</v>
      </c>
      <c r="D55" s="154" t="s">
        <v>4</v>
      </c>
      <c r="E55" s="148">
        <v>82467770000</v>
      </c>
      <c r="F55" s="148">
        <v>121227563</v>
      </c>
      <c r="G55" s="89"/>
      <c r="H55" s="89">
        <f t="shared" si="0"/>
        <v>24740330.999999996</v>
      </c>
      <c r="I55" s="89"/>
      <c r="J55" s="89"/>
      <c r="K55" s="89">
        <f t="shared" si="1"/>
        <v>96487232</v>
      </c>
      <c r="L55" s="282">
        <f>IF(D55="Biểu hoa hồng CTV - 1 (tiêu chuẩn)",VLOOKUP(K55,'5.QĐ'!$B$18:$C$22,2,TRUE),IF(D55="Biểu thù lao cho MG chuyển sang ĐTDV",VLOOKUP(K55,'5.QĐ'!$B$38:$C$44,2,TRUE),"ĐB"))</f>
        <v>0.5</v>
      </c>
      <c r="M55" s="89">
        <f t="shared" si="5"/>
        <v>48243616</v>
      </c>
      <c r="N55" s="89">
        <f t="shared" si="6"/>
        <v>4824362</v>
      </c>
      <c r="O55" s="89">
        <f t="shared" si="7"/>
        <v>43419254</v>
      </c>
      <c r="P55" s="39"/>
      <c r="Q55" s="39"/>
      <c r="R55" s="39">
        <v>33102185</v>
      </c>
      <c r="S55" s="89">
        <f t="shared" si="8"/>
        <v>10317069</v>
      </c>
      <c r="T55" s="38" t="str">
        <f>VLOOKUP(A55,'4.File CTV'!$B$2:$K$500,10,0)</f>
        <v>0232</v>
      </c>
      <c r="U55" s="90" t="str">
        <f>VLOOKUP(A55,'4.File CTV'!$B$2:$K$500,9,0)</f>
        <v xml:space="preserve">Nguyễn Thị Ngọc Phi </v>
      </c>
      <c r="V55" s="93"/>
      <c r="W55" s="89">
        <f>IF(COUNTIF('5.QĐ'!$G$28:$G$38,Inter!U55)=1,0,ROUND(K55*2%,0))</f>
        <v>1929745</v>
      </c>
      <c r="X55" s="122">
        <f>VLOOKUP(A55,'4.File CTV'!$B$2:$L$500,11,0)</f>
        <v>170410301000075</v>
      </c>
    </row>
    <row r="56" spans="1:24" s="24" customFormat="1" ht="15.75" customHeight="1" x14ac:dyDescent="0.25">
      <c r="A56" s="133" t="s">
        <v>1979</v>
      </c>
      <c r="B56" s="134" t="s">
        <v>2361</v>
      </c>
      <c r="C56" s="280" t="s">
        <v>34</v>
      </c>
      <c r="D56" s="154" t="s">
        <v>4</v>
      </c>
      <c r="E56" s="148">
        <v>1362360000</v>
      </c>
      <c r="F56" s="148">
        <v>2025177</v>
      </c>
      <c r="G56" s="89"/>
      <c r="H56" s="89">
        <f t="shared" si="0"/>
        <v>408707.99999999994</v>
      </c>
      <c r="I56" s="89"/>
      <c r="J56" s="89"/>
      <c r="K56" s="89">
        <f t="shared" si="1"/>
        <v>1616469</v>
      </c>
      <c r="L56" s="282">
        <f>IF(D56="Biểu hoa hồng CTV - 1 (tiêu chuẩn)",VLOOKUP(K56,'5.QĐ'!$B$18:$C$22,2,TRUE),IF(D56="Biểu thù lao cho MG chuyển sang ĐTDV",VLOOKUP(K56,'5.QĐ'!$B$38:$C$44,2,TRUE),"ĐB"))</f>
        <v>0.4</v>
      </c>
      <c r="M56" s="89">
        <f t="shared" si="5"/>
        <v>646588</v>
      </c>
      <c r="N56" s="89">
        <f t="shared" si="6"/>
        <v>64659</v>
      </c>
      <c r="O56" s="89">
        <f t="shared" si="7"/>
        <v>581929</v>
      </c>
      <c r="P56" s="39"/>
      <c r="Q56" s="39"/>
      <c r="R56" s="39">
        <v>536389</v>
      </c>
      <c r="S56" s="89">
        <f t="shared" si="8"/>
        <v>45540</v>
      </c>
      <c r="T56" s="38" t="str">
        <f>VLOOKUP(A56,'4.File CTV'!$B$2:$K$500,10,0)</f>
        <v>1336</v>
      </c>
      <c r="U56" s="90" t="str">
        <f>VLOOKUP(A56,'4.File CTV'!$B$2:$K$500,9,0)</f>
        <v>Nguyễn Quốc Thái</v>
      </c>
      <c r="V56" s="93"/>
      <c r="W56" s="89">
        <f>IF(COUNTIF('5.QĐ'!$G$28:$G$38,Inter!U56)=1,0,ROUND(K56*2%,0))</f>
        <v>32329</v>
      </c>
      <c r="X56" s="122">
        <f>VLOOKUP(A56,'4.File CTV'!$B$2:$L$500,11,0)</f>
        <v>101510261000036</v>
      </c>
    </row>
    <row r="57" spans="1:24" s="24" customFormat="1" ht="15.75" customHeight="1" x14ac:dyDescent="0.25">
      <c r="A57" s="133" t="s">
        <v>2063</v>
      </c>
      <c r="B57" s="134" t="s">
        <v>227</v>
      </c>
      <c r="C57" s="280" t="s">
        <v>41</v>
      </c>
      <c r="D57" s="154" t="s">
        <v>4</v>
      </c>
      <c r="E57" s="148">
        <v>60450000</v>
      </c>
      <c r="F57" s="148">
        <v>119086</v>
      </c>
      <c r="G57" s="89"/>
      <c r="H57" s="89">
        <f t="shared" si="0"/>
        <v>18135</v>
      </c>
      <c r="I57" s="89"/>
      <c r="J57" s="89"/>
      <c r="K57" s="89">
        <f t="shared" si="1"/>
        <v>100951</v>
      </c>
      <c r="L57" s="282">
        <f>IF(D57="Biểu hoa hồng CTV - 1 (tiêu chuẩn)",VLOOKUP(K57,'5.QĐ'!$B$18:$C$22,2,TRUE),IF(D57="Biểu thù lao cho MG chuyển sang ĐTDV",VLOOKUP(K57,'5.QĐ'!$B$38:$C$44,2,TRUE),"ĐB"))</f>
        <v>0.4</v>
      </c>
      <c r="M57" s="89">
        <f t="shared" si="5"/>
        <v>40380</v>
      </c>
      <c r="N57" s="89">
        <f t="shared" si="6"/>
        <v>4038</v>
      </c>
      <c r="O57" s="89">
        <f t="shared" si="7"/>
        <v>36342</v>
      </c>
      <c r="P57" s="39"/>
      <c r="Q57" s="39"/>
      <c r="R57" s="39">
        <v>36342</v>
      </c>
      <c r="S57" s="89">
        <f t="shared" si="8"/>
        <v>0</v>
      </c>
      <c r="T57" s="38" t="str">
        <f>VLOOKUP(A57,'4.File CTV'!$B$2:$K$500,10,0)</f>
        <v>1128</v>
      </c>
      <c r="U57" s="90" t="str">
        <f>VLOOKUP(A57,'4.File CTV'!$B$2:$K$500,9,0)</f>
        <v>Hoàng Đình Đức</v>
      </c>
      <c r="V57" s="93"/>
      <c r="W57" s="89">
        <f>IF(COUNTIF('5.QĐ'!$G$28:$G$38,Inter!U57)=1,0,ROUND(K57*2%,0))</f>
        <v>2019</v>
      </c>
      <c r="X57" s="122">
        <f>VLOOKUP(A57,'4.File CTV'!$B$2:$L$500,11,0)</f>
        <v>162410101000224</v>
      </c>
    </row>
    <row r="58" spans="1:24" s="24" customFormat="1" ht="15.75" customHeight="1" x14ac:dyDescent="0.25">
      <c r="A58" s="133" t="s">
        <v>2101</v>
      </c>
      <c r="B58" s="134" t="s">
        <v>1568</v>
      </c>
      <c r="C58" s="280" t="s">
        <v>1563</v>
      </c>
      <c r="D58" s="154" t="s">
        <v>4</v>
      </c>
      <c r="E58" s="148">
        <v>19000000</v>
      </c>
      <c r="F58" s="148">
        <v>37430</v>
      </c>
      <c r="G58" s="89"/>
      <c r="H58" s="89">
        <f t="shared" si="0"/>
        <v>5699.9999999999991</v>
      </c>
      <c r="I58" s="89"/>
      <c r="J58" s="89"/>
      <c r="K58" s="89">
        <f t="shared" si="1"/>
        <v>31730</v>
      </c>
      <c r="L58" s="282">
        <f>IF(D58="Biểu hoa hồng CTV - 1 (tiêu chuẩn)",VLOOKUP(K58,'5.QĐ'!$B$18:$C$22,2,TRUE),IF(D58="Biểu thù lao cho MG chuyển sang ĐTDV",VLOOKUP(K58,'5.QĐ'!$B$38:$C$44,2,TRUE),"ĐB"))</f>
        <v>0.4</v>
      </c>
      <c r="M58" s="89">
        <f t="shared" si="5"/>
        <v>12692</v>
      </c>
      <c r="N58" s="89">
        <f t="shared" si="6"/>
        <v>1269</v>
      </c>
      <c r="O58" s="89">
        <f t="shared" si="7"/>
        <v>11423</v>
      </c>
      <c r="P58" s="39"/>
      <c r="Q58" s="39"/>
      <c r="R58" s="39">
        <v>11423</v>
      </c>
      <c r="S58" s="89">
        <f t="shared" si="8"/>
        <v>0</v>
      </c>
      <c r="T58" s="38" t="str">
        <f>VLOOKUP(A58,'4.File CTV'!$B$2:$K$500,10,0)</f>
        <v>0759</v>
      </c>
      <c r="U58" s="90" t="str">
        <f>VLOOKUP(A58,'4.File CTV'!$B$2:$K$500,9,0)</f>
        <v>Đinh Khắc Việt</v>
      </c>
      <c r="V58" s="93"/>
      <c r="W58" s="89">
        <f>IF(COUNTIF('5.QĐ'!$G$28:$G$38,Inter!U58)=1,0,ROUND(K58*2%,0))</f>
        <v>635</v>
      </c>
      <c r="X58" s="122">
        <f>VLOOKUP(A58,'4.File CTV'!$B$2:$L$500,11,0)</f>
        <v>101210301000159</v>
      </c>
    </row>
    <row r="59" spans="1:24" s="24" customFormat="1" ht="15.75" customHeight="1" x14ac:dyDescent="0.25">
      <c r="A59" s="133" t="s">
        <v>2101</v>
      </c>
      <c r="B59" s="134" t="s">
        <v>1568</v>
      </c>
      <c r="C59" s="280" t="s">
        <v>1563</v>
      </c>
      <c r="D59" s="154" t="s">
        <v>283</v>
      </c>
      <c r="E59" s="148">
        <v>735180000</v>
      </c>
      <c r="F59" s="148">
        <v>1448301</v>
      </c>
      <c r="G59" s="89"/>
      <c r="H59" s="89">
        <f t="shared" si="0"/>
        <v>220553.99999999997</v>
      </c>
      <c r="I59" s="89"/>
      <c r="J59" s="89"/>
      <c r="K59" s="89">
        <f t="shared" si="1"/>
        <v>1227747</v>
      </c>
      <c r="L59" s="282">
        <f>IF(D59="Biểu hoa hồng CTV - 1 (tiêu chuẩn)",VLOOKUP(K59,'5.QĐ'!$B$18:$C$22,2,TRUE),IF(D59="Biểu thù lao cho MG chuyển sang ĐTDV",VLOOKUP(K59,'5.QĐ'!$B$38:$C$44,2,TRUE),"ĐB"))</f>
        <v>0.2</v>
      </c>
      <c r="M59" s="89">
        <f t="shared" si="5"/>
        <v>245549</v>
      </c>
      <c r="N59" s="89">
        <f t="shared" si="6"/>
        <v>24555</v>
      </c>
      <c r="O59" s="89">
        <f t="shared" si="7"/>
        <v>220994</v>
      </c>
      <c r="P59" s="39"/>
      <c r="Q59" s="39"/>
      <c r="R59" s="39">
        <v>199745</v>
      </c>
      <c r="S59" s="89">
        <f t="shared" si="8"/>
        <v>21249</v>
      </c>
      <c r="T59" s="38" t="str">
        <f>VLOOKUP(A59,'4.File CTV'!$B$2:$K$500,10,0)</f>
        <v>0759</v>
      </c>
      <c r="U59" s="90" t="str">
        <f>VLOOKUP(A59,'4.File CTV'!$B$2:$K$500,9,0)</f>
        <v>Đinh Khắc Việt</v>
      </c>
      <c r="V59" s="93"/>
      <c r="W59" s="89">
        <f>IF(COUNTIF('5.QĐ'!$G$28:$G$38,Inter!U59)=1,0,ROUND(K59*2%,0))</f>
        <v>24555</v>
      </c>
      <c r="X59" s="122">
        <f>VLOOKUP(A59,'4.File CTV'!$B$2:$L$500,11,0)</f>
        <v>101210301000159</v>
      </c>
    </row>
    <row r="60" spans="1:24" s="24" customFormat="1" ht="15.75" customHeight="1" x14ac:dyDescent="0.25">
      <c r="A60" s="133" t="s">
        <v>1994</v>
      </c>
      <c r="B60" s="134" t="s">
        <v>152</v>
      </c>
      <c r="C60" s="280" t="s">
        <v>34</v>
      </c>
      <c r="D60" s="154" t="s">
        <v>283</v>
      </c>
      <c r="E60" s="148">
        <v>5304800000</v>
      </c>
      <c r="F60" s="148">
        <v>10450446</v>
      </c>
      <c r="G60" s="89"/>
      <c r="H60" s="89">
        <f t="shared" si="0"/>
        <v>1591439.9999999998</v>
      </c>
      <c r="I60" s="89"/>
      <c r="J60" s="89"/>
      <c r="K60" s="89">
        <f t="shared" si="1"/>
        <v>8859006</v>
      </c>
      <c r="L60" s="282">
        <f>IF(D60="Biểu hoa hồng CTV - 1 (tiêu chuẩn)",VLOOKUP(K60,'5.QĐ'!$B$18:$C$22,2,TRUE),IF(D60="Biểu thù lao cho MG chuyển sang ĐTDV",VLOOKUP(K60,'5.QĐ'!$B$38:$C$44,2,TRUE),"ĐB"))</f>
        <v>0.2</v>
      </c>
      <c r="M60" s="89">
        <f t="shared" si="5"/>
        <v>1771801</v>
      </c>
      <c r="N60" s="89">
        <f t="shared" si="6"/>
        <v>177180</v>
      </c>
      <c r="O60" s="89">
        <f t="shared" si="7"/>
        <v>1594621</v>
      </c>
      <c r="P60" s="39"/>
      <c r="Q60" s="39"/>
      <c r="R60" s="39">
        <v>1561360</v>
      </c>
      <c r="S60" s="89">
        <f t="shared" si="8"/>
        <v>33261</v>
      </c>
      <c r="T60" s="38" t="str">
        <f>VLOOKUP(A60,'4.File CTV'!$B$2:$K$500,10,0)</f>
        <v>1259</v>
      </c>
      <c r="U60" s="90" t="str">
        <f>VLOOKUP(A60,'4.File CTV'!$B$2:$K$500,9,0)</f>
        <v>Đoàn Quang Minh Thắng</v>
      </c>
      <c r="V60" s="93"/>
      <c r="W60" s="89">
        <f>IF(COUNTIF('5.QĐ'!$G$28:$G$38,Inter!U60)=1,0,ROUND(K60*2%,0))</f>
        <v>177180</v>
      </c>
      <c r="X60" s="122">
        <f>VLOOKUP(A60,'4.File CTV'!$B$2:$L$500,11,0)</f>
        <v>210114849063664</v>
      </c>
    </row>
    <row r="61" spans="1:24" s="24" customFormat="1" ht="15.75" customHeight="1" x14ac:dyDescent="0.25">
      <c r="A61" s="133" t="s">
        <v>2040</v>
      </c>
      <c r="B61" s="134" t="s">
        <v>2286</v>
      </c>
      <c r="C61" s="280" t="s">
        <v>40</v>
      </c>
      <c r="D61" s="154" t="s">
        <v>4</v>
      </c>
      <c r="E61" s="148">
        <v>425330721000</v>
      </c>
      <c r="F61" s="148">
        <v>625236097</v>
      </c>
      <c r="G61" s="89"/>
      <c r="H61" s="89">
        <f t="shared" si="0"/>
        <v>127599216.29999998</v>
      </c>
      <c r="I61" s="89"/>
      <c r="J61" s="89"/>
      <c r="K61" s="89">
        <f t="shared" si="1"/>
        <v>497636881</v>
      </c>
      <c r="L61" s="282">
        <f>IF(D61="Biểu hoa hồng CTV - 1 (tiêu chuẩn)",VLOOKUP(K61,'5.QĐ'!$B$18:$C$22,2,TRUE),IF(D61="Biểu thù lao cho MG chuyển sang ĐTDV",VLOOKUP(K61,'5.QĐ'!$B$38:$C$44,2,TRUE),"ĐB"))</f>
        <v>0.6</v>
      </c>
      <c r="M61" s="89">
        <f t="shared" si="5"/>
        <v>298582129</v>
      </c>
      <c r="N61" s="89">
        <f t="shared" si="6"/>
        <v>29858213</v>
      </c>
      <c r="O61" s="89">
        <f t="shared" si="7"/>
        <v>268723916</v>
      </c>
      <c r="P61" s="39"/>
      <c r="Q61" s="39"/>
      <c r="R61" s="39">
        <v>253896899</v>
      </c>
      <c r="S61" s="89">
        <f t="shared" si="8"/>
        <v>14827017</v>
      </c>
      <c r="T61" s="38" t="str">
        <f>VLOOKUP(A61,'4.File CTV'!$B$2:$K$500,10,0)</f>
        <v>0232</v>
      </c>
      <c r="U61" s="90" t="str">
        <f>VLOOKUP(A61,'4.File CTV'!$B$2:$K$500,9,0)</f>
        <v xml:space="preserve">Nguyễn Thị Ngọc Phi </v>
      </c>
      <c r="V61" s="93"/>
      <c r="W61" s="89">
        <f>IF(COUNTIF('5.QĐ'!$G$28:$G$38,Inter!U61)=1,0,ROUND(K61*2%,0))</f>
        <v>9952738</v>
      </c>
      <c r="X61" s="122">
        <f>VLOOKUP(A61,'4.File CTV'!$B$2:$L$500,11,0)</f>
        <v>170210301000295</v>
      </c>
    </row>
    <row r="62" spans="1:24" s="24" customFormat="1" ht="15.75" customHeight="1" x14ac:dyDescent="0.25">
      <c r="A62" s="133" t="s">
        <v>2027</v>
      </c>
      <c r="B62" s="134" t="s">
        <v>2287</v>
      </c>
      <c r="C62" s="280" t="s">
        <v>39</v>
      </c>
      <c r="D62" s="154" t="s">
        <v>4</v>
      </c>
      <c r="E62" s="148">
        <v>12510830000</v>
      </c>
      <c r="F62" s="148">
        <v>18390915</v>
      </c>
      <c r="G62" s="89"/>
      <c r="H62" s="89">
        <f t="shared" si="0"/>
        <v>3753248.9999999995</v>
      </c>
      <c r="I62" s="89"/>
      <c r="J62" s="89"/>
      <c r="K62" s="89">
        <f t="shared" si="1"/>
        <v>14637666</v>
      </c>
      <c r="L62" s="282">
        <f>IF(D62="Biểu hoa hồng CTV - 1 (tiêu chuẩn)",VLOOKUP(K62,'5.QĐ'!$B$18:$C$22,2,TRUE),IF(D62="Biểu thù lao cho MG chuyển sang ĐTDV",VLOOKUP(K62,'5.QĐ'!$B$38:$C$44,2,TRUE),"ĐB"))</f>
        <v>0.4</v>
      </c>
      <c r="M62" s="89">
        <f t="shared" si="5"/>
        <v>5855066</v>
      </c>
      <c r="N62" s="89">
        <f t="shared" si="6"/>
        <v>585507</v>
      </c>
      <c r="O62" s="89">
        <f t="shared" si="7"/>
        <v>5269559</v>
      </c>
      <c r="P62" s="39"/>
      <c r="Q62" s="39"/>
      <c r="R62" s="39">
        <v>5008000</v>
      </c>
      <c r="S62" s="89">
        <f t="shared" si="8"/>
        <v>261559</v>
      </c>
      <c r="T62" s="38" t="str">
        <f>VLOOKUP(A62,'4.File CTV'!$B$2:$K$500,10,0)</f>
        <v>0010</v>
      </c>
      <c r="U62" s="90" t="str">
        <f>VLOOKUP(A62,'4.File CTV'!$B$2:$K$500,9,0)</f>
        <v>Lê Mạnh Dân</v>
      </c>
      <c r="V62" s="93"/>
      <c r="W62" s="89">
        <f>IF(COUNTIF('5.QĐ'!$G$28:$G$38,Inter!U62)=1,0,ROUND(K62*2%,0))</f>
        <v>292753</v>
      </c>
      <c r="X62" s="122">
        <f>VLOOKUP(A62,'4.File CTV'!$B$2:$L$500,11,0)</f>
        <v>172110101000061</v>
      </c>
    </row>
    <row r="63" spans="1:24" s="24" customFormat="1" ht="15.75" customHeight="1" x14ac:dyDescent="0.25">
      <c r="A63" s="133" t="s">
        <v>2066</v>
      </c>
      <c r="B63" s="134" t="s">
        <v>2362</v>
      </c>
      <c r="C63" s="280" t="s">
        <v>41</v>
      </c>
      <c r="D63" s="154" t="s">
        <v>283</v>
      </c>
      <c r="E63" s="148">
        <v>52420000</v>
      </c>
      <c r="F63" s="148">
        <v>103267</v>
      </c>
      <c r="G63" s="89"/>
      <c r="H63" s="89">
        <f t="shared" si="0"/>
        <v>15725.999999999998</v>
      </c>
      <c r="I63" s="89"/>
      <c r="J63" s="89"/>
      <c r="K63" s="89">
        <f t="shared" si="1"/>
        <v>87541</v>
      </c>
      <c r="L63" s="282">
        <f>IF(D63="Biểu hoa hồng CTV - 1 (tiêu chuẩn)",VLOOKUP(K63,'5.QĐ'!$B$18:$C$22,2,TRUE),IF(D63="Biểu thù lao cho MG chuyển sang ĐTDV",VLOOKUP(K63,'5.QĐ'!$B$38:$C$44,2,TRUE),"ĐB"))</f>
        <v>0.2</v>
      </c>
      <c r="M63" s="89">
        <f t="shared" si="5"/>
        <v>17508</v>
      </c>
      <c r="N63" s="89">
        <f t="shared" si="6"/>
        <v>1751</v>
      </c>
      <c r="O63" s="89">
        <f t="shared" si="7"/>
        <v>15757</v>
      </c>
      <c r="P63" s="39"/>
      <c r="Q63" s="39"/>
      <c r="R63" s="39">
        <v>13352</v>
      </c>
      <c r="S63" s="89">
        <f t="shared" si="8"/>
        <v>2405</v>
      </c>
      <c r="T63" s="38" t="str">
        <f>VLOOKUP(A63,'4.File CTV'!$B$2:$K$500,10,0)</f>
        <v>1128</v>
      </c>
      <c r="U63" s="90" t="str">
        <f>VLOOKUP(A63,'4.File CTV'!$B$2:$K$500,9,0)</f>
        <v>Hoàng Đình Đức</v>
      </c>
      <c r="V63" s="93"/>
      <c r="W63" s="89">
        <f>IF(COUNTIF('5.QĐ'!$G$28:$G$38,Inter!U63)=1,0,ROUND(K63*2%,0))</f>
        <v>1751</v>
      </c>
      <c r="X63" s="122">
        <f>VLOOKUP(A63,'4.File CTV'!$B$2:$L$500,11,0)</f>
        <v>160310301000338</v>
      </c>
    </row>
    <row r="64" spans="1:24" s="24" customFormat="1" ht="15.75" customHeight="1" x14ac:dyDescent="0.25">
      <c r="A64" s="133" t="s">
        <v>1975</v>
      </c>
      <c r="B64" s="134" t="s">
        <v>1659</v>
      </c>
      <c r="C64" s="280" t="s">
        <v>34</v>
      </c>
      <c r="D64" s="154" t="s">
        <v>283</v>
      </c>
      <c r="E64" s="148">
        <v>36193975000</v>
      </c>
      <c r="F64" s="148">
        <v>73366629</v>
      </c>
      <c r="G64" s="89"/>
      <c r="H64" s="89">
        <f t="shared" si="0"/>
        <v>10858192.499999998</v>
      </c>
      <c r="I64" s="89"/>
      <c r="J64" s="89"/>
      <c r="K64" s="89">
        <f t="shared" si="1"/>
        <v>62508437</v>
      </c>
      <c r="L64" s="282">
        <f>IF(D64="Biểu hoa hồng CTV - 1 (tiêu chuẩn)",VLOOKUP(K64,'5.QĐ'!$B$18:$C$22,2,TRUE),IF(D64="Biểu thù lao cho MG chuyển sang ĐTDV",VLOOKUP(K64,'5.QĐ'!$B$38:$C$44,2,TRUE),"ĐB"))</f>
        <v>0.3</v>
      </c>
      <c r="M64" s="89">
        <f t="shared" si="5"/>
        <v>18752531</v>
      </c>
      <c r="N64" s="89">
        <f t="shared" si="6"/>
        <v>1875253</v>
      </c>
      <c r="O64" s="89">
        <f t="shared" si="7"/>
        <v>16877278</v>
      </c>
      <c r="P64" s="39"/>
      <c r="Q64" s="39"/>
      <c r="R64" s="39">
        <v>15237716</v>
      </c>
      <c r="S64" s="89">
        <f t="shared" si="8"/>
        <v>1639562</v>
      </c>
      <c r="T64" s="38" t="str">
        <f>VLOOKUP(A64,'4.File CTV'!$B$2:$K$500,10,0)</f>
        <v>0742</v>
      </c>
      <c r="U64" s="90" t="str">
        <f>VLOOKUP(A64,'4.File CTV'!$B$2:$K$500,9,0)</f>
        <v>Nguyễn Thụy Ngọc Hà</v>
      </c>
      <c r="V64" s="93"/>
      <c r="W64" s="89">
        <f>IF(COUNTIF('5.QĐ'!$G$28:$G$38,Inter!U64)=1,0,ROUND(K64*2%,0))</f>
        <v>1250169</v>
      </c>
      <c r="X64" s="122">
        <f>VLOOKUP(A64,'4.File CTV'!$B$2:$L$500,11,0)</f>
        <v>200014949181979</v>
      </c>
    </row>
    <row r="65" spans="1:24" s="24" customFormat="1" ht="15.75" customHeight="1" x14ac:dyDescent="0.25">
      <c r="A65" s="133" t="s">
        <v>1986</v>
      </c>
      <c r="B65" s="134" t="s">
        <v>2795</v>
      </c>
      <c r="C65" s="280" t="s">
        <v>34</v>
      </c>
      <c r="D65" s="154" t="s">
        <v>4</v>
      </c>
      <c r="E65" s="148">
        <v>2276064000</v>
      </c>
      <c r="F65" s="148">
        <v>3345810</v>
      </c>
      <c r="G65" s="89"/>
      <c r="H65" s="89">
        <f t="shared" si="0"/>
        <v>682819.2</v>
      </c>
      <c r="I65" s="89"/>
      <c r="J65" s="89"/>
      <c r="K65" s="89">
        <f t="shared" si="1"/>
        <v>2662991</v>
      </c>
      <c r="L65" s="282">
        <f>IF(D65="Biểu hoa hồng CTV - 1 (tiêu chuẩn)",VLOOKUP(K65,'5.QĐ'!$B$18:$C$22,2,TRUE),IF(D65="Biểu thù lao cho MG chuyển sang ĐTDV",VLOOKUP(K65,'5.QĐ'!$B$38:$C$44,2,TRUE),"ĐB"))</f>
        <v>0.4</v>
      </c>
      <c r="M65" s="89">
        <f t="shared" si="5"/>
        <v>1065196</v>
      </c>
      <c r="N65" s="89">
        <f t="shared" si="6"/>
        <v>106520</v>
      </c>
      <c r="O65" s="89">
        <f t="shared" si="7"/>
        <v>958676</v>
      </c>
      <c r="P65" s="39"/>
      <c r="Q65" s="39"/>
      <c r="R65" s="39">
        <v>958676</v>
      </c>
      <c r="S65" s="89">
        <f t="shared" si="8"/>
        <v>0</v>
      </c>
      <c r="T65" s="38" t="str">
        <f>VLOOKUP(A65,'4.File CTV'!$B$2:$K$500,10,0)</f>
        <v>1316</v>
      </c>
      <c r="U65" s="90" t="str">
        <f>VLOOKUP(A65,'4.File CTV'!$B$2:$K$500,9,0)</f>
        <v>Hồ Như Tiên</v>
      </c>
      <c r="V65" s="93"/>
      <c r="W65" s="89">
        <f>IF(COUNTIF('5.QĐ'!$G$28:$G$38,Inter!U65)=1,0,ROUND(K65*2%,0))</f>
        <v>53260</v>
      </c>
      <c r="X65" s="122">
        <f>VLOOKUP(A65,'4.File CTV'!$B$2:$L$500,11,0)</f>
        <v>221114849271504</v>
      </c>
    </row>
    <row r="66" spans="1:24" s="24" customFormat="1" ht="15.75" customHeight="1" x14ac:dyDescent="0.25">
      <c r="A66" s="133" t="s">
        <v>1999</v>
      </c>
      <c r="B66" s="134" t="s">
        <v>2288</v>
      </c>
      <c r="C66" s="280" t="s">
        <v>33</v>
      </c>
      <c r="D66" s="154" t="s">
        <v>283</v>
      </c>
      <c r="E66" s="148">
        <v>41300000</v>
      </c>
      <c r="F66" s="148">
        <v>81353</v>
      </c>
      <c r="G66" s="89"/>
      <c r="H66" s="89">
        <f t="shared" ref="H66:H108" si="9">IF(D66="Biểu thù lao ĐTDV 2_Không trừ phí Sở",0,E66*0.03%)</f>
        <v>12389.999999999998</v>
      </c>
      <c r="I66" s="89"/>
      <c r="J66" s="89"/>
      <c r="K66" s="89">
        <f t="shared" ref="K66:K108" si="10">ROUND(F66-G66-H66-I66+J66,0)</f>
        <v>68963</v>
      </c>
      <c r="L66" s="282">
        <f>IF(D66="Biểu hoa hồng CTV - 1 (tiêu chuẩn)",VLOOKUP(K66,'5.QĐ'!$B$18:$C$22,2,TRUE),IF(D66="Biểu thù lao cho MG chuyển sang ĐTDV",VLOOKUP(K66,'5.QĐ'!$B$38:$C$44,2,TRUE),"ĐB"))</f>
        <v>0.2</v>
      </c>
      <c r="M66" s="89">
        <f t="shared" si="5"/>
        <v>13793</v>
      </c>
      <c r="N66" s="89">
        <f t="shared" si="6"/>
        <v>1379</v>
      </c>
      <c r="O66" s="89">
        <f t="shared" si="7"/>
        <v>12414</v>
      </c>
      <c r="P66" s="39"/>
      <c r="Q66" s="39"/>
      <c r="R66" s="39">
        <v>11533</v>
      </c>
      <c r="S66" s="89">
        <f t="shared" si="8"/>
        <v>881</v>
      </c>
      <c r="T66" s="38" t="str">
        <f>VLOOKUP(A66,'4.File CTV'!$B$2:$K$500,10,0)</f>
        <v>0133</v>
      </c>
      <c r="U66" s="90" t="str">
        <f>VLOOKUP(A66,'4.File CTV'!$B$2:$K$500,9,0)</f>
        <v>Nguyễn Mạnh An</v>
      </c>
      <c r="V66" s="93"/>
      <c r="W66" s="89">
        <f>IF(COUNTIF('5.QĐ'!$G$28:$G$38,Inter!U66)=1,0,ROUND(K66*2%,0))</f>
        <v>1379</v>
      </c>
      <c r="X66" s="122">
        <f>VLOOKUP(A66,'4.File CTV'!$B$2:$L$500,11,0)</f>
        <v>210410301000216</v>
      </c>
    </row>
    <row r="67" spans="1:24" s="24" customFormat="1" ht="15.75" customHeight="1" x14ac:dyDescent="0.25">
      <c r="A67" s="133" t="s">
        <v>1970</v>
      </c>
      <c r="B67" s="134" t="s">
        <v>2289</v>
      </c>
      <c r="C67" s="280" t="s">
        <v>34</v>
      </c>
      <c r="D67" s="154" t="s">
        <v>283</v>
      </c>
      <c r="E67" s="148">
        <v>278030000</v>
      </c>
      <c r="F67" s="148">
        <v>474314</v>
      </c>
      <c r="G67" s="89"/>
      <c r="H67" s="89">
        <f t="shared" si="9"/>
        <v>83408.999999999985</v>
      </c>
      <c r="I67" s="89"/>
      <c r="J67" s="89"/>
      <c r="K67" s="89">
        <f t="shared" si="10"/>
        <v>390905</v>
      </c>
      <c r="L67" s="282">
        <f>IF(D67="Biểu hoa hồng CTV - 1 (tiêu chuẩn)",VLOOKUP(K67,'5.QĐ'!$B$18:$C$22,2,TRUE),IF(D67="Biểu thù lao cho MG chuyển sang ĐTDV",VLOOKUP(K67,'5.QĐ'!$B$38:$C$44,2,TRUE),"ĐB"))</f>
        <v>0.2</v>
      </c>
      <c r="M67" s="89">
        <f t="shared" ref="M67:M108" si="11">ROUND(K67*L67,0)</f>
        <v>78181</v>
      </c>
      <c r="N67" s="89">
        <f t="shared" ref="N67:N108" si="12">ROUND(IF(COUNTIF(D67,"*tổ chức*")=0,M67*10%,0),0)</f>
        <v>7818</v>
      </c>
      <c r="O67" s="89">
        <f t="shared" ref="O67:O108" si="13">ROUND(M67-N67,0)</f>
        <v>70363</v>
      </c>
      <c r="P67" s="39"/>
      <c r="Q67" s="39"/>
      <c r="R67" s="39">
        <v>68871</v>
      </c>
      <c r="S67" s="89">
        <f t="shared" ref="S67:S108" si="14">O67+P67+Q67-R67</f>
        <v>1492</v>
      </c>
      <c r="T67" s="38" t="str">
        <f>VLOOKUP(A67,'4.File CTV'!$B$2:$K$500,10,0)</f>
        <v>1336</v>
      </c>
      <c r="U67" s="90" t="str">
        <f>VLOOKUP(A67,'4.File CTV'!$B$2:$K$500,9,0)</f>
        <v>Nguyễn Quốc Thái</v>
      </c>
      <c r="V67" s="93"/>
      <c r="W67" s="89">
        <f>IF(COUNTIF('5.QĐ'!$G$28:$G$38,Inter!U67)=1,0,ROUND(K67*2%,0))</f>
        <v>7818</v>
      </c>
      <c r="X67" s="122">
        <f>VLOOKUP(A67,'4.File CTV'!$B$2:$L$500,11,0)</f>
        <v>211010301000179</v>
      </c>
    </row>
    <row r="68" spans="1:24" s="24" customFormat="1" ht="15.75" customHeight="1" x14ac:dyDescent="0.25">
      <c r="A68" s="133" t="s">
        <v>2075</v>
      </c>
      <c r="B68" s="134" t="s">
        <v>2621</v>
      </c>
      <c r="C68" s="280" t="s">
        <v>40</v>
      </c>
      <c r="D68" s="154" t="s">
        <v>4</v>
      </c>
      <c r="E68" s="148">
        <v>17905560000</v>
      </c>
      <c r="F68" s="148">
        <v>26321173</v>
      </c>
      <c r="G68" s="89"/>
      <c r="H68" s="89">
        <f t="shared" si="9"/>
        <v>5371667.9999999991</v>
      </c>
      <c r="I68" s="89"/>
      <c r="J68" s="89"/>
      <c r="K68" s="89">
        <f t="shared" si="10"/>
        <v>20949505</v>
      </c>
      <c r="L68" s="282">
        <f>IF(D68="Biểu hoa hồng CTV - 1 (tiêu chuẩn)",VLOOKUP(K68,'5.QĐ'!$B$18:$C$22,2,TRUE),IF(D68="Biểu thù lao cho MG chuyển sang ĐTDV",VLOOKUP(K68,'5.QĐ'!$B$38:$C$44,2,TRUE),"ĐB"))</f>
        <v>0.45</v>
      </c>
      <c r="M68" s="89">
        <f t="shared" si="11"/>
        <v>9427277</v>
      </c>
      <c r="N68" s="89">
        <f t="shared" si="12"/>
        <v>942728</v>
      </c>
      <c r="O68" s="89">
        <f t="shared" si="13"/>
        <v>8484549</v>
      </c>
      <c r="P68" s="39"/>
      <c r="Q68" s="39"/>
      <c r="R68" s="39">
        <v>7112973</v>
      </c>
      <c r="S68" s="89">
        <f t="shared" si="14"/>
        <v>1371576</v>
      </c>
      <c r="T68" s="38" t="str">
        <f>VLOOKUP(A68,'4.File CTV'!$B$2:$K$500,10,0)</f>
        <v>1433</v>
      </c>
      <c r="U68" s="90" t="str">
        <f>VLOOKUP(A68,'4.File CTV'!$B$2:$K$500,9,0)</f>
        <v>Lê Thị Thu Thủy</v>
      </c>
      <c r="V68" s="93"/>
      <c r="W68" s="89">
        <f>IF(COUNTIF('5.QĐ'!$G$28:$G$38,Inter!U68)=1,0,ROUND(K68*2%,0))</f>
        <v>418990</v>
      </c>
      <c r="X68" s="122">
        <f>VLOOKUP(A68,'4.File CTV'!$B$2:$L$500,11,0)</f>
        <v>100114849350833</v>
      </c>
    </row>
    <row r="69" spans="1:24" s="24" customFormat="1" ht="15.75" customHeight="1" x14ac:dyDescent="0.25">
      <c r="A69" s="133" t="s">
        <v>2059</v>
      </c>
      <c r="B69" s="134" t="s">
        <v>2342</v>
      </c>
      <c r="C69" s="280" t="s">
        <v>40</v>
      </c>
      <c r="D69" s="154" t="s">
        <v>4</v>
      </c>
      <c r="E69" s="148">
        <v>557856900</v>
      </c>
      <c r="F69" s="148">
        <v>1098977</v>
      </c>
      <c r="G69" s="89"/>
      <c r="H69" s="89">
        <f t="shared" si="9"/>
        <v>167357.06999999998</v>
      </c>
      <c r="I69" s="89"/>
      <c r="J69" s="89"/>
      <c r="K69" s="89">
        <f t="shared" si="10"/>
        <v>931620</v>
      </c>
      <c r="L69" s="282">
        <f>IF(D69="Biểu hoa hồng CTV - 1 (tiêu chuẩn)",VLOOKUP(K69,'5.QĐ'!$B$18:$C$22,2,TRUE),IF(D69="Biểu thù lao cho MG chuyển sang ĐTDV",VLOOKUP(K69,'5.QĐ'!$B$38:$C$44,2,TRUE),"ĐB"))</f>
        <v>0.4</v>
      </c>
      <c r="M69" s="89">
        <f t="shared" si="11"/>
        <v>372648</v>
      </c>
      <c r="N69" s="89">
        <f t="shared" si="12"/>
        <v>37265</v>
      </c>
      <c r="O69" s="89">
        <f t="shared" si="13"/>
        <v>335383</v>
      </c>
      <c r="P69" s="39"/>
      <c r="Q69" s="39"/>
      <c r="R69" s="39">
        <v>335383</v>
      </c>
      <c r="S69" s="89">
        <f t="shared" si="14"/>
        <v>0</v>
      </c>
      <c r="T69" s="38" t="str">
        <f>VLOOKUP(A69,'4.File CTV'!$B$2:$K$500,10,0)</f>
        <v>1586</v>
      </c>
      <c r="U69" s="90" t="str">
        <f>VLOOKUP(A69,'4.File CTV'!$B$2:$K$500,9,0)</f>
        <v>Nguyễn Hoàng Sào</v>
      </c>
      <c r="V69" s="93"/>
      <c r="W69" s="89">
        <f>IF(COUNTIF('5.QĐ'!$G$28:$G$38,Inter!U69)=1,0,ROUND(K69*2%,0))</f>
        <v>18632</v>
      </c>
      <c r="X69" s="122">
        <f>VLOOKUP(A69,'4.File CTV'!$B$2:$L$500,11,0)</f>
        <v>160314949096195</v>
      </c>
    </row>
    <row r="70" spans="1:24" s="24" customFormat="1" ht="15.75" customHeight="1" x14ac:dyDescent="0.25">
      <c r="A70" s="133" t="s">
        <v>2269</v>
      </c>
      <c r="B70" s="134" t="s">
        <v>2274</v>
      </c>
      <c r="C70" s="280" t="s">
        <v>37</v>
      </c>
      <c r="D70" s="154" t="s">
        <v>283</v>
      </c>
      <c r="E70" s="148">
        <v>1354360000</v>
      </c>
      <c r="F70" s="148">
        <v>2145848</v>
      </c>
      <c r="G70" s="89"/>
      <c r="H70" s="89">
        <f t="shared" si="9"/>
        <v>406307.99999999994</v>
      </c>
      <c r="I70" s="89"/>
      <c r="J70" s="89"/>
      <c r="K70" s="89">
        <f t="shared" si="10"/>
        <v>1739540</v>
      </c>
      <c r="L70" s="282">
        <f>IF(D70="Biểu hoa hồng CTV - 1 (tiêu chuẩn)",VLOOKUP(K70,'5.QĐ'!$B$18:$C$22,2,TRUE),IF(D70="Biểu thù lao cho MG chuyển sang ĐTDV",VLOOKUP(K70,'5.QĐ'!$B$38:$C$44,2,TRUE),"ĐB"))</f>
        <v>0.2</v>
      </c>
      <c r="M70" s="89">
        <f t="shared" si="11"/>
        <v>347908</v>
      </c>
      <c r="N70" s="89">
        <f t="shared" si="12"/>
        <v>34791</v>
      </c>
      <c r="O70" s="89">
        <f t="shared" si="13"/>
        <v>313117</v>
      </c>
      <c r="P70" s="39"/>
      <c r="Q70" s="39"/>
      <c r="R70" s="39">
        <v>280260</v>
      </c>
      <c r="S70" s="89">
        <f t="shared" si="14"/>
        <v>32857</v>
      </c>
      <c r="T70" s="38" t="str">
        <f>VLOOKUP(A70,'4.File CTV'!$B$2:$K$500,10,0)</f>
        <v>1414</v>
      </c>
      <c r="U70" s="90" t="str">
        <f>VLOOKUP(A70,'4.File CTV'!$B$2:$K$500,9,0)</f>
        <v>Nguyễn Thị Trung Hiếu</v>
      </c>
      <c r="V70" s="93"/>
      <c r="W70" s="89">
        <f>IF(COUNTIF('5.QĐ'!$G$28:$G$38,Inter!U70)=1,0,ROUND(K70*2%,0))</f>
        <v>34791</v>
      </c>
      <c r="X70" s="122">
        <f>VLOOKUP(A70,'4.File CTV'!$B$2:$L$500,11,0)</f>
        <v>140110301000176</v>
      </c>
    </row>
    <row r="71" spans="1:24" s="24" customFormat="1" ht="15.75" customHeight="1" x14ac:dyDescent="0.25">
      <c r="A71" s="133" t="s">
        <v>2314</v>
      </c>
      <c r="B71" s="134" t="s">
        <v>1513</v>
      </c>
      <c r="C71" s="280" t="s">
        <v>39</v>
      </c>
      <c r="D71" s="154" t="s">
        <v>283</v>
      </c>
      <c r="E71" s="148">
        <v>160990000</v>
      </c>
      <c r="F71" s="148">
        <v>236654</v>
      </c>
      <c r="G71" s="89"/>
      <c r="H71" s="89">
        <f t="shared" si="9"/>
        <v>48296.999999999993</v>
      </c>
      <c r="I71" s="89"/>
      <c r="J71" s="89"/>
      <c r="K71" s="89">
        <f t="shared" si="10"/>
        <v>188357</v>
      </c>
      <c r="L71" s="282">
        <f>IF(D71="Biểu hoa hồng CTV - 1 (tiêu chuẩn)",VLOOKUP(K71,'5.QĐ'!$B$18:$C$22,2,TRUE),IF(D71="Biểu thù lao cho MG chuyển sang ĐTDV",VLOOKUP(K71,'5.QĐ'!$B$38:$C$44,2,TRUE),"ĐB"))</f>
        <v>0.2</v>
      </c>
      <c r="M71" s="89">
        <f t="shared" si="11"/>
        <v>37671</v>
      </c>
      <c r="N71" s="89">
        <f t="shared" si="12"/>
        <v>3767</v>
      </c>
      <c r="O71" s="89">
        <f t="shared" si="13"/>
        <v>33904</v>
      </c>
      <c r="P71" s="39"/>
      <c r="Q71" s="39"/>
      <c r="R71" s="39">
        <v>9264</v>
      </c>
      <c r="S71" s="89">
        <f t="shared" si="14"/>
        <v>24640</v>
      </c>
      <c r="T71" s="38" t="str">
        <f>VLOOKUP(A71,'4.File CTV'!$B$2:$K$500,10,0)</f>
        <v>0247</v>
      </c>
      <c r="U71" s="90" t="str">
        <f>VLOOKUP(A71,'4.File CTV'!$B$2:$K$500,9,0)</f>
        <v>Lường Ngọc Nghĩa</v>
      </c>
      <c r="V71" s="93"/>
      <c r="W71" s="89">
        <f>IF(COUNTIF('5.QĐ'!$G$28:$G$38,Inter!U71)=1,0,ROUND(K71*2%,0))</f>
        <v>3767</v>
      </c>
      <c r="X71" s="122">
        <f>VLOOKUP(A71,'4.File CTV'!$B$2:$L$500,11,0)</f>
        <v>100114849382559</v>
      </c>
    </row>
    <row r="72" spans="1:24" s="24" customFormat="1" ht="15.75" customHeight="1" x14ac:dyDescent="0.25">
      <c r="A72" s="133" t="s">
        <v>2312</v>
      </c>
      <c r="B72" s="134" t="s">
        <v>263</v>
      </c>
      <c r="C72" s="280" t="s">
        <v>33</v>
      </c>
      <c r="D72" s="154" t="s">
        <v>283</v>
      </c>
      <c r="E72" s="148">
        <v>91820000</v>
      </c>
      <c r="F72" s="148">
        <v>180885</v>
      </c>
      <c r="G72" s="89"/>
      <c r="H72" s="89">
        <f t="shared" si="9"/>
        <v>27545.999999999996</v>
      </c>
      <c r="I72" s="89"/>
      <c r="J72" s="89"/>
      <c r="K72" s="89">
        <f t="shared" si="10"/>
        <v>153339</v>
      </c>
      <c r="L72" s="282">
        <f>IF(D72="Biểu hoa hồng CTV - 1 (tiêu chuẩn)",VLOOKUP(K72,'5.QĐ'!$B$18:$C$22,2,TRUE),IF(D72="Biểu thù lao cho MG chuyển sang ĐTDV",VLOOKUP(K72,'5.QĐ'!$B$38:$C$44,2,TRUE),"ĐB"))</f>
        <v>0.2</v>
      </c>
      <c r="M72" s="89">
        <f t="shared" si="11"/>
        <v>30668</v>
      </c>
      <c r="N72" s="89">
        <f t="shared" si="12"/>
        <v>3067</v>
      </c>
      <c r="O72" s="89">
        <f t="shared" si="13"/>
        <v>27601</v>
      </c>
      <c r="P72" s="39"/>
      <c r="Q72" s="39"/>
      <c r="R72" s="39">
        <v>17230</v>
      </c>
      <c r="S72" s="89">
        <f t="shared" si="14"/>
        <v>10371</v>
      </c>
      <c r="T72" s="38" t="str">
        <f>VLOOKUP(A72,'4.File CTV'!$B$2:$K$500,10,0)</f>
        <v>0133</v>
      </c>
      <c r="U72" s="90" t="str">
        <f>VLOOKUP(A72,'4.File CTV'!$B$2:$K$500,9,0)</f>
        <v>Nguyễn Mạnh An</v>
      </c>
      <c r="V72" s="93"/>
      <c r="W72" s="89">
        <f>IF(COUNTIF('5.QĐ'!$G$28:$G$38,Inter!U72)=1,0,ROUND(K72*2%,0))</f>
        <v>3067</v>
      </c>
      <c r="X72" s="122">
        <f>VLOOKUP(A72,'4.File CTV'!$B$2:$L$500,11,0)</f>
        <v>220214849241130</v>
      </c>
    </row>
    <row r="73" spans="1:24" s="24" customFormat="1" ht="15.75" customHeight="1" x14ac:dyDescent="0.25">
      <c r="A73" s="133" t="s">
        <v>2305</v>
      </c>
      <c r="B73" s="134" t="s">
        <v>2282</v>
      </c>
      <c r="C73" s="280" t="s">
        <v>37</v>
      </c>
      <c r="D73" s="154" t="s">
        <v>4</v>
      </c>
      <c r="E73" s="148">
        <v>1214208000</v>
      </c>
      <c r="F73" s="148">
        <v>1928414</v>
      </c>
      <c r="G73" s="89"/>
      <c r="H73" s="89">
        <f t="shared" si="9"/>
        <v>364262.39999999997</v>
      </c>
      <c r="I73" s="89"/>
      <c r="J73" s="89"/>
      <c r="K73" s="89">
        <f t="shared" si="10"/>
        <v>1564152</v>
      </c>
      <c r="L73" s="282">
        <f>IF(D73="Biểu hoa hồng CTV - 1 (tiêu chuẩn)",VLOOKUP(K73,'5.QĐ'!$B$18:$C$22,2,TRUE),IF(D73="Biểu thù lao cho MG chuyển sang ĐTDV",VLOOKUP(K73,'5.QĐ'!$B$38:$C$44,2,TRUE),"ĐB"))</f>
        <v>0.4</v>
      </c>
      <c r="M73" s="89">
        <f t="shared" si="11"/>
        <v>625661</v>
      </c>
      <c r="N73" s="89">
        <f t="shared" si="12"/>
        <v>62566</v>
      </c>
      <c r="O73" s="89">
        <f t="shared" si="13"/>
        <v>563095</v>
      </c>
      <c r="P73" s="39"/>
      <c r="Q73" s="39"/>
      <c r="R73" s="39">
        <v>488844</v>
      </c>
      <c r="S73" s="89">
        <f t="shared" si="14"/>
        <v>74251</v>
      </c>
      <c r="T73" s="38" t="str">
        <f>VLOOKUP(A73,'4.File CTV'!$B$2:$K$500,10,0)</f>
        <v>1746</v>
      </c>
      <c r="U73" s="90" t="str">
        <f>VLOOKUP(A73,'4.File CTV'!$B$2:$K$500,9,0)</f>
        <v>Đặng Thị Ngọc Tuyền</v>
      </c>
      <c r="V73" s="93"/>
      <c r="W73" s="89">
        <f>IF(COUNTIF('5.QĐ'!$G$28:$G$38,Inter!U73)=1,0,ROUND(K73*2%,0))</f>
        <v>31283</v>
      </c>
      <c r="X73" s="122">
        <f>VLOOKUP(A73,'4.File CTV'!$B$2:$L$500,11,0)</f>
        <v>211110261000070</v>
      </c>
    </row>
    <row r="74" spans="1:24" s="24" customFormat="1" ht="15.75" customHeight="1" x14ac:dyDescent="0.25">
      <c r="A74" s="133" t="s">
        <v>2307</v>
      </c>
      <c r="B74" s="134" t="s">
        <v>2343</v>
      </c>
      <c r="C74" s="280" t="s">
        <v>37</v>
      </c>
      <c r="D74" s="154" t="s">
        <v>4</v>
      </c>
      <c r="E74" s="148">
        <v>6031347000</v>
      </c>
      <c r="F74" s="148">
        <v>8977403</v>
      </c>
      <c r="G74" s="89"/>
      <c r="H74" s="89">
        <f t="shared" si="9"/>
        <v>1809404.0999999999</v>
      </c>
      <c r="I74" s="89"/>
      <c r="J74" s="89"/>
      <c r="K74" s="89">
        <f t="shared" si="10"/>
        <v>7167999</v>
      </c>
      <c r="L74" s="282">
        <f>IF(D74="Biểu hoa hồng CTV - 1 (tiêu chuẩn)",VLOOKUP(K74,'5.QĐ'!$B$18:$C$22,2,TRUE),IF(D74="Biểu thù lao cho MG chuyển sang ĐTDV",VLOOKUP(K74,'5.QĐ'!$B$38:$C$44,2,TRUE),"ĐB"))</f>
        <v>0.4</v>
      </c>
      <c r="M74" s="89">
        <f t="shared" si="11"/>
        <v>2867200</v>
      </c>
      <c r="N74" s="89">
        <f t="shared" si="12"/>
        <v>286720</v>
      </c>
      <c r="O74" s="89">
        <f t="shared" si="13"/>
        <v>2580480</v>
      </c>
      <c r="P74" s="39"/>
      <c r="Q74" s="39"/>
      <c r="R74" s="39">
        <v>2293182</v>
      </c>
      <c r="S74" s="89">
        <f t="shared" si="14"/>
        <v>287298</v>
      </c>
      <c r="T74" s="38" t="str">
        <f>VLOOKUP(A74,'4.File CTV'!$B$2:$K$500,10,0)</f>
        <v>1722</v>
      </c>
      <c r="U74" s="90" t="str">
        <f>VLOOKUP(A74,'4.File CTV'!$B$2:$K$500,9,0)</f>
        <v>Trần Thị Hải Yến</v>
      </c>
      <c r="V74" s="93"/>
      <c r="W74" s="89">
        <f>IF(COUNTIF('5.QĐ'!$G$28:$G$38,Inter!U74)=1,0,ROUND(K74*2%,0))</f>
        <v>143360</v>
      </c>
      <c r="X74" s="122">
        <f>VLOOKUP(A74,'4.File CTV'!$B$2:$L$500,11,0)</f>
        <v>200114949968670</v>
      </c>
    </row>
    <row r="75" spans="1:24" s="24" customFormat="1" ht="15.75" customHeight="1" x14ac:dyDescent="0.25">
      <c r="A75" s="133" t="s">
        <v>2318</v>
      </c>
      <c r="B75" s="134" t="s">
        <v>2722</v>
      </c>
      <c r="C75" s="280" t="s">
        <v>41</v>
      </c>
      <c r="D75" s="154" t="s">
        <v>283</v>
      </c>
      <c r="E75" s="148">
        <v>510830000</v>
      </c>
      <c r="F75" s="148">
        <v>750916</v>
      </c>
      <c r="G75" s="89"/>
      <c r="H75" s="89">
        <f t="shared" si="9"/>
        <v>153249</v>
      </c>
      <c r="I75" s="89"/>
      <c r="J75" s="89"/>
      <c r="K75" s="89">
        <f t="shared" si="10"/>
        <v>597667</v>
      </c>
      <c r="L75" s="282">
        <f>IF(D75="Biểu hoa hồng CTV - 1 (tiêu chuẩn)",VLOOKUP(K75,'5.QĐ'!$B$18:$C$22,2,TRUE),IF(D75="Biểu thù lao cho MG chuyển sang ĐTDV",VLOOKUP(K75,'5.QĐ'!$B$38:$C$44,2,TRUE),"ĐB"))</f>
        <v>0.2</v>
      </c>
      <c r="M75" s="89">
        <f t="shared" si="11"/>
        <v>119533</v>
      </c>
      <c r="N75" s="89">
        <f t="shared" si="12"/>
        <v>11953</v>
      </c>
      <c r="O75" s="89">
        <f t="shared" si="13"/>
        <v>107580</v>
      </c>
      <c r="P75" s="39"/>
      <c r="Q75" s="39"/>
      <c r="R75" s="39">
        <v>107580</v>
      </c>
      <c r="S75" s="89">
        <f t="shared" si="14"/>
        <v>0</v>
      </c>
      <c r="T75" s="38" t="str">
        <f>VLOOKUP(A75,'4.File CTV'!$B$2:$K$500,10,0)</f>
        <v>1128</v>
      </c>
      <c r="U75" s="90" t="str">
        <f>VLOOKUP(A75,'4.File CTV'!$B$2:$K$500,9,0)</f>
        <v>Hoàng Đình Đức</v>
      </c>
      <c r="V75" s="93"/>
      <c r="W75" s="89">
        <f>IF(COUNTIF('5.QĐ'!$G$28:$G$38,Inter!U75)=1,0,ROUND(K75*2%,0))</f>
        <v>11953</v>
      </c>
      <c r="X75" s="122">
        <f>VLOOKUP(A75,'4.File CTV'!$B$2:$L$500,11,0)</f>
        <v>162310102000286</v>
      </c>
    </row>
    <row r="76" spans="1:24" s="24" customFormat="1" ht="15.75" customHeight="1" x14ac:dyDescent="0.25">
      <c r="A76" s="133" t="s">
        <v>2309</v>
      </c>
      <c r="B76" s="134" t="s">
        <v>2363</v>
      </c>
      <c r="C76" s="280" t="s">
        <v>37</v>
      </c>
      <c r="D76" s="154" t="s">
        <v>4</v>
      </c>
      <c r="E76" s="148">
        <v>22624200000</v>
      </c>
      <c r="F76" s="148">
        <v>33257574</v>
      </c>
      <c r="G76" s="89"/>
      <c r="H76" s="89">
        <f t="shared" si="9"/>
        <v>6787259.9999999991</v>
      </c>
      <c r="I76" s="89"/>
      <c r="J76" s="89"/>
      <c r="K76" s="89">
        <f t="shared" si="10"/>
        <v>26470314</v>
      </c>
      <c r="L76" s="282">
        <f>IF(D76="Biểu hoa hồng CTV - 1 (tiêu chuẩn)",VLOOKUP(K76,'5.QĐ'!$B$18:$C$22,2,TRUE),IF(D76="Biểu thù lao cho MG chuyển sang ĐTDV",VLOOKUP(K76,'5.QĐ'!$B$38:$C$44,2,TRUE),"ĐB"))</f>
        <v>0.45</v>
      </c>
      <c r="M76" s="89">
        <f t="shared" si="11"/>
        <v>11911641</v>
      </c>
      <c r="N76" s="89">
        <f t="shared" si="12"/>
        <v>1191164</v>
      </c>
      <c r="O76" s="89">
        <f t="shared" si="13"/>
        <v>10720477</v>
      </c>
      <c r="P76" s="39"/>
      <c r="Q76" s="39"/>
      <c r="R76" s="39">
        <v>8333458</v>
      </c>
      <c r="S76" s="89">
        <f t="shared" si="14"/>
        <v>2387019</v>
      </c>
      <c r="T76" s="38" t="str">
        <f>VLOOKUP(A76,'4.File CTV'!$B$2:$K$500,10,0)</f>
        <v>1535</v>
      </c>
      <c r="U76" s="90" t="str">
        <f>VLOOKUP(A76,'4.File CTV'!$B$2:$K$500,9,0)</f>
        <v>Nguyễn Thị Như Quỳnh</v>
      </c>
      <c r="V76" s="93"/>
      <c r="W76" s="89">
        <f>IF(COUNTIF('5.QĐ'!$G$28:$G$38,Inter!U76)=1,0,ROUND(K76*2%,0))</f>
        <v>529406</v>
      </c>
      <c r="X76" s="122">
        <f>VLOOKUP(A76,'4.File CTV'!$B$2:$L$500,11,0)</f>
        <v>181610101001999</v>
      </c>
    </row>
    <row r="77" spans="1:24" s="24" customFormat="1" ht="15.75" customHeight="1" x14ac:dyDescent="0.25">
      <c r="A77" s="133" t="s">
        <v>2422</v>
      </c>
      <c r="B77" s="134" t="s">
        <v>2882</v>
      </c>
      <c r="C77" s="280" t="s">
        <v>33</v>
      </c>
      <c r="D77" s="154" t="s">
        <v>4</v>
      </c>
      <c r="E77" s="148">
        <v>3749560000</v>
      </c>
      <c r="F77" s="148">
        <v>5511851</v>
      </c>
      <c r="G77" s="89"/>
      <c r="H77" s="89">
        <f t="shared" si="9"/>
        <v>1124868</v>
      </c>
      <c r="I77" s="89"/>
      <c r="J77" s="89"/>
      <c r="K77" s="89">
        <f t="shared" si="10"/>
        <v>4386983</v>
      </c>
      <c r="L77" s="282">
        <f>IF(D77="Biểu hoa hồng CTV - 1 (tiêu chuẩn)",VLOOKUP(K77,'5.QĐ'!$B$18:$C$22,2,TRUE),IF(D77="Biểu thù lao cho MG chuyển sang ĐTDV",VLOOKUP(K77,'5.QĐ'!$B$38:$C$44,2,TRUE),"ĐB"))</f>
        <v>0.4</v>
      </c>
      <c r="M77" s="89">
        <f t="shared" si="11"/>
        <v>1754793</v>
      </c>
      <c r="N77" s="89">
        <f t="shared" si="12"/>
        <v>175479</v>
      </c>
      <c r="O77" s="89">
        <f t="shared" si="13"/>
        <v>1579314</v>
      </c>
      <c r="P77" s="39"/>
      <c r="Q77" s="39"/>
      <c r="R77" s="39">
        <v>0</v>
      </c>
      <c r="S77" s="89">
        <f t="shared" si="14"/>
        <v>1579314</v>
      </c>
      <c r="T77" s="38" t="str">
        <f>VLOOKUP(A77,'4.File CTV'!$B$2:$K$500,10,0)</f>
        <v>1566</v>
      </c>
      <c r="U77" s="90" t="str">
        <f>VLOOKUP(A77,'4.File CTV'!$B$2:$K$500,9,0)</f>
        <v>Lâm Thơ Văn</v>
      </c>
      <c r="V77" s="93"/>
      <c r="W77" s="89">
        <f>IF(COUNTIF('5.QĐ'!$G$28:$G$38,Inter!U77)=1,0,ROUND(K77*2%,0))</f>
        <v>87740</v>
      </c>
      <c r="X77" s="122">
        <f>VLOOKUP(A77,'4.File CTV'!$B$2:$L$500,11,0)</f>
        <v>221010301000482</v>
      </c>
    </row>
    <row r="78" spans="1:24" s="24" customFormat="1" ht="15.75" customHeight="1" x14ac:dyDescent="0.25">
      <c r="A78" s="133" t="s">
        <v>2465</v>
      </c>
      <c r="B78" s="134" t="s">
        <v>2566</v>
      </c>
      <c r="C78" s="280" t="s">
        <v>39</v>
      </c>
      <c r="D78" s="154" t="s">
        <v>283</v>
      </c>
      <c r="E78" s="148">
        <v>2681965000</v>
      </c>
      <c r="F78" s="148">
        <v>3942484</v>
      </c>
      <c r="G78" s="89"/>
      <c r="H78" s="89">
        <f t="shared" si="9"/>
        <v>804589.49999999988</v>
      </c>
      <c r="I78" s="89"/>
      <c r="J78" s="89"/>
      <c r="K78" s="89">
        <f t="shared" si="10"/>
        <v>3137895</v>
      </c>
      <c r="L78" s="282">
        <f>IF(D78="Biểu hoa hồng CTV - 1 (tiêu chuẩn)",VLOOKUP(K78,'5.QĐ'!$B$18:$C$22,2,TRUE),IF(D78="Biểu thù lao cho MG chuyển sang ĐTDV",VLOOKUP(K78,'5.QĐ'!$B$38:$C$44,2,TRUE),"ĐB"))</f>
        <v>0.2</v>
      </c>
      <c r="M78" s="89">
        <f t="shared" si="11"/>
        <v>627579</v>
      </c>
      <c r="N78" s="89">
        <f t="shared" si="12"/>
        <v>62758</v>
      </c>
      <c r="O78" s="89">
        <f t="shared" si="13"/>
        <v>564821</v>
      </c>
      <c r="P78" s="39"/>
      <c r="Q78" s="39"/>
      <c r="R78" s="39">
        <v>409291</v>
      </c>
      <c r="S78" s="89">
        <f t="shared" si="14"/>
        <v>155530</v>
      </c>
      <c r="T78" s="38" t="str">
        <f>VLOOKUP(A78,'4.File CTV'!$B$2:$K$500,10,0)</f>
        <v>0037</v>
      </c>
      <c r="U78" s="90" t="str">
        <f>VLOOKUP(A78,'4.File CTV'!$B$2:$K$500,9,0)</f>
        <v>Nguyễn Văn Tuân</v>
      </c>
      <c r="V78" s="93"/>
      <c r="W78" s="89">
        <f>IF(COUNTIF('5.QĐ'!$G$28:$G$38,Inter!U78)=1,0,ROUND(K78*2%,0))</f>
        <v>62758</v>
      </c>
      <c r="X78" s="122">
        <f>VLOOKUP(A78,'4.File CTV'!$B$2:$L$500,11,0)</f>
        <v>171010261000128</v>
      </c>
    </row>
    <row r="79" spans="1:24" s="24" customFormat="1" ht="15.75" customHeight="1" x14ac:dyDescent="0.25">
      <c r="A79" s="133" t="s">
        <v>2468</v>
      </c>
      <c r="B79" s="134" t="s">
        <v>2883</v>
      </c>
      <c r="C79" s="280" t="s">
        <v>40</v>
      </c>
      <c r="D79" s="154" t="s">
        <v>283</v>
      </c>
      <c r="E79" s="148">
        <v>43250000</v>
      </c>
      <c r="F79" s="148">
        <v>85202</v>
      </c>
      <c r="G79" s="89"/>
      <c r="H79" s="89">
        <f t="shared" si="9"/>
        <v>12974.999999999998</v>
      </c>
      <c r="I79" s="89"/>
      <c r="J79" s="89"/>
      <c r="K79" s="89">
        <f t="shared" si="10"/>
        <v>72227</v>
      </c>
      <c r="L79" s="282">
        <f>IF(D79="Biểu hoa hồng CTV - 1 (tiêu chuẩn)",VLOOKUP(K79,'5.QĐ'!$B$18:$C$22,2,TRUE),IF(D79="Biểu thù lao cho MG chuyển sang ĐTDV",VLOOKUP(K79,'5.QĐ'!$B$38:$C$44,2,TRUE),"ĐB"))</f>
        <v>0.2</v>
      </c>
      <c r="M79" s="89">
        <f t="shared" si="11"/>
        <v>14445</v>
      </c>
      <c r="N79" s="89">
        <f t="shared" si="12"/>
        <v>1445</v>
      </c>
      <c r="O79" s="89">
        <f t="shared" si="13"/>
        <v>13000</v>
      </c>
      <c r="P79" s="39"/>
      <c r="Q79" s="39"/>
      <c r="R79" s="39">
        <v>13000</v>
      </c>
      <c r="S79" s="89">
        <f t="shared" si="14"/>
        <v>0</v>
      </c>
      <c r="T79" s="38" t="str">
        <f>VLOOKUP(A79,'4.File CTV'!$B$2:$K$500,10,0)</f>
        <v>0232</v>
      </c>
      <c r="U79" s="90" t="str">
        <f>VLOOKUP(A79,'4.File CTV'!$B$2:$K$500,9,0)</f>
        <v xml:space="preserve">Nguyễn Thị Ngọc Phi </v>
      </c>
      <c r="V79" s="93"/>
      <c r="W79" s="89">
        <f>IF(COUNTIF('5.QĐ'!$G$28:$G$38,Inter!U79)=1,0,ROUND(K79*2%,0))</f>
        <v>1445</v>
      </c>
      <c r="X79" s="122">
        <f>VLOOKUP(A79,'4.File CTV'!$B$2:$L$500,11,0)</f>
        <v>171614849369961</v>
      </c>
    </row>
    <row r="80" spans="1:24" s="24" customFormat="1" ht="15.75" customHeight="1" x14ac:dyDescent="0.25">
      <c r="A80" s="133" t="s">
        <v>2456</v>
      </c>
      <c r="B80" s="134" t="s">
        <v>1662</v>
      </c>
      <c r="C80" s="280" t="s">
        <v>34</v>
      </c>
      <c r="D80" s="154" t="s">
        <v>283</v>
      </c>
      <c r="E80" s="148">
        <v>996284000</v>
      </c>
      <c r="F80" s="148">
        <v>2317668</v>
      </c>
      <c r="G80" s="89"/>
      <c r="H80" s="89">
        <f t="shared" si="9"/>
        <v>298885.19999999995</v>
      </c>
      <c r="I80" s="89"/>
      <c r="J80" s="89"/>
      <c r="K80" s="89">
        <f t="shared" si="10"/>
        <v>2018783</v>
      </c>
      <c r="L80" s="282">
        <f>IF(D80="Biểu hoa hồng CTV - 1 (tiêu chuẩn)",VLOOKUP(K80,'5.QĐ'!$B$18:$C$22,2,TRUE),IF(D80="Biểu thù lao cho MG chuyển sang ĐTDV",VLOOKUP(K80,'5.QĐ'!$B$38:$C$44,2,TRUE),"ĐB"))</f>
        <v>0.2</v>
      </c>
      <c r="M80" s="89">
        <f t="shared" si="11"/>
        <v>403757</v>
      </c>
      <c r="N80" s="89">
        <f t="shared" si="12"/>
        <v>40376</v>
      </c>
      <c r="O80" s="89">
        <f t="shared" si="13"/>
        <v>363381</v>
      </c>
      <c r="P80" s="39"/>
      <c r="Q80" s="39"/>
      <c r="R80" s="39">
        <v>238250</v>
      </c>
      <c r="S80" s="89">
        <f t="shared" si="14"/>
        <v>125131</v>
      </c>
      <c r="T80" s="38" t="str">
        <f>VLOOKUP(A80,'4.File CTV'!$B$2:$K$500,10,0)</f>
        <v>1259</v>
      </c>
      <c r="U80" s="90" t="str">
        <f>VLOOKUP(A80,'4.File CTV'!$B$2:$K$500,9,0)</f>
        <v>Đoàn Quang Minh Thắng</v>
      </c>
      <c r="V80" s="93"/>
      <c r="W80" s="89">
        <f>IF(COUNTIF('5.QĐ'!$G$28:$G$38,Inter!U80)=1,0,ROUND(K80*2%,0))</f>
        <v>40376</v>
      </c>
      <c r="X80" s="122">
        <f>VLOOKUP(A80,'4.File CTV'!$B$2:$L$500,11,0)</f>
        <v>210110101000316</v>
      </c>
    </row>
    <row r="81" spans="1:24" s="24" customFormat="1" ht="15.75" customHeight="1" x14ac:dyDescent="0.25">
      <c r="A81" s="133" t="s">
        <v>2459</v>
      </c>
      <c r="B81" s="134" t="s">
        <v>2884</v>
      </c>
      <c r="C81" s="280" t="s">
        <v>33</v>
      </c>
      <c r="D81" s="154" t="s">
        <v>4</v>
      </c>
      <c r="E81" s="148">
        <v>6387405000</v>
      </c>
      <c r="F81" s="148">
        <v>9389483</v>
      </c>
      <c r="G81" s="89"/>
      <c r="H81" s="89">
        <f t="shared" si="9"/>
        <v>1916221.4999999998</v>
      </c>
      <c r="I81" s="89"/>
      <c r="J81" s="89"/>
      <c r="K81" s="89">
        <f t="shared" si="10"/>
        <v>7473262</v>
      </c>
      <c r="L81" s="282">
        <f>IF(D81="Biểu hoa hồng CTV - 1 (tiêu chuẩn)",VLOOKUP(K81,'5.QĐ'!$B$18:$C$22,2,TRUE),IF(D81="Biểu thù lao cho MG chuyển sang ĐTDV",VLOOKUP(K81,'5.QĐ'!$B$38:$C$44,2,TRUE),"ĐB"))</f>
        <v>0.4</v>
      </c>
      <c r="M81" s="89">
        <f t="shared" si="11"/>
        <v>2989305</v>
      </c>
      <c r="N81" s="89">
        <f t="shared" si="12"/>
        <v>298931</v>
      </c>
      <c r="O81" s="89">
        <f t="shared" si="13"/>
        <v>2690374</v>
      </c>
      <c r="P81" s="39"/>
      <c r="Q81" s="39"/>
      <c r="R81" s="39">
        <v>2567489</v>
      </c>
      <c r="S81" s="89">
        <f t="shared" si="14"/>
        <v>122885</v>
      </c>
      <c r="T81" s="38" t="str">
        <f>VLOOKUP(A81,'4.File CTV'!$B$2:$K$500,10,0)</f>
        <v>1573</v>
      </c>
      <c r="U81" s="90" t="str">
        <f>VLOOKUP(A81,'4.File CTV'!$B$2:$K$500,9,0)</f>
        <v>Nguyễn Trần Phương Uyên</v>
      </c>
      <c r="V81" s="93"/>
      <c r="W81" s="89">
        <f>IF(COUNTIF('5.QĐ'!$G$28:$G$38,Inter!U81)=1,0,ROUND(K81*2%,0))</f>
        <v>149465</v>
      </c>
      <c r="X81" s="122">
        <f>VLOOKUP(A81,'4.File CTV'!$B$2:$L$500,11,0)</f>
        <v>222510261000086</v>
      </c>
    </row>
    <row r="82" spans="1:24" s="24" customFormat="1" ht="15.75" customHeight="1" x14ac:dyDescent="0.25">
      <c r="A82" s="133" t="s">
        <v>2477</v>
      </c>
      <c r="B82" s="134" t="s">
        <v>2567</v>
      </c>
      <c r="C82" s="280" t="s">
        <v>40</v>
      </c>
      <c r="D82" s="154" t="s">
        <v>4</v>
      </c>
      <c r="E82" s="148">
        <v>694000</v>
      </c>
      <c r="F82" s="148">
        <v>1367</v>
      </c>
      <c r="G82" s="89"/>
      <c r="H82" s="89">
        <f t="shared" si="9"/>
        <v>208.2</v>
      </c>
      <c r="I82" s="89"/>
      <c r="J82" s="89"/>
      <c r="K82" s="89">
        <f t="shared" si="10"/>
        <v>1159</v>
      </c>
      <c r="L82" s="282">
        <f>IF(D82="Biểu hoa hồng CTV - 1 (tiêu chuẩn)",VLOOKUP(K82,'5.QĐ'!$B$18:$C$22,2,TRUE),IF(D82="Biểu thù lao cho MG chuyển sang ĐTDV",VLOOKUP(K82,'5.QĐ'!$B$38:$C$44,2,TRUE),"ĐB"))</f>
        <v>0.4</v>
      </c>
      <c r="M82" s="89">
        <f t="shared" si="11"/>
        <v>464</v>
      </c>
      <c r="N82" s="89">
        <f t="shared" si="12"/>
        <v>46</v>
      </c>
      <c r="O82" s="89">
        <f t="shared" si="13"/>
        <v>418</v>
      </c>
      <c r="P82" s="39"/>
      <c r="Q82" s="39"/>
      <c r="R82" s="39">
        <v>0</v>
      </c>
      <c r="S82" s="89">
        <f t="shared" si="14"/>
        <v>418</v>
      </c>
      <c r="T82" s="38" t="str">
        <f>VLOOKUP(A82,'4.File CTV'!$B$2:$K$500,10,0)</f>
        <v>1651</v>
      </c>
      <c r="U82" s="90" t="str">
        <f>VLOOKUP(A82,'4.File CTV'!$B$2:$K$500,9,0)</f>
        <v>Lại Phước Thuận</v>
      </c>
      <c r="V82" s="93"/>
      <c r="W82" s="89">
        <f>IF(COUNTIF('5.QĐ'!$G$28:$G$38,Inter!U82)=1,0,ROUND(K82*2%,0))</f>
        <v>23</v>
      </c>
      <c r="X82" s="122">
        <f>VLOOKUP(A82,'4.File CTV'!$B$2:$L$500,11,0)</f>
        <v>170310301000752</v>
      </c>
    </row>
    <row r="83" spans="1:24" s="24" customFormat="1" ht="15.75" customHeight="1" x14ac:dyDescent="0.25">
      <c r="A83" s="133" t="s">
        <v>2530</v>
      </c>
      <c r="B83" s="134" t="s">
        <v>145</v>
      </c>
      <c r="C83" s="280" t="s">
        <v>34</v>
      </c>
      <c r="D83" s="154" t="s">
        <v>283</v>
      </c>
      <c r="E83" s="148">
        <v>975175000</v>
      </c>
      <c r="F83" s="148">
        <v>1731395</v>
      </c>
      <c r="G83" s="89"/>
      <c r="H83" s="89">
        <f t="shared" si="9"/>
        <v>292552.5</v>
      </c>
      <c r="I83" s="89"/>
      <c r="J83" s="89"/>
      <c r="K83" s="89">
        <f t="shared" si="10"/>
        <v>1438843</v>
      </c>
      <c r="L83" s="282">
        <f>IF(D83="Biểu hoa hồng CTV - 1 (tiêu chuẩn)",VLOOKUP(K83,'5.QĐ'!$B$18:$C$22,2,TRUE),IF(D83="Biểu thù lao cho MG chuyển sang ĐTDV",VLOOKUP(K83,'5.QĐ'!$B$38:$C$44,2,TRUE),"ĐB"))</f>
        <v>0.2</v>
      </c>
      <c r="M83" s="89">
        <f t="shared" si="11"/>
        <v>287769</v>
      </c>
      <c r="N83" s="89">
        <f t="shared" si="12"/>
        <v>28777</v>
      </c>
      <c r="O83" s="89">
        <f t="shared" si="13"/>
        <v>258992</v>
      </c>
      <c r="P83" s="39"/>
      <c r="Q83" s="39"/>
      <c r="R83" s="39">
        <v>235026</v>
      </c>
      <c r="S83" s="89">
        <f t="shared" si="14"/>
        <v>23966</v>
      </c>
      <c r="T83" s="38" t="str">
        <f>VLOOKUP(A83,'4.File CTV'!$B$2:$K$500,10,0)</f>
        <v>1336</v>
      </c>
      <c r="U83" s="90" t="str">
        <f>VLOOKUP(A83,'4.File CTV'!$B$2:$K$500,9,0)</f>
        <v>Nguyễn Quốc Thái</v>
      </c>
      <c r="V83" s="93"/>
      <c r="W83" s="89">
        <f>IF(COUNTIF('5.QĐ'!$G$28:$G$38,Inter!U83)=1,0,ROUND(K83*2%,0))</f>
        <v>28777</v>
      </c>
      <c r="X83" s="122">
        <f>VLOOKUP(A83,'4.File CTV'!$B$2:$L$500,11,0)</f>
        <v>140314849032062</v>
      </c>
    </row>
    <row r="84" spans="1:24" s="24" customFormat="1" ht="15.75" customHeight="1" x14ac:dyDescent="0.25">
      <c r="A84" s="133" t="s">
        <v>2532</v>
      </c>
      <c r="B84" s="134" t="s">
        <v>2622</v>
      </c>
      <c r="C84" s="280" t="s">
        <v>34</v>
      </c>
      <c r="D84" s="154" t="s">
        <v>4</v>
      </c>
      <c r="E84" s="148">
        <v>175830000</v>
      </c>
      <c r="F84" s="148">
        <v>346377</v>
      </c>
      <c r="G84" s="89"/>
      <c r="H84" s="89">
        <f t="shared" si="9"/>
        <v>52748.999999999993</v>
      </c>
      <c r="I84" s="89"/>
      <c r="J84" s="89"/>
      <c r="K84" s="89">
        <f t="shared" si="10"/>
        <v>293628</v>
      </c>
      <c r="L84" s="282">
        <f>IF(D84="Biểu hoa hồng CTV - 1 (tiêu chuẩn)",VLOOKUP(K84,'5.QĐ'!$B$18:$C$22,2,TRUE),IF(D84="Biểu thù lao cho MG chuyển sang ĐTDV",VLOOKUP(K84,'5.QĐ'!$B$38:$C$44,2,TRUE),"ĐB"))</f>
        <v>0.4</v>
      </c>
      <c r="M84" s="89">
        <f t="shared" si="11"/>
        <v>117451</v>
      </c>
      <c r="N84" s="89">
        <f t="shared" si="12"/>
        <v>11745</v>
      </c>
      <c r="O84" s="89">
        <f t="shared" si="13"/>
        <v>105706</v>
      </c>
      <c r="P84" s="39"/>
      <c r="Q84" s="39"/>
      <c r="R84" s="39">
        <v>40615</v>
      </c>
      <c r="S84" s="89">
        <f t="shared" si="14"/>
        <v>65091</v>
      </c>
      <c r="T84" s="38" t="str">
        <f>VLOOKUP(A84,'4.File CTV'!$B$2:$K$500,10,0)</f>
        <v>1316</v>
      </c>
      <c r="U84" s="90" t="str">
        <f>VLOOKUP(A84,'4.File CTV'!$B$2:$K$500,9,0)</f>
        <v>Hồ Như Tiên</v>
      </c>
      <c r="V84" s="93"/>
      <c r="W84" s="89">
        <f>IF(COUNTIF('5.QĐ'!$G$28:$G$38,Inter!U84)=1,0,ROUND(K84*2%,0))</f>
        <v>5873</v>
      </c>
      <c r="X84" s="122">
        <f>VLOOKUP(A84,'4.File CTV'!$B$2:$L$500,11,0)</f>
        <v>140510261000108</v>
      </c>
    </row>
    <row r="85" spans="1:24" s="24" customFormat="1" ht="15.75" customHeight="1" x14ac:dyDescent="0.25">
      <c r="A85" s="133" t="s">
        <v>2532</v>
      </c>
      <c r="B85" s="134" t="s">
        <v>2622</v>
      </c>
      <c r="C85" s="280" t="s">
        <v>34</v>
      </c>
      <c r="D85" s="154" t="s">
        <v>283</v>
      </c>
      <c r="E85" s="148">
        <v>290912000</v>
      </c>
      <c r="F85" s="148">
        <v>427632</v>
      </c>
      <c r="G85" s="89"/>
      <c r="H85" s="89">
        <f t="shared" si="9"/>
        <v>87273.599999999991</v>
      </c>
      <c r="I85" s="89"/>
      <c r="J85" s="89"/>
      <c r="K85" s="89">
        <f t="shared" si="10"/>
        <v>340358</v>
      </c>
      <c r="L85" s="282">
        <f>IF(D85="Biểu hoa hồng CTV - 1 (tiêu chuẩn)",VLOOKUP(K85,'5.QĐ'!$B$18:$C$22,2,TRUE),IF(D85="Biểu thù lao cho MG chuyển sang ĐTDV",VLOOKUP(K85,'5.QĐ'!$B$38:$C$44,2,TRUE),"ĐB"))</f>
        <v>0.2</v>
      </c>
      <c r="M85" s="89">
        <f t="shared" si="11"/>
        <v>68072</v>
      </c>
      <c r="N85" s="89">
        <f t="shared" si="12"/>
        <v>6807</v>
      </c>
      <c r="O85" s="89">
        <f t="shared" si="13"/>
        <v>61265</v>
      </c>
      <c r="P85" s="39"/>
      <c r="Q85" s="39"/>
      <c r="R85" s="39">
        <v>52252</v>
      </c>
      <c r="S85" s="89">
        <f t="shared" si="14"/>
        <v>9013</v>
      </c>
      <c r="T85" s="38" t="str">
        <f>VLOOKUP(A85,'4.File CTV'!$B$2:$K$500,10,0)</f>
        <v>1316</v>
      </c>
      <c r="U85" s="90" t="str">
        <f>VLOOKUP(A85,'4.File CTV'!$B$2:$K$500,9,0)</f>
        <v>Hồ Như Tiên</v>
      </c>
      <c r="V85" s="93"/>
      <c r="W85" s="89">
        <f>IF(COUNTIF('5.QĐ'!$G$28:$G$38,Inter!U85)=1,0,ROUND(K85*2%,0))</f>
        <v>6807</v>
      </c>
      <c r="X85" s="122">
        <f>VLOOKUP(A85,'4.File CTV'!$B$2:$L$500,11,0)</f>
        <v>140510261000108</v>
      </c>
    </row>
    <row r="86" spans="1:24" s="24" customFormat="1" ht="15.75" customHeight="1" x14ac:dyDescent="0.25">
      <c r="A86" s="133" t="s">
        <v>2536</v>
      </c>
      <c r="B86" s="134" t="s">
        <v>2885</v>
      </c>
      <c r="C86" s="280" t="s">
        <v>40</v>
      </c>
      <c r="D86" s="154" t="s">
        <v>4</v>
      </c>
      <c r="E86" s="148">
        <v>36618000</v>
      </c>
      <c r="F86" s="148">
        <v>72136</v>
      </c>
      <c r="G86" s="89"/>
      <c r="H86" s="89">
        <f t="shared" si="9"/>
        <v>10985.4</v>
      </c>
      <c r="I86" s="89"/>
      <c r="J86" s="89"/>
      <c r="K86" s="89">
        <f t="shared" si="10"/>
        <v>61151</v>
      </c>
      <c r="L86" s="282">
        <f>IF(D86="Biểu hoa hồng CTV - 1 (tiêu chuẩn)",VLOOKUP(K86,'5.QĐ'!$B$18:$C$22,2,TRUE),IF(D86="Biểu thù lao cho MG chuyển sang ĐTDV",VLOOKUP(K86,'5.QĐ'!$B$38:$C$44,2,TRUE),"ĐB"))</f>
        <v>0.4</v>
      </c>
      <c r="M86" s="89">
        <f t="shared" si="11"/>
        <v>24460</v>
      </c>
      <c r="N86" s="89">
        <f t="shared" si="12"/>
        <v>2446</v>
      </c>
      <c r="O86" s="89">
        <f t="shared" si="13"/>
        <v>22014</v>
      </c>
      <c r="P86" s="39"/>
      <c r="Q86" s="39"/>
      <c r="R86" s="39">
        <v>22014</v>
      </c>
      <c r="S86" s="89">
        <f t="shared" si="14"/>
        <v>0</v>
      </c>
      <c r="T86" s="38" t="str">
        <f>VLOOKUP(A86,'4.File CTV'!$B$2:$K$500,10,0)</f>
        <v>1651</v>
      </c>
      <c r="U86" s="90" t="str">
        <f>VLOOKUP(A86,'4.File CTV'!$B$2:$K$500,9,0)</f>
        <v>Lại Phước Thuận</v>
      </c>
      <c r="V86" s="93"/>
      <c r="W86" s="89">
        <f>IF(COUNTIF('5.QĐ'!$G$28:$G$38,Inter!U86)=1,0,ROUND(K86*2%,0))</f>
        <v>1223</v>
      </c>
      <c r="X86" s="122">
        <f>VLOOKUP(A86,'4.File CTV'!$B$2:$L$500,11,0)</f>
        <v>172510301000324</v>
      </c>
    </row>
    <row r="87" spans="1:24" s="24" customFormat="1" ht="15.75" customHeight="1" x14ac:dyDescent="0.25">
      <c r="A87" s="381" t="s">
        <v>2543</v>
      </c>
      <c r="B87" s="382" t="s">
        <v>2568</v>
      </c>
      <c r="C87" s="383" t="s">
        <v>38</v>
      </c>
      <c r="D87" s="448" t="s">
        <v>2569</v>
      </c>
      <c r="E87" s="449">
        <v>347246110000</v>
      </c>
      <c r="F87" s="449">
        <v>510451724</v>
      </c>
      <c r="G87" s="384"/>
      <c r="H87" s="384">
        <f t="shared" si="9"/>
        <v>104173832.99999999</v>
      </c>
      <c r="I87" s="384"/>
      <c r="J87" s="384"/>
      <c r="K87" s="384">
        <f t="shared" si="10"/>
        <v>406277891</v>
      </c>
      <c r="L87" s="450">
        <v>0.6</v>
      </c>
      <c r="M87" s="384">
        <f t="shared" si="11"/>
        <v>243766735</v>
      </c>
      <c r="N87" s="384">
        <f t="shared" si="12"/>
        <v>24376674</v>
      </c>
      <c r="O87" s="384">
        <f t="shared" si="13"/>
        <v>219390061</v>
      </c>
      <c r="P87" s="451"/>
      <c r="Q87" s="451"/>
      <c r="R87" s="451">
        <v>201556065</v>
      </c>
      <c r="S87" s="384">
        <f t="shared" si="14"/>
        <v>17833996</v>
      </c>
      <c r="T87" s="452" t="str">
        <f>VLOOKUP(A87,'4.File CTV'!$B$2:$K$500,10,0)</f>
        <v>1044</v>
      </c>
      <c r="U87" s="453" t="str">
        <f>VLOOKUP(A87,'4.File CTV'!$B$2:$K$500,9,0)</f>
        <v>Lưu Nguyên Duẩn</v>
      </c>
      <c r="V87" s="454"/>
      <c r="W87" s="384">
        <f>IF(COUNTIF('5.QĐ'!$G$28:$G$38,Inter!U87)=1,0,ROUND(K87*2%,0))</f>
        <v>0</v>
      </c>
      <c r="X87" s="455">
        <f>VLOOKUP(A87,'4.File CTV'!$B$2:$L$500,11,0)</f>
        <v>210210301000773</v>
      </c>
    </row>
    <row r="88" spans="1:24" s="24" customFormat="1" ht="15.75" customHeight="1" x14ac:dyDescent="0.25">
      <c r="A88" s="133" t="s">
        <v>2572</v>
      </c>
      <c r="B88" s="134" t="s">
        <v>2708</v>
      </c>
      <c r="C88" s="280" t="s">
        <v>37</v>
      </c>
      <c r="D88" s="154" t="s">
        <v>4</v>
      </c>
      <c r="E88" s="148">
        <v>118384215000</v>
      </c>
      <c r="F88" s="148">
        <v>174024762</v>
      </c>
      <c r="G88" s="89"/>
      <c r="H88" s="89">
        <f t="shared" si="9"/>
        <v>35515264.5</v>
      </c>
      <c r="I88" s="89"/>
      <c r="J88" s="89"/>
      <c r="K88" s="89">
        <f t="shared" si="10"/>
        <v>138509498</v>
      </c>
      <c r="L88" s="282">
        <f>IF(D88="Biểu hoa hồng CTV - 1 (tiêu chuẩn)",VLOOKUP(K88,'5.QĐ'!$B$18:$C$22,2,TRUE),IF(D88="Biểu thù lao cho MG chuyển sang ĐTDV",VLOOKUP(K88,'5.QĐ'!$B$38:$C$44,2,TRUE),"ĐB"))</f>
        <v>0.55000000000000004</v>
      </c>
      <c r="M88" s="89">
        <f t="shared" si="11"/>
        <v>76180224</v>
      </c>
      <c r="N88" s="89">
        <f t="shared" si="12"/>
        <v>7618022</v>
      </c>
      <c r="O88" s="89">
        <f t="shared" si="13"/>
        <v>68562202</v>
      </c>
      <c r="P88" s="39"/>
      <c r="Q88" s="39"/>
      <c r="R88" s="39">
        <v>15492053</v>
      </c>
      <c r="S88" s="89">
        <f t="shared" si="14"/>
        <v>53070149</v>
      </c>
      <c r="T88" s="38" t="str">
        <f>VLOOKUP(A88,'4.File CTV'!$B$2:$K$500,10,0)</f>
        <v>1549</v>
      </c>
      <c r="U88" s="90" t="str">
        <f>VLOOKUP(A88,'4.File CTV'!$B$2:$K$500,9,0)</f>
        <v>Mai Thụy Anh Thy</v>
      </c>
      <c r="V88" s="93"/>
      <c r="W88" s="89">
        <f>IF(COUNTIF('5.QĐ'!$G$28:$G$38,Inter!U88)=1,0,ROUND(K88*2%,0))</f>
        <v>2770190</v>
      </c>
      <c r="X88" s="122">
        <f>VLOOKUP(A88,'4.File CTV'!$B$2:$L$500,11,0)</f>
        <v>140310101001980</v>
      </c>
    </row>
    <row r="89" spans="1:24" s="24" customFormat="1" ht="15.75" customHeight="1" x14ac:dyDescent="0.25">
      <c r="A89" s="133" t="s">
        <v>2588</v>
      </c>
      <c r="B89" s="134" t="s">
        <v>280</v>
      </c>
      <c r="C89" s="280" t="s">
        <v>40</v>
      </c>
      <c r="D89" s="154" t="s">
        <v>283</v>
      </c>
      <c r="E89" s="148">
        <v>1356691000</v>
      </c>
      <c r="F89" s="148">
        <v>3579993</v>
      </c>
      <c r="G89" s="89"/>
      <c r="H89" s="89">
        <f t="shared" si="9"/>
        <v>407007.3</v>
      </c>
      <c r="I89" s="89"/>
      <c r="J89" s="89"/>
      <c r="K89" s="89">
        <f t="shared" si="10"/>
        <v>3172986</v>
      </c>
      <c r="L89" s="282">
        <f>IF(D89="Biểu hoa hồng CTV - 1 (tiêu chuẩn)",VLOOKUP(K89,'5.QĐ'!$B$18:$C$22,2,TRUE),IF(D89="Biểu thù lao cho MG chuyển sang ĐTDV",VLOOKUP(K89,'5.QĐ'!$B$38:$C$44,2,TRUE),"ĐB"))</f>
        <v>0.2</v>
      </c>
      <c r="M89" s="89">
        <f t="shared" si="11"/>
        <v>634597</v>
      </c>
      <c r="N89" s="89">
        <f t="shared" si="12"/>
        <v>63460</v>
      </c>
      <c r="O89" s="89">
        <f t="shared" si="13"/>
        <v>571137</v>
      </c>
      <c r="P89" s="39"/>
      <c r="Q89" s="39"/>
      <c r="R89" s="39">
        <v>509080</v>
      </c>
      <c r="S89" s="89">
        <f t="shared" si="14"/>
        <v>62057</v>
      </c>
      <c r="T89" s="38" t="str">
        <f>VLOOKUP(A89,'4.File CTV'!$B$2:$K$500,10,0)</f>
        <v>0232</v>
      </c>
      <c r="U89" s="90" t="str">
        <f>VLOOKUP(A89,'4.File CTV'!$B$2:$K$500,9,0)</f>
        <v xml:space="preserve">Nguyễn Thị Ngọc Phi </v>
      </c>
      <c r="V89" s="93"/>
      <c r="W89" s="89">
        <f>IF(COUNTIF('5.QĐ'!$G$28:$G$38,Inter!U89)=1,0,ROUND(K89*2%,0))</f>
        <v>63460</v>
      </c>
      <c r="X89" s="122">
        <f>VLOOKUP(A89,'4.File CTV'!$B$2:$L$500,11,0)</f>
        <v>171814849367080</v>
      </c>
    </row>
    <row r="90" spans="1:24" s="24" customFormat="1" ht="15.75" customHeight="1" x14ac:dyDescent="0.25">
      <c r="A90" s="133" t="s">
        <v>2582</v>
      </c>
      <c r="B90" s="134" t="s">
        <v>2666</v>
      </c>
      <c r="C90" s="280" t="s">
        <v>33</v>
      </c>
      <c r="D90" s="154" t="s">
        <v>4</v>
      </c>
      <c r="E90" s="148">
        <v>3300000</v>
      </c>
      <c r="F90" s="148">
        <v>6500</v>
      </c>
      <c r="G90" s="89"/>
      <c r="H90" s="89">
        <f t="shared" si="9"/>
        <v>989.99999999999989</v>
      </c>
      <c r="I90" s="89"/>
      <c r="J90" s="89"/>
      <c r="K90" s="89">
        <f t="shared" si="10"/>
        <v>5510</v>
      </c>
      <c r="L90" s="282">
        <f>IF(D90="Biểu hoa hồng CTV - 1 (tiêu chuẩn)",VLOOKUP(K90,'5.QĐ'!$B$18:$C$22,2,TRUE),IF(D90="Biểu thù lao cho MG chuyển sang ĐTDV",VLOOKUP(K90,'5.QĐ'!$B$38:$C$44,2,TRUE),"ĐB"))</f>
        <v>0.4</v>
      </c>
      <c r="M90" s="89">
        <f t="shared" si="11"/>
        <v>2204</v>
      </c>
      <c r="N90" s="89">
        <f t="shared" si="12"/>
        <v>220</v>
      </c>
      <c r="O90" s="89">
        <f t="shared" si="13"/>
        <v>1984</v>
      </c>
      <c r="P90" s="39"/>
      <c r="Q90" s="39"/>
      <c r="R90" s="39">
        <v>995</v>
      </c>
      <c r="S90" s="89">
        <f t="shared" si="14"/>
        <v>989</v>
      </c>
      <c r="T90" s="38" t="str">
        <f>VLOOKUP(A90,'4.File CTV'!$B$2:$K$500,10,0)</f>
        <v>0133</v>
      </c>
      <c r="U90" s="90" t="str">
        <f>VLOOKUP(A90,'4.File CTV'!$B$2:$K$500,9,0)</f>
        <v>Nguyễn Mạnh An</v>
      </c>
      <c r="V90" s="93"/>
      <c r="W90" s="89">
        <f>IF(COUNTIF('5.QĐ'!$G$28:$G$38,Inter!U90)=1,0,ROUND(K90*2%,0))</f>
        <v>110</v>
      </c>
      <c r="X90" s="122">
        <f>VLOOKUP(A90,'4.File CTV'!$B$2:$L$500,11,0)</f>
        <v>223610101000465</v>
      </c>
    </row>
    <row r="91" spans="1:24" s="24" customFormat="1" ht="15.75" customHeight="1" x14ac:dyDescent="0.25">
      <c r="A91" s="133" t="s">
        <v>2585</v>
      </c>
      <c r="B91" s="134" t="s">
        <v>3023</v>
      </c>
      <c r="C91" s="280" t="s">
        <v>40</v>
      </c>
      <c r="D91" s="154" t="s">
        <v>4</v>
      </c>
      <c r="E91" s="148">
        <v>877375000</v>
      </c>
      <c r="F91" s="148">
        <v>1728423</v>
      </c>
      <c r="G91" s="89"/>
      <c r="H91" s="89">
        <f t="shared" si="9"/>
        <v>263212.5</v>
      </c>
      <c r="I91" s="89"/>
      <c r="J91" s="89"/>
      <c r="K91" s="89">
        <f t="shared" si="10"/>
        <v>1465211</v>
      </c>
      <c r="L91" s="282">
        <f>IF(D91="Biểu hoa hồng CTV - 1 (tiêu chuẩn)",VLOOKUP(K91,'5.QĐ'!$B$18:$C$22,2,TRUE),IF(D91="Biểu thù lao cho MG chuyển sang ĐTDV",VLOOKUP(K91,'5.QĐ'!$B$38:$C$44,2,TRUE),"ĐB"))</f>
        <v>0.4</v>
      </c>
      <c r="M91" s="89">
        <f t="shared" si="11"/>
        <v>586084</v>
      </c>
      <c r="N91" s="89">
        <f t="shared" si="12"/>
        <v>58608</v>
      </c>
      <c r="O91" s="89">
        <f t="shared" si="13"/>
        <v>527476</v>
      </c>
      <c r="P91" s="39"/>
      <c r="Q91" s="39"/>
      <c r="R91" s="39">
        <v>57173</v>
      </c>
      <c r="S91" s="89">
        <f t="shared" si="14"/>
        <v>470303</v>
      </c>
      <c r="T91" s="38" t="str">
        <f>VLOOKUP(A91,'4.File CTV'!$B$2:$K$500,10,0)</f>
        <v>1504</v>
      </c>
      <c r="U91" s="90" t="str">
        <f>VLOOKUP(A91,'4.File CTV'!$B$2:$K$500,9,0)</f>
        <v>Lê Thị Phương Uyên</v>
      </c>
      <c r="V91" s="93"/>
      <c r="W91" s="89">
        <f>IF(COUNTIF('5.QĐ'!$G$28:$G$38,Inter!U91)=1,0,ROUND(K91*2%,0))</f>
        <v>29304</v>
      </c>
      <c r="X91" s="122">
        <f>VLOOKUP(A91,'4.File CTV'!$B$2:$L$500,11,0)</f>
        <v>170610101000056</v>
      </c>
    </row>
    <row r="92" spans="1:24" s="24" customFormat="1" ht="15.75" customHeight="1" x14ac:dyDescent="0.25">
      <c r="A92" s="133" t="s">
        <v>2644</v>
      </c>
      <c r="B92" s="134" t="s">
        <v>2667</v>
      </c>
      <c r="C92" s="280" t="s">
        <v>1563</v>
      </c>
      <c r="D92" s="154" t="s">
        <v>4</v>
      </c>
      <c r="E92" s="148">
        <v>955077375000</v>
      </c>
      <c r="F92" s="148">
        <v>1404053763</v>
      </c>
      <c r="G92" s="89"/>
      <c r="H92" s="89">
        <f t="shared" si="9"/>
        <v>286523212.5</v>
      </c>
      <c r="I92" s="89"/>
      <c r="J92" s="89"/>
      <c r="K92" s="89">
        <f t="shared" si="10"/>
        <v>1117530551</v>
      </c>
      <c r="L92" s="282">
        <f>IF(D92="Biểu hoa hồng CTV - 1 (tiêu chuẩn)",VLOOKUP(K92,'5.QĐ'!$B$18:$C$22,2,TRUE),IF(D92="Biểu thù lao cho MG chuyển sang ĐTDV",VLOOKUP(K92,'5.QĐ'!$B$38:$C$44,2,TRUE),"ĐB"))</f>
        <v>0.6</v>
      </c>
      <c r="M92" s="89">
        <f t="shared" si="11"/>
        <v>670518331</v>
      </c>
      <c r="N92" s="89">
        <f t="shared" si="12"/>
        <v>67051833</v>
      </c>
      <c r="O92" s="89">
        <f t="shared" si="13"/>
        <v>603466498</v>
      </c>
      <c r="P92" s="39"/>
      <c r="Q92" s="39"/>
      <c r="R92" s="39">
        <v>495301944</v>
      </c>
      <c r="S92" s="89">
        <f t="shared" si="14"/>
        <v>108164554</v>
      </c>
      <c r="T92" s="38" t="str">
        <f>VLOOKUP(A92,'4.File CTV'!$B$2:$K$500,10,0)</f>
        <v>1176</v>
      </c>
      <c r="U92" s="90" t="str">
        <f>VLOOKUP(A92,'4.File CTV'!$B$2:$K$500,9,0)</f>
        <v>Dương Thị Thanh Lý</v>
      </c>
      <c r="V92" s="93"/>
      <c r="W92" s="89">
        <f>IF(COUNTIF('5.QĐ'!$G$28:$G$38,Inter!U92)=1,0,ROUND(K92*2%,0))</f>
        <v>22350611</v>
      </c>
      <c r="X92" s="122">
        <f>VLOOKUP(A92,'4.File CTV'!$B$2:$L$500,11,0)</f>
        <v>170310301000805</v>
      </c>
    </row>
    <row r="93" spans="1:24" s="24" customFormat="1" ht="15.75" hidden="1" customHeight="1" x14ac:dyDescent="0.25">
      <c r="A93" s="381" t="s">
        <v>2685</v>
      </c>
      <c r="B93" s="382" t="s">
        <v>2710</v>
      </c>
      <c r="C93" s="383" t="s">
        <v>2668</v>
      </c>
      <c r="D93" s="448" t="s">
        <v>4</v>
      </c>
      <c r="E93" s="449">
        <v>81546245000</v>
      </c>
      <c r="F93" s="384">
        <v>122319366</v>
      </c>
      <c r="G93" s="384"/>
      <c r="H93" s="384">
        <f t="shared" si="9"/>
        <v>24463873.499999996</v>
      </c>
      <c r="I93" s="384"/>
      <c r="J93" s="384"/>
      <c r="K93" s="384">
        <f t="shared" si="10"/>
        <v>97855493</v>
      </c>
      <c r="L93" s="450">
        <f>IF(D93="Biểu hoa hồng CTV - 1 (tiêu chuẩn)",VLOOKUP(K93,'5.QĐ'!$B$18:$C$22,2,TRUE),IF(D93="Biểu thù lao cho MG chuyển sang ĐTDV",VLOOKUP(K93,'5.QĐ'!$B$38:$C$44,2,TRUE),"ĐB"))</f>
        <v>0.5</v>
      </c>
      <c r="M93" s="384">
        <f t="shared" si="11"/>
        <v>48927747</v>
      </c>
      <c r="N93" s="384">
        <f t="shared" si="12"/>
        <v>4892775</v>
      </c>
      <c r="O93" s="384">
        <f t="shared" si="13"/>
        <v>44034972</v>
      </c>
      <c r="P93" s="451"/>
      <c r="Q93" s="451"/>
      <c r="R93" s="451">
        <v>44034972</v>
      </c>
      <c r="S93" s="384">
        <f t="shared" si="14"/>
        <v>0</v>
      </c>
      <c r="T93" s="452" t="str">
        <f>VLOOKUP(A93,'4.File CTV'!$B$2:$K$500,10,0)</f>
        <v>1044_1</v>
      </c>
      <c r="U93" s="453" t="str">
        <f>VLOOKUP(A93,'4.File CTV'!$B$2:$K$500,9,0)</f>
        <v>Lưu Nguyên Duẩn</v>
      </c>
      <c r="V93" s="454"/>
      <c r="W93" s="384">
        <f>IF(COUNTIF('5.QĐ'!$G$28:$G$38,Inter!U93)=1,0,ROUND(K93*2%,0))</f>
        <v>0</v>
      </c>
      <c r="X93" s="455">
        <f>VLOOKUP(A93,'4.File CTV'!$B$2:$L$500,11,0)</f>
        <v>220210101002361</v>
      </c>
    </row>
    <row r="94" spans="1:24" s="24" customFormat="1" ht="15.75" hidden="1" customHeight="1" x14ac:dyDescent="0.25">
      <c r="A94" s="381" t="s">
        <v>2685</v>
      </c>
      <c r="B94" s="382" t="s">
        <v>2710</v>
      </c>
      <c r="C94" s="383" t="s">
        <v>2668</v>
      </c>
      <c r="D94" s="448" t="s">
        <v>4</v>
      </c>
      <c r="E94" s="449">
        <v>186829715000</v>
      </c>
      <c r="F94" s="449">
        <v>280244572</v>
      </c>
      <c r="G94" s="384"/>
      <c r="H94" s="384">
        <f t="shared" si="9"/>
        <v>56048914.499999993</v>
      </c>
      <c r="I94" s="384">
        <f>(F94-H94)*0.15</f>
        <v>33629348.625</v>
      </c>
      <c r="J94" s="384"/>
      <c r="K94" s="384">
        <f t="shared" ref="K94" si="15">ROUND(F94-G94-H94-I94+J94,0)</f>
        <v>190566309</v>
      </c>
      <c r="L94" s="450">
        <f>IF(D94="Biểu hoa hồng CTV - 1 (tiêu chuẩn)",VLOOKUP(K94,'5.QĐ'!$B$18:$C$22,2,TRUE),IF(D94="Biểu thù lao cho MG chuyển sang ĐTDV",VLOOKUP(K94,'5.QĐ'!$B$38:$C$44,2,TRUE),"ĐB"))</f>
        <v>0.55000000000000004</v>
      </c>
      <c r="M94" s="384">
        <f t="shared" ref="M94" si="16">ROUND(K94*L94,0)</f>
        <v>104811470</v>
      </c>
      <c r="N94" s="384">
        <f t="shared" ref="N94" si="17">ROUND(IF(COUNTIF(D94,"*tổ chức*")=0,M94*10%,0),0)</f>
        <v>10481147</v>
      </c>
      <c r="O94" s="384">
        <f t="shared" ref="O94" si="18">ROUND(M94-N94,0)</f>
        <v>94330323</v>
      </c>
      <c r="P94" s="451"/>
      <c r="Q94" s="451"/>
      <c r="R94" s="451">
        <v>94330323</v>
      </c>
      <c r="S94" s="384">
        <f t="shared" si="14"/>
        <v>0</v>
      </c>
      <c r="T94" s="452" t="str">
        <f>VLOOKUP(A94,'4.File CTV'!$B$2:$K$500,10,0)</f>
        <v>1044_1</v>
      </c>
      <c r="U94" s="453" t="str">
        <f>VLOOKUP(A94,'4.File CTV'!$B$2:$K$500,9,0)</f>
        <v>Lưu Nguyên Duẩn</v>
      </c>
      <c r="V94" s="454"/>
      <c r="W94" s="384">
        <f>IF(COUNTIF('5.QĐ'!$G$28:$G$38,Inter!U94)=1,0,ROUND(K94*2%,0))</f>
        <v>0</v>
      </c>
      <c r="X94" s="455">
        <f>VLOOKUP(A94,'4.File CTV'!$B$2:$L$500,11,0)</f>
        <v>220210101002361</v>
      </c>
    </row>
    <row r="95" spans="1:24" s="24" customFormat="1" ht="15.75" customHeight="1" x14ac:dyDescent="0.25">
      <c r="A95" s="133" t="s">
        <v>2723</v>
      </c>
      <c r="B95" s="134" t="s">
        <v>2724</v>
      </c>
      <c r="C95" s="280" t="s">
        <v>33</v>
      </c>
      <c r="D95" s="154" t="s">
        <v>4</v>
      </c>
      <c r="E95" s="148">
        <v>150596000</v>
      </c>
      <c r="F95" s="148">
        <v>296672</v>
      </c>
      <c r="G95" s="89"/>
      <c r="H95" s="89">
        <f t="shared" si="9"/>
        <v>45178.799999999996</v>
      </c>
      <c r="I95" s="89"/>
      <c r="J95" s="89"/>
      <c r="K95" s="89">
        <f t="shared" si="10"/>
        <v>251493</v>
      </c>
      <c r="L95" s="282">
        <f>IF(D95="Biểu hoa hồng CTV - 1 (tiêu chuẩn)",VLOOKUP(K95,'5.QĐ'!$B$18:$C$22,2,TRUE),IF(D95="Biểu thù lao cho MG chuyển sang ĐTDV",VLOOKUP(K95,'5.QĐ'!$B$38:$C$44,2,TRUE),"ĐB"))</f>
        <v>0.4</v>
      </c>
      <c r="M95" s="89">
        <f t="shared" si="11"/>
        <v>100597</v>
      </c>
      <c r="N95" s="89">
        <f t="shared" si="12"/>
        <v>10060</v>
      </c>
      <c r="O95" s="89">
        <f t="shared" si="13"/>
        <v>90537</v>
      </c>
      <c r="P95" s="39"/>
      <c r="Q95" s="39"/>
      <c r="R95" s="39">
        <v>70461</v>
      </c>
      <c r="S95" s="89">
        <f t="shared" si="14"/>
        <v>20076</v>
      </c>
      <c r="T95" s="38" t="str">
        <f>VLOOKUP(A95,'4.File CTV'!$B$2:$K$500,10,0)</f>
        <v>0133</v>
      </c>
      <c r="U95" s="90" t="str">
        <f>VLOOKUP(A95,'4.File CTV'!$B$2:$K$500,9,0)</f>
        <v>Nguyễn Mạnh An</v>
      </c>
      <c r="V95" s="93"/>
      <c r="W95" s="89">
        <f>IF(COUNTIF('5.QĐ'!$G$28:$G$38,Inter!U95)=1,0,ROUND(K95*2%,0))</f>
        <v>5030</v>
      </c>
      <c r="X95" s="122">
        <f>VLOOKUP(A95,'4.File CTV'!$B$2:$L$500,11,0)</f>
        <v>200210301000972</v>
      </c>
    </row>
    <row r="96" spans="1:24" s="24" customFormat="1" ht="15.75" customHeight="1" x14ac:dyDescent="0.25">
      <c r="A96" s="133" t="s">
        <v>2766</v>
      </c>
      <c r="B96" s="134" t="s">
        <v>211</v>
      </c>
      <c r="C96" s="280" t="s">
        <v>40</v>
      </c>
      <c r="D96" s="154" t="s">
        <v>283</v>
      </c>
      <c r="E96" s="148">
        <v>3610605000</v>
      </c>
      <c r="F96" s="148">
        <v>6183198</v>
      </c>
      <c r="G96" s="89"/>
      <c r="H96" s="89">
        <f t="shared" si="9"/>
        <v>1083181.5</v>
      </c>
      <c r="I96" s="89"/>
      <c r="J96" s="89"/>
      <c r="K96" s="89">
        <f t="shared" si="10"/>
        <v>5100017</v>
      </c>
      <c r="L96" s="282">
        <f>IF(D96="Biểu hoa hồng CTV - 1 (tiêu chuẩn)",VLOOKUP(K96,'5.QĐ'!$B$18:$C$22,2,TRUE),IF(D96="Biểu thù lao cho MG chuyển sang ĐTDV",VLOOKUP(K96,'5.QĐ'!$B$38:$C$44,2,TRUE),"ĐB"))</f>
        <v>0.2</v>
      </c>
      <c r="M96" s="89">
        <f t="shared" si="11"/>
        <v>1020003</v>
      </c>
      <c r="N96" s="89">
        <f t="shared" si="12"/>
        <v>102000</v>
      </c>
      <c r="O96" s="89">
        <f t="shared" si="13"/>
        <v>918003</v>
      </c>
      <c r="P96" s="39"/>
      <c r="Q96" s="39"/>
      <c r="R96" s="39">
        <v>918003</v>
      </c>
      <c r="S96" s="89">
        <f t="shared" si="14"/>
        <v>0</v>
      </c>
      <c r="T96" s="38" t="str">
        <f>VLOOKUP(A96,'4.File CTV'!$B$2:$K$500,10,0)</f>
        <v>1192</v>
      </c>
      <c r="U96" s="90" t="str">
        <f>VLOOKUP(A96,'4.File CTV'!$B$2:$K$500,9,0)</f>
        <v>Lê Đình Trọng</v>
      </c>
      <c r="V96" s="93"/>
      <c r="W96" s="89">
        <f>IF(COUNTIF('5.QĐ'!$G$28:$G$38,Inter!U96)=1,0,ROUND(K96*2%,0))</f>
        <v>102000</v>
      </c>
      <c r="X96" s="122">
        <f>VLOOKUP(A96,'4.File CTV'!$B$2:$L$500,11,0)</f>
        <v>172314849250315</v>
      </c>
    </row>
    <row r="97" spans="1:26" s="24" customFormat="1" ht="15.75" customHeight="1" x14ac:dyDescent="0.25">
      <c r="A97" s="133" t="s">
        <v>2768</v>
      </c>
      <c r="B97" s="134" t="s">
        <v>2886</v>
      </c>
      <c r="C97" s="280" t="s">
        <v>1560</v>
      </c>
      <c r="D97" s="154" t="s">
        <v>4</v>
      </c>
      <c r="E97" s="148">
        <v>47320000</v>
      </c>
      <c r="F97" s="148">
        <v>93220</v>
      </c>
      <c r="G97" s="89"/>
      <c r="H97" s="89">
        <f t="shared" si="9"/>
        <v>14195.999999999998</v>
      </c>
      <c r="I97" s="89"/>
      <c r="J97" s="89"/>
      <c r="K97" s="89">
        <f t="shared" si="10"/>
        <v>79024</v>
      </c>
      <c r="L97" s="282">
        <f>IF(D97="Biểu hoa hồng CTV - 1 (tiêu chuẩn)",VLOOKUP(K97,'5.QĐ'!$B$18:$C$22,2,TRUE),IF(D97="Biểu thù lao cho MG chuyển sang ĐTDV",VLOOKUP(K97,'5.QĐ'!$B$38:$C$44,2,TRUE),"ĐB"))</f>
        <v>0.4</v>
      </c>
      <c r="M97" s="89">
        <f t="shared" si="11"/>
        <v>31610</v>
      </c>
      <c r="N97" s="89">
        <f t="shared" si="12"/>
        <v>3161</v>
      </c>
      <c r="O97" s="89">
        <f t="shared" si="13"/>
        <v>28449</v>
      </c>
      <c r="P97" s="39"/>
      <c r="Q97" s="39"/>
      <c r="R97" s="39">
        <v>0</v>
      </c>
      <c r="S97" s="89">
        <f t="shared" si="14"/>
        <v>28449</v>
      </c>
      <c r="T97" s="38" t="str">
        <f>VLOOKUP(A97,'4.File CTV'!$B$2:$K$500,10,0)</f>
        <v>1741</v>
      </c>
      <c r="U97" s="90" t="str">
        <f>VLOOKUP(A97,'4.File CTV'!$B$2:$K$500,9,0)</f>
        <v>Nguyễn Trung Quân</v>
      </c>
      <c r="V97" s="93"/>
      <c r="W97" s="89">
        <f>IF(COUNTIF('5.QĐ'!$G$28:$G$38,Inter!U97)=1,0,ROUND(K97*2%,0))</f>
        <v>1580</v>
      </c>
      <c r="X97" s="122">
        <f>VLOOKUP(A97,'4.File CTV'!$B$2:$L$500,11,0)</f>
        <v>211010101000652</v>
      </c>
    </row>
    <row r="98" spans="1:26" s="24" customFormat="1" ht="15.75" customHeight="1" x14ac:dyDescent="0.25">
      <c r="A98" s="133" t="s">
        <v>2816</v>
      </c>
      <c r="B98" s="134" t="s">
        <v>2887</v>
      </c>
      <c r="C98" s="280" t="s">
        <v>1560</v>
      </c>
      <c r="D98" s="154" t="s">
        <v>4</v>
      </c>
      <c r="E98" s="148">
        <v>2150000</v>
      </c>
      <c r="F98" s="148">
        <v>4235</v>
      </c>
      <c r="G98" s="89"/>
      <c r="H98" s="89">
        <f t="shared" si="9"/>
        <v>645</v>
      </c>
      <c r="I98" s="89"/>
      <c r="J98" s="89"/>
      <c r="K98" s="89">
        <f t="shared" si="10"/>
        <v>3590</v>
      </c>
      <c r="L98" s="282">
        <f>IF(D98="Biểu hoa hồng CTV - 1 (tiêu chuẩn)",VLOOKUP(K98,'5.QĐ'!$B$18:$C$22,2,TRUE),IF(D98="Biểu thù lao cho MG chuyển sang ĐTDV",VLOOKUP(K98,'5.QĐ'!$B$38:$C$44,2,TRUE),"ĐB"))</f>
        <v>0.4</v>
      </c>
      <c r="M98" s="89">
        <f t="shared" si="11"/>
        <v>1436</v>
      </c>
      <c r="N98" s="89">
        <f t="shared" si="12"/>
        <v>144</v>
      </c>
      <c r="O98" s="89">
        <f t="shared" si="13"/>
        <v>1292</v>
      </c>
      <c r="P98" s="39"/>
      <c r="Q98" s="39"/>
      <c r="R98" s="39">
        <v>1292</v>
      </c>
      <c r="S98" s="89">
        <f t="shared" si="14"/>
        <v>0</v>
      </c>
      <c r="T98" s="38" t="str">
        <f>VLOOKUP(A98,'4.File CTV'!$B$2:$K$500,10,0)</f>
        <v>1741</v>
      </c>
      <c r="U98" s="90" t="str">
        <f>VLOOKUP(A98,'4.File CTV'!$B$2:$K$500,9,0)</f>
        <v>Nguyễn Trung Quân</v>
      </c>
      <c r="V98" s="93"/>
      <c r="W98" s="89">
        <f>IF(COUNTIF('5.QĐ'!$G$28:$G$38,Inter!U98)=1,0,ROUND(K98*2%,0))</f>
        <v>72</v>
      </c>
      <c r="X98" s="122">
        <f>VLOOKUP(A98,'4.File CTV'!$B$2:$L$500,11,0)</f>
        <v>220210261000488</v>
      </c>
    </row>
    <row r="99" spans="1:26" s="24" customFormat="1" ht="15.75" customHeight="1" x14ac:dyDescent="0.25">
      <c r="A99" s="133" t="s">
        <v>2796</v>
      </c>
      <c r="B99" s="134" t="s">
        <v>2797</v>
      </c>
      <c r="C99" s="280" t="s">
        <v>1563</v>
      </c>
      <c r="D99" s="154" t="s">
        <v>4</v>
      </c>
      <c r="E99" s="148">
        <v>32220480000</v>
      </c>
      <c r="F99" s="148">
        <v>47364102</v>
      </c>
      <c r="G99" s="89"/>
      <c r="H99" s="89">
        <f t="shared" si="9"/>
        <v>9666144</v>
      </c>
      <c r="I99" s="89"/>
      <c r="J99" s="89"/>
      <c r="K99" s="89">
        <f t="shared" si="10"/>
        <v>37697958</v>
      </c>
      <c r="L99" s="282">
        <f>IF(D99="Biểu hoa hồng CTV - 1 (tiêu chuẩn)",VLOOKUP(K99,'5.QĐ'!$B$18:$C$22,2,TRUE),IF(D99="Biểu thù lao cho MG chuyển sang ĐTDV",VLOOKUP(K99,'5.QĐ'!$B$38:$C$44,2,TRUE),"ĐB"))</f>
        <v>0.45</v>
      </c>
      <c r="M99" s="89">
        <f t="shared" si="11"/>
        <v>16964081</v>
      </c>
      <c r="N99" s="89">
        <f t="shared" si="12"/>
        <v>1696408</v>
      </c>
      <c r="O99" s="89">
        <f t="shared" si="13"/>
        <v>15267673</v>
      </c>
      <c r="P99" s="39"/>
      <c r="Q99" s="39"/>
      <c r="R99" s="39">
        <v>11693508</v>
      </c>
      <c r="S99" s="89">
        <f t="shared" si="14"/>
        <v>3574165</v>
      </c>
      <c r="T99" s="38" t="str">
        <f>VLOOKUP(A99,'4.File CTV'!$B$2:$K$500,10,0)</f>
        <v>1176</v>
      </c>
      <c r="U99" s="90" t="str">
        <f>VLOOKUP(A99,'4.File CTV'!$B$2:$K$500,9,0)</f>
        <v>Dương Thị Thanh Lý</v>
      </c>
      <c r="V99" s="93"/>
      <c r="W99" s="89">
        <f>IF(COUNTIF('5.QĐ'!$G$28:$G$38,Inter!U99)=1,0,ROUND(K99*2%,0))</f>
        <v>753959</v>
      </c>
      <c r="X99" s="122">
        <f>VLOOKUP(A99,'4.File CTV'!$B$2:$L$500,11,0)</f>
        <v>210510261189999</v>
      </c>
    </row>
    <row r="100" spans="1:26" s="464" customFormat="1" ht="15.75" customHeight="1" x14ac:dyDescent="0.25">
      <c r="A100" s="381" t="s">
        <v>2801</v>
      </c>
      <c r="B100" s="382" t="s">
        <v>2888</v>
      </c>
      <c r="C100" s="383" t="s">
        <v>34</v>
      </c>
      <c r="D100" s="448" t="s">
        <v>4</v>
      </c>
      <c r="E100" s="449">
        <v>37690000</v>
      </c>
      <c r="F100" s="449">
        <v>149628</v>
      </c>
      <c r="G100" s="384"/>
      <c r="H100" s="384">
        <f t="shared" si="9"/>
        <v>11306.999999999998</v>
      </c>
      <c r="I100" s="384"/>
      <c r="J100" s="384"/>
      <c r="K100" s="384">
        <f t="shared" si="10"/>
        <v>138321</v>
      </c>
      <c r="L100" s="450">
        <f>IF(D100="Biểu hoa hồng CTV - 1 (tiêu chuẩn)",VLOOKUP(K100,'5.QĐ'!$B$18:$C$22,2,TRUE),IF(D100="Biểu thù lao cho MG chuyển sang ĐTDV",VLOOKUP(K100,'5.QĐ'!$B$38:$C$44,2,TRUE),"ĐB"))</f>
        <v>0.4</v>
      </c>
      <c r="M100" s="384">
        <f t="shared" si="11"/>
        <v>55328</v>
      </c>
      <c r="N100" s="384">
        <f t="shared" si="12"/>
        <v>5533</v>
      </c>
      <c r="O100" s="384">
        <f t="shared" si="13"/>
        <v>49795</v>
      </c>
      <c r="P100" s="451"/>
      <c r="Q100" s="451">
        <v>62412</v>
      </c>
      <c r="R100" s="451">
        <v>112207</v>
      </c>
      <c r="S100" s="384">
        <f t="shared" si="14"/>
        <v>0</v>
      </c>
      <c r="T100" s="452" t="str">
        <f>VLOOKUP(A100,'4.File CTV'!$B$2:$K$500,10,0)</f>
        <v>1336</v>
      </c>
      <c r="U100" s="453" t="str">
        <f>VLOOKUP(A100,'4.File CTV'!$B$2:$K$500,9,0)</f>
        <v>Nguyễn Quốc Thái</v>
      </c>
      <c r="V100" s="454"/>
      <c r="W100" s="384">
        <f>IF(COUNTIF('5.QĐ'!$G$28:$G$38,Inter!U100)=1,0,ROUND(K100*2%,0))</f>
        <v>2766</v>
      </c>
      <c r="X100" s="455">
        <f>VLOOKUP(A100,'4.File CTV'!$B$2:$L$500,11,0)</f>
        <v>210110301000384</v>
      </c>
    </row>
    <row r="101" spans="1:26" s="24" customFormat="1" ht="15.75" customHeight="1" x14ac:dyDescent="0.25">
      <c r="A101" s="133" t="s">
        <v>2889</v>
      </c>
      <c r="B101" s="134" t="s">
        <v>102</v>
      </c>
      <c r="C101" s="280" t="s">
        <v>33</v>
      </c>
      <c r="D101" s="154" t="s">
        <v>4</v>
      </c>
      <c r="E101" s="148">
        <v>285890000</v>
      </c>
      <c r="F101" s="148">
        <v>420256</v>
      </c>
      <c r="G101" s="89"/>
      <c r="H101" s="89">
        <f t="shared" si="9"/>
        <v>85766.999999999985</v>
      </c>
      <c r="I101" s="89"/>
      <c r="J101" s="89"/>
      <c r="K101" s="89">
        <f t="shared" si="10"/>
        <v>334489</v>
      </c>
      <c r="L101" s="282">
        <f>IF(D101="Biểu hoa hồng CTV - 1 (tiêu chuẩn)",VLOOKUP(K101,'5.QĐ'!$B$18:$C$22,2,TRUE),IF(D101="Biểu thù lao cho MG chuyển sang ĐTDV",VLOOKUP(K101,'5.QĐ'!$B$38:$C$44,2,TRUE),"ĐB"))</f>
        <v>0.4</v>
      </c>
      <c r="M101" s="89">
        <f t="shared" si="11"/>
        <v>133796</v>
      </c>
      <c r="N101" s="89">
        <f t="shared" si="12"/>
        <v>13380</v>
      </c>
      <c r="O101" s="89">
        <f t="shared" si="13"/>
        <v>120416</v>
      </c>
      <c r="P101" s="39"/>
      <c r="Q101" s="39"/>
      <c r="R101" s="39">
        <v>92558</v>
      </c>
      <c r="S101" s="89">
        <f t="shared" si="14"/>
        <v>27858</v>
      </c>
      <c r="T101" s="38" t="str">
        <f>VLOOKUP(A101,'4.File CTV'!$B$2:$K$500,10,0)</f>
        <v>0133</v>
      </c>
      <c r="U101" s="90" t="str">
        <f>VLOOKUP(A101,'4.File CTV'!$B$2:$K$500,9,0)</f>
        <v>Nguyễn Mạnh An</v>
      </c>
      <c r="V101" s="93"/>
      <c r="W101" s="89">
        <f>IF(COUNTIF('5.QĐ'!$G$28:$G$38,Inter!U101)=1,0,ROUND(K101*2%,0))</f>
        <v>6690</v>
      </c>
      <c r="X101" s="122">
        <f>VLOOKUP(A101,'4.File CTV'!$B$2:$L$500,11,0)</f>
        <v>221114849104238</v>
      </c>
    </row>
    <row r="102" spans="1:26" s="24" customFormat="1" ht="15.75" customHeight="1" x14ac:dyDescent="0.25">
      <c r="A102" s="133" t="s">
        <v>2889</v>
      </c>
      <c r="B102" s="134" t="s">
        <v>102</v>
      </c>
      <c r="C102" s="280" t="s">
        <v>33</v>
      </c>
      <c r="D102" s="154" t="s">
        <v>283</v>
      </c>
      <c r="E102" s="148">
        <v>15233957000</v>
      </c>
      <c r="F102" s="148">
        <v>25384460</v>
      </c>
      <c r="G102" s="89"/>
      <c r="H102" s="89">
        <f t="shared" si="9"/>
        <v>4570187.0999999996</v>
      </c>
      <c r="I102" s="89"/>
      <c r="J102" s="89"/>
      <c r="K102" s="89">
        <f t="shared" si="10"/>
        <v>20814273</v>
      </c>
      <c r="L102" s="282">
        <f>IF(D102="Biểu hoa hồng CTV - 1 (tiêu chuẩn)",VLOOKUP(K102,'5.QĐ'!$B$18:$C$22,2,TRUE),IF(D102="Biểu thù lao cho MG chuyển sang ĐTDV",VLOOKUP(K102,'5.QĐ'!$B$38:$C$44,2,TRUE),"ĐB"))</f>
        <v>0.25</v>
      </c>
      <c r="M102" s="89">
        <f t="shared" si="11"/>
        <v>5203568</v>
      </c>
      <c r="N102" s="89">
        <f t="shared" si="12"/>
        <v>520357</v>
      </c>
      <c r="O102" s="89">
        <f t="shared" si="13"/>
        <v>4683211</v>
      </c>
      <c r="P102" s="39"/>
      <c r="Q102" s="39"/>
      <c r="R102" s="39">
        <v>3580954</v>
      </c>
      <c r="S102" s="89">
        <f t="shared" si="14"/>
        <v>1102257</v>
      </c>
      <c r="T102" s="38" t="str">
        <f>VLOOKUP(A102,'4.File CTV'!$B$2:$K$500,10,0)</f>
        <v>0133</v>
      </c>
      <c r="U102" s="90" t="str">
        <f>VLOOKUP(A102,'4.File CTV'!$B$2:$K$500,9,0)</f>
        <v>Nguyễn Mạnh An</v>
      </c>
      <c r="V102" s="93"/>
      <c r="W102" s="89">
        <f>IF(COUNTIF('5.QĐ'!$G$28:$G$38,Inter!U102)=1,0,ROUND(K102*2%,0))</f>
        <v>416285</v>
      </c>
      <c r="X102" s="122">
        <f>VLOOKUP(A102,'4.File CTV'!$B$2:$L$500,11,0)</f>
        <v>221114849104238</v>
      </c>
    </row>
    <row r="103" spans="1:26" s="24" customFormat="1" ht="15.75" customHeight="1" x14ac:dyDescent="0.25">
      <c r="A103" s="133" t="s">
        <v>2890</v>
      </c>
      <c r="B103" s="134" t="s">
        <v>2891</v>
      </c>
      <c r="C103" s="280" t="s">
        <v>33</v>
      </c>
      <c r="D103" s="154" t="s">
        <v>4</v>
      </c>
      <c r="E103" s="148">
        <v>378593000</v>
      </c>
      <c r="F103" s="148">
        <v>556516</v>
      </c>
      <c r="G103" s="89"/>
      <c r="H103" s="89">
        <f t="shared" si="9"/>
        <v>113577.9</v>
      </c>
      <c r="I103" s="89"/>
      <c r="J103" s="89"/>
      <c r="K103" s="89">
        <f t="shared" si="10"/>
        <v>442938</v>
      </c>
      <c r="L103" s="282">
        <f>IF(D103="Biểu hoa hồng CTV - 1 (tiêu chuẩn)",VLOOKUP(K103,'5.QĐ'!$B$18:$C$22,2,TRUE),IF(D103="Biểu thù lao cho MG chuyển sang ĐTDV",VLOOKUP(K103,'5.QĐ'!$B$38:$C$44,2,TRUE),"ĐB"))</f>
        <v>0.4</v>
      </c>
      <c r="M103" s="89">
        <f t="shared" si="11"/>
        <v>177175</v>
      </c>
      <c r="N103" s="89">
        <f t="shared" si="12"/>
        <v>17718</v>
      </c>
      <c r="O103" s="89">
        <f t="shared" si="13"/>
        <v>159457</v>
      </c>
      <c r="P103" s="39"/>
      <c r="Q103" s="39"/>
      <c r="R103" s="39">
        <v>133441</v>
      </c>
      <c r="S103" s="89">
        <f t="shared" si="14"/>
        <v>26016</v>
      </c>
      <c r="T103" s="38" t="str">
        <f>VLOOKUP(A103,'4.File CTV'!$B$2:$K$500,10,0)</f>
        <v>0133</v>
      </c>
      <c r="U103" s="90" t="str">
        <f>VLOOKUP(A103,'4.File CTV'!$B$2:$K$500,9,0)</f>
        <v>Nguyễn Mạnh An</v>
      </c>
      <c r="V103" s="93"/>
      <c r="W103" s="89">
        <f>IF(COUNTIF('5.QĐ'!$G$28:$G$38,Inter!U103)=1,0,ROUND(K103*2%,0))</f>
        <v>8859</v>
      </c>
      <c r="X103" s="122">
        <f>VLOOKUP(A103,'4.File CTV'!$B$2:$L$500,11,0)</f>
        <v>172310261123456</v>
      </c>
    </row>
    <row r="104" spans="1:26" s="24" customFormat="1" ht="15.75" customHeight="1" x14ac:dyDescent="0.25">
      <c r="A104" s="133" t="s">
        <v>2909</v>
      </c>
      <c r="B104" s="134" t="s">
        <v>3024</v>
      </c>
      <c r="C104" s="280" t="s">
        <v>33</v>
      </c>
      <c r="D104" s="154" t="s">
        <v>4</v>
      </c>
      <c r="E104" s="148">
        <v>165340000</v>
      </c>
      <c r="F104" s="148">
        <v>243049</v>
      </c>
      <c r="G104" s="89"/>
      <c r="H104" s="89">
        <f t="shared" si="9"/>
        <v>49601.999999999993</v>
      </c>
      <c r="I104" s="89"/>
      <c r="J104" s="89"/>
      <c r="K104" s="89">
        <f t="shared" si="10"/>
        <v>193447</v>
      </c>
      <c r="L104" s="282">
        <f>IF(D104="Biểu hoa hồng CTV - 1 (tiêu chuẩn)",VLOOKUP(K104,'5.QĐ'!$B$18:$C$22,2,TRUE),IF(D104="Biểu thù lao cho MG chuyển sang ĐTDV",VLOOKUP(K104,'5.QĐ'!$B$38:$C$44,2,TRUE),"ĐB"))</f>
        <v>0.4</v>
      </c>
      <c r="M104" s="89">
        <f t="shared" si="11"/>
        <v>77379</v>
      </c>
      <c r="N104" s="89">
        <f t="shared" si="12"/>
        <v>7738</v>
      </c>
      <c r="O104" s="89">
        <f t="shared" si="13"/>
        <v>69641</v>
      </c>
      <c r="P104" s="39"/>
      <c r="Q104" s="39"/>
      <c r="R104" s="39">
        <v>44622</v>
      </c>
      <c r="S104" s="89">
        <f t="shared" si="14"/>
        <v>25019</v>
      </c>
      <c r="T104" s="38" t="str">
        <f>VLOOKUP(A104,'4.File CTV'!$B$2:$K$500,10,0)</f>
        <v>0133</v>
      </c>
      <c r="U104" s="90" t="str">
        <f>VLOOKUP(A104,'4.File CTV'!$B$2:$K$500,9,0)</f>
        <v>Nguyễn Mạnh An</v>
      </c>
      <c r="V104" s="93"/>
      <c r="W104" s="89">
        <f>IF(COUNTIF('5.QĐ'!$G$28:$G$38,Inter!U104)=1,0,ROUND(K104*2%,0))</f>
        <v>3869</v>
      </c>
      <c r="X104" s="122">
        <f>VLOOKUP(A104,'4.File CTV'!$B$2:$L$500,11,0)</f>
        <v>180010101003994</v>
      </c>
    </row>
    <row r="105" spans="1:26" s="24" customFormat="1" ht="15.75" customHeight="1" x14ac:dyDescent="0.25">
      <c r="A105" s="133" t="s">
        <v>2892</v>
      </c>
      <c r="B105" s="134" t="s">
        <v>2893</v>
      </c>
      <c r="C105" s="280" t="s">
        <v>33</v>
      </c>
      <c r="D105" s="154" t="s">
        <v>4</v>
      </c>
      <c r="E105" s="148">
        <v>251675000</v>
      </c>
      <c r="F105" s="148">
        <v>495787</v>
      </c>
      <c r="G105" s="89"/>
      <c r="H105" s="89">
        <f t="shared" si="9"/>
        <v>75502.5</v>
      </c>
      <c r="I105" s="89"/>
      <c r="J105" s="89"/>
      <c r="K105" s="89">
        <f t="shared" si="10"/>
        <v>420285</v>
      </c>
      <c r="L105" s="282">
        <f>IF(D105="Biểu hoa hồng CTV - 1 (tiêu chuẩn)",VLOOKUP(K105,'5.QĐ'!$B$18:$C$22,2,TRUE),IF(D105="Biểu thù lao cho MG chuyển sang ĐTDV",VLOOKUP(K105,'5.QĐ'!$B$38:$C$44,2,TRUE),"ĐB"))</f>
        <v>0.4</v>
      </c>
      <c r="M105" s="89">
        <f t="shared" si="11"/>
        <v>168114</v>
      </c>
      <c r="N105" s="89">
        <f t="shared" si="12"/>
        <v>16811</v>
      </c>
      <c r="O105" s="89">
        <f t="shared" si="13"/>
        <v>151303</v>
      </c>
      <c r="P105" s="39"/>
      <c r="Q105" s="39"/>
      <c r="R105" s="39">
        <v>114829</v>
      </c>
      <c r="S105" s="89">
        <f t="shared" si="14"/>
        <v>36474</v>
      </c>
      <c r="T105" s="38" t="str">
        <f>VLOOKUP(A105,'4.File CTV'!$B$2:$K$500,10,0)</f>
        <v>1187</v>
      </c>
      <c r="U105" s="90" t="str">
        <f>VLOOKUP(A105,'4.File CTV'!$B$2:$K$500,9,0)</f>
        <v>Phạm Chí Tâm</v>
      </c>
      <c r="V105" s="93"/>
      <c r="W105" s="89">
        <f>IF(COUNTIF('5.QĐ'!$G$28:$G$38,Inter!U105)=1,0,ROUND(K105*2%,0))</f>
        <v>8406</v>
      </c>
      <c r="X105" s="122">
        <f>VLOOKUP(A105,'4.File CTV'!$B$2:$L$500,11,0)</f>
        <v>150114849083654</v>
      </c>
    </row>
    <row r="106" spans="1:26" s="24" customFormat="1" ht="15.75" customHeight="1" x14ac:dyDescent="0.25">
      <c r="A106" s="133" t="s">
        <v>2896</v>
      </c>
      <c r="B106" s="134" t="s">
        <v>3025</v>
      </c>
      <c r="C106" s="280" t="s">
        <v>37</v>
      </c>
      <c r="D106" s="154" t="s">
        <v>4</v>
      </c>
      <c r="E106" s="148">
        <v>675930730000</v>
      </c>
      <c r="F106" s="148">
        <v>811116876</v>
      </c>
      <c r="G106" s="89"/>
      <c r="H106" s="89">
        <f t="shared" si="9"/>
        <v>202779218.99999997</v>
      </c>
      <c r="I106" s="89"/>
      <c r="J106" s="89"/>
      <c r="K106" s="89">
        <f t="shared" si="10"/>
        <v>608337657</v>
      </c>
      <c r="L106" s="282">
        <f>IF(D106="Biểu hoa hồng CTV - 1 (tiêu chuẩn)",VLOOKUP(K106,'5.QĐ'!$B$18:$C$22,2,TRUE),IF(D106="Biểu thù lao cho MG chuyển sang ĐTDV",VLOOKUP(K106,'5.QĐ'!$B$38:$C$44,2,TRUE),"ĐB"))</f>
        <v>0.6</v>
      </c>
      <c r="M106" s="89">
        <f t="shared" si="11"/>
        <v>365002594</v>
      </c>
      <c r="N106" s="89">
        <f t="shared" si="12"/>
        <v>36500259</v>
      </c>
      <c r="O106" s="89">
        <f t="shared" si="13"/>
        <v>328502335</v>
      </c>
      <c r="P106" s="39"/>
      <c r="Q106" s="39"/>
      <c r="R106" s="39">
        <v>271714163</v>
      </c>
      <c r="S106" s="89">
        <f t="shared" si="14"/>
        <v>56788172</v>
      </c>
      <c r="T106" s="38" t="str">
        <f>VLOOKUP(A106,'4.File CTV'!$B$2:$K$500,10,0)</f>
        <v>1414</v>
      </c>
      <c r="U106" s="90" t="str">
        <f>VLOOKUP(A106,'4.File CTV'!$B$2:$K$500,9,0)</f>
        <v>Nguyễn Thị Trung Hiếu</v>
      </c>
      <c r="V106" s="93"/>
      <c r="W106" s="89">
        <f>IF(COUNTIF('5.QĐ'!$G$28:$G$38,Inter!U106)=1,0,ROUND(K106*2%,0))</f>
        <v>12166753</v>
      </c>
      <c r="X106" s="122">
        <f>VLOOKUP(A106,'4.File CTV'!$B$2:$L$500,11,0)</f>
        <v>220410261000127</v>
      </c>
    </row>
    <row r="107" spans="1:26" s="24" customFormat="1" ht="15.75" customHeight="1" x14ac:dyDescent="0.25">
      <c r="A107" s="133" t="s">
        <v>2930</v>
      </c>
      <c r="B107" s="134" t="s">
        <v>3026</v>
      </c>
      <c r="C107" s="280" t="s">
        <v>40</v>
      </c>
      <c r="D107" s="154" t="s">
        <v>4</v>
      </c>
      <c r="E107" s="148">
        <v>4610650000</v>
      </c>
      <c r="F107" s="148">
        <v>6777636</v>
      </c>
      <c r="G107" s="89"/>
      <c r="H107" s="89">
        <f t="shared" si="9"/>
        <v>1383194.9999999998</v>
      </c>
      <c r="I107" s="89"/>
      <c r="J107" s="89"/>
      <c r="K107" s="89">
        <f t="shared" si="10"/>
        <v>5394441</v>
      </c>
      <c r="L107" s="282">
        <f>IF(D107="Biểu hoa hồng CTV - 1 (tiêu chuẩn)",VLOOKUP(K107,'5.QĐ'!$B$18:$C$22,2,TRUE),IF(D107="Biểu thù lao cho MG chuyển sang ĐTDV",VLOOKUP(K107,'5.QĐ'!$B$38:$C$44,2,TRUE),"ĐB"))</f>
        <v>0.4</v>
      </c>
      <c r="M107" s="89">
        <f t="shared" si="11"/>
        <v>2157776</v>
      </c>
      <c r="N107" s="89">
        <f t="shared" si="12"/>
        <v>215778</v>
      </c>
      <c r="O107" s="89">
        <f t="shared" si="13"/>
        <v>1941998</v>
      </c>
      <c r="P107" s="39"/>
      <c r="Q107" s="39"/>
      <c r="R107" s="39">
        <v>1033834</v>
      </c>
      <c r="S107" s="89">
        <f t="shared" si="14"/>
        <v>908164</v>
      </c>
      <c r="T107" s="38" t="str">
        <f>VLOOKUP(A107,'4.File CTV'!$B$2:$K$500,10,0)</f>
        <v>1331</v>
      </c>
      <c r="U107" s="90" t="str">
        <f>VLOOKUP(A107,'4.File CTV'!$B$2:$K$500,9,0)</f>
        <v>Phạm Thị Thu Hằng</v>
      </c>
      <c r="V107" s="93"/>
      <c r="W107" s="89">
        <f>IF(COUNTIF('5.QĐ'!$G$28:$G$38,Inter!U107)=1,0,ROUND(K107*2%,0))</f>
        <v>107889</v>
      </c>
      <c r="X107" s="122">
        <f>VLOOKUP(A107,'4.File CTV'!$B$2:$L$500,11,0)</f>
        <v>223210301000613</v>
      </c>
    </row>
    <row r="108" spans="1:26" s="24" customFormat="1" ht="15.75" customHeight="1" x14ac:dyDescent="0.25">
      <c r="A108" s="133" t="s">
        <v>2977</v>
      </c>
      <c r="B108" s="134" t="s">
        <v>3027</v>
      </c>
      <c r="C108" s="280" t="s">
        <v>34</v>
      </c>
      <c r="D108" s="154" t="s">
        <v>4</v>
      </c>
      <c r="E108" s="148">
        <v>970422000</v>
      </c>
      <c r="F108" s="148">
        <v>1426517</v>
      </c>
      <c r="G108" s="89"/>
      <c r="H108" s="89">
        <f t="shared" si="9"/>
        <v>291126.59999999998</v>
      </c>
      <c r="I108" s="89"/>
      <c r="J108" s="89"/>
      <c r="K108" s="89">
        <f t="shared" si="10"/>
        <v>1135390</v>
      </c>
      <c r="L108" s="282">
        <f>IF(D108="Biểu hoa hồng CTV - 1 (tiêu chuẩn)",VLOOKUP(K108,'5.QĐ'!$B$18:$C$22,2,TRUE),IF(D108="Biểu thù lao cho MG chuyển sang ĐTDV",VLOOKUP(K108,'5.QĐ'!$B$38:$C$44,2,TRUE),"ĐB"))</f>
        <v>0.4</v>
      </c>
      <c r="M108" s="89">
        <f t="shared" si="11"/>
        <v>454156</v>
      </c>
      <c r="N108" s="89">
        <f t="shared" si="12"/>
        <v>45416</v>
      </c>
      <c r="O108" s="89">
        <f t="shared" si="13"/>
        <v>408740</v>
      </c>
      <c r="P108" s="39"/>
      <c r="Q108" s="39"/>
      <c r="R108" s="39">
        <v>171685</v>
      </c>
      <c r="S108" s="89">
        <f t="shared" si="14"/>
        <v>237055</v>
      </c>
      <c r="T108" s="38" t="str">
        <f>VLOOKUP(A108,'4.File CTV'!$B$2:$K$500,10,0)</f>
        <v>1259</v>
      </c>
      <c r="U108" s="90" t="str">
        <f>VLOOKUP(A108,'4.File CTV'!$B$2:$K$500,9,0)</f>
        <v>Đoàn Quang Minh Thắng</v>
      </c>
      <c r="V108" s="93"/>
      <c r="W108" s="89">
        <f>IF(COUNTIF('5.QĐ'!$G$28:$G$38,Inter!U108)=1,0,ROUND(K108*2%,0))</f>
        <v>22708</v>
      </c>
      <c r="X108" s="122">
        <f>VLOOKUP(A108,'4.File CTV'!$B$2:$L$500,11,0)</f>
        <v>210110101000859</v>
      </c>
    </row>
    <row r="109" spans="1:26" ht="15.75" x14ac:dyDescent="0.25">
      <c r="A109" s="51" t="s">
        <v>170</v>
      </c>
      <c r="B109" s="52" t="s">
        <v>171</v>
      </c>
      <c r="C109" s="281"/>
      <c r="D109" s="159"/>
      <c r="E109" s="160"/>
      <c r="F109" s="160"/>
      <c r="G109" s="76"/>
      <c r="H109" s="76"/>
      <c r="I109" s="76"/>
      <c r="J109" s="76"/>
      <c r="K109" s="76"/>
      <c r="L109" s="144"/>
      <c r="M109" s="76"/>
      <c r="N109" s="76"/>
      <c r="O109" s="76"/>
      <c r="P109" s="276">
        <v>5496993</v>
      </c>
      <c r="Q109" s="276"/>
      <c r="R109" s="85"/>
      <c r="S109" s="76">
        <f t="shared" ref="S109:S116" si="19">ROUND(O109,0)</f>
        <v>0</v>
      </c>
      <c r="T109" s="145"/>
      <c r="U109" s="146"/>
      <c r="V109" s="95" t="s">
        <v>2295</v>
      </c>
      <c r="W109" s="76">
        <f>IF(COUNTIF('5.QĐ'!$G$28:$G$38,Inter!U109)=1,0,ROUND(K109*2%,0))</f>
        <v>0</v>
      </c>
      <c r="X109" s="76"/>
      <c r="Y109" s="24"/>
      <c r="Z109" s="24"/>
    </row>
    <row r="110" spans="1:26" ht="15.75" x14ac:dyDescent="0.25">
      <c r="A110" s="51" t="s">
        <v>234</v>
      </c>
      <c r="B110" s="52" t="s">
        <v>238</v>
      </c>
      <c r="C110" s="281"/>
      <c r="D110" s="53"/>
      <c r="E110" s="85"/>
      <c r="F110" s="85"/>
      <c r="G110" s="85"/>
      <c r="H110" s="85"/>
      <c r="I110" s="76"/>
      <c r="J110" s="85"/>
      <c r="K110" s="85"/>
      <c r="L110" s="94"/>
      <c r="M110" s="85"/>
      <c r="N110" s="85"/>
      <c r="O110" s="85"/>
      <c r="P110" s="277">
        <v>9279</v>
      </c>
      <c r="Q110" s="277"/>
      <c r="R110" s="85"/>
      <c r="S110" s="76">
        <f t="shared" si="19"/>
        <v>0</v>
      </c>
      <c r="T110" s="145"/>
      <c r="U110" s="146"/>
      <c r="V110" s="95" t="s">
        <v>2296</v>
      </c>
      <c r="W110" s="76">
        <f>IF(COUNTIF('5.QĐ'!$G$28:$G$38,Inter!U110)=1,0,ROUND(K110*2%,0))</f>
        <v>0</v>
      </c>
      <c r="X110" s="76"/>
      <c r="Y110" s="24"/>
    </row>
    <row r="111" spans="1:26" ht="15.75" x14ac:dyDescent="0.25">
      <c r="A111" s="51" t="s">
        <v>232</v>
      </c>
      <c r="B111" s="52" t="s">
        <v>233</v>
      </c>
      <c r="C111" s="281"/>
      <c r="D111" s="53"/>
      <c r="E111" s="96"/>
      <c r="F111" s="96"/>
      <c r="G111" s="96"/>
      <c r="H111" s="96"/>
      <c r="I111" s="76"/>
      <c r="J111" s="96"/>
      <c r="K111" s="96"/>
      <c r="L111" s="97"/>
      <c r="M111" s="96"/>
      <c r="N111" s="96"/>
      <c r="O111" s="96"/>
      <c r="P111" s="278">
        <v>43239</v>
      </c>
      <c r="Q111" s="278"/>
      <c r="R111" s="85"/>
      <c r="S111" s="76">
        <f t="shared" si="19"/>
        <v>0</v>
      </c>
      <c r="T111" s="145"/>
      <c r="U111" s="146"/>
      <c r="V111" s="95" t="s">
        <v>2296</v>
      </c>
      <c r="W111" s="76">
        <f>IF(COUNTIF('5.QĐ'!$G$28:$G$38,Inter!U111)=1,0,ROUND(K111*2%,0))</f>
        <v>0</v>
      </c>
      <c r="X111" s="76"/>
      <c r="Y111" s="24"/>
    </row>
    <row r="112" spans="1:26" ht="15.75" x14ac:dyDescent="0.25">
      <c r="A112" s="51" t="s">
        <v>154</v>
      </c>
      <c r="B112" s="52" t="s">
        <v>155</v>
      </c>
      <c r="C112" s="281"/>
      <c r="D112" s="53"/>
      <c r="E112" s="85"/>
      <c r="F112" s="85"/>
      <c r="G112" s="85"/>
      <c r="H112" s="85"/>
      <c r="I112" s="76"/>
      <c r="J112" s="85"/>
      <c r="K112" s="85"/>
      <c r="L112" s="94"/>
      <c r="M112" s="85"/>
      <c r="N112" s="85"/>
      <c r="O112" s="85"/>
      <c r="P112" s="277">
        <v>5378860</v>
      </c>
      <c r="Q112" s="277"/>
      <c r="R112" s="85"/>
      <c r="S112" s="76">
        <f t="shared" si="19"/>
        <v>0</v>
      </c>
      <c r="T112" s="145"/>
      <c r="U112" s="146"/>
      <c r="V112" s="95" t="s">
        <v>2297</v>
      </c>
      <c r="W112" s="76">
        <f>IF(COUNTIF('5.QĐ'!$G$28:$G$38,Inter!U112)=1,0,ROUND(K112*2%,0))</f>
        <v>0</v>
      </c>
      <c r="X112" s="76"/>
      <c r="Y112" s="24"/>
    </row>
    <row r="113" spans="1:25" ht="15.75" x14ac:dyDescent="0.25">
      <c r="A113" s="51" t="s">
        <v>156</v>
      </c>
      <c r="B113" s="52" t="s">
        <v>157</v>
      </c>
      <c r="C113" s="281"/>
      <c r="D113" s="53"/>
      <c r="E113" s="85"/>
      <c r="F113" s="85"/>
      <c r="G113" s="85"/>
      <c r="H113" s="85"/>
      <c r="I113" s="76"/>
      <c r="J113" s="85"/>
      <c r="K113" s="85"/>
      <c r="L113" s="94"/>
      <c r="M113" s="85"/>
      <c r="N113" s="85"/>
      <c r="O113" s="85"/>
      <c r="P113" s="277">
        <v>17563339</v>
      </c>
      <c r="Q113" s="277"/>
      <c r="R113" s="85"/>
      <c r="S113" s="76">
        <f t="shared" si="19"/>
        <v>0</v>
      </c>
      <c r="T113" s="145"/>
      <c r="U113" s="146"/>
      <c r="V113" s="95" t="s">
        <v>2297</v>
      </c>
      <c r="W113" s="76">
        <f>IF(COUNTIF('5.QĐ'!$G$28:$G$38,Inter!U113)=1,0,ROUND(K113*2%,0))</f>
        <v>0</v>
      </c>
      <c r="X113" s="76"/>
      <c r="Y113" s="24"/>
    </row>
    <row r="114" spans="1:25" ht="15.75" x14ac:dyDescent="0.25">
      <c r="A114" s="51" t="s">
        <v>235</v>
      </c>
      <c r="B114" s="52" t="s">
        <v>239</v>
      </c>
      <c r="C114" s="281"/>
      <c r="D114" s="53"/>
      <c r="E114" s="85"/>
      <c r="F114" s="85"/>
      <c r="G114" s="85"/>
      <c r="H114" s="85"/>
      <c r="I114" s="76"/>
      <c r="J114" s="85"/>
      <c r="K114" s="85"/>
      <c r="L114" s="94"/>
      <c r="M114" s="85"/>
      <c r="N114" s="85"/>
      <c r="O114" s="85"/>
      <c r="P114" s="277">
        <v>31078677</v>
      </c>
      <c r="Q114" s="277"/>
      <c r="R114" s="85"/>
      <c r="S114" s="76">
        <f t="shared" si="19"/>
        <v>0</v>
      </c>
      <c r="T114" s="145"/>
      <c r="U114" s="146"/>
      <c r="V114" s="95" t="s">
        <v>2298</v>
      </c>
      <c r="W114" s="76">
        <f>IF(COUNTIF('5.QĐ'!$G$28:$G$38,Inter!U114)=1,0,ROUND(K114*2%,0))</f>
        <v>0</v>
      </c>
      <c r="X114" s="76"/>
      <c r="Y114" s="24"/>
    </row>
    <row r="115" spans="1:25" ht="15.75" x14ac:dyDescent="0.25">
      <c r="A115" s="51" t="s">
        <v>505</v>
      </c>
      <c r="B115" s="52" t="s">
        <v>506</v>
      </c>
      <c r="C115" s="281"/>
      <c r="D115" s="53"/>
      <c r="E115" s="85"/>
      <c r="F115" s="85"/>
      <c r="G115" s="85"/>
      <c r="H115" s="85"/>
      <c r="I115" s="76"/>
      <c r="J115" s="85"/>
      <c r="K115" s="85"/>
      <c r="L115" s="144"/>
      <c r="M115" s="85"/>
      <c r="N115" s="85"/>
      <c r="O115" s="85"/>
      <c r="P115" s="277">
        <v>4992</v>
      </c>
      <c r="Q115" s="277"/>
      <c r="R115" s="85"/>
      <c r="S115" s="76">
        <f t="shared" si="19"/>
        <v>0</v>
      </c>
      <c r="T115" s="145"/>
      <c r="U115" s="146"/>
      <c r="V115" s="95" t="s">
        <v>2299</v>
      </c>
      <c r="W115" s="76">
        <f>IF(COUNTIF('5.QĐ'!$G$28:$G$38,Inter!U115)=1,0,ROUND(K115*2%,0))</f>
        <v>0</v>
      </c>
      <c r="X115" s="76"/>
      <c r="Y115" s="24"/>
    </row>
    <row r="116" spans="1:25" ht="15.75" x14ac:dyDescent="0.25">
      <c r="A116" s="51" t="s">
        <v>325</v>
      </c>
      <c r="B116" s="52" t="s">
        <v>1515</v>
      </c>
      <c r="C116" s="281"/>
      <c r="D116" s="53"/>
      <c r="E116" s="160"/>
      <c r="F116" s="160"/>
      <c r="G116" s="76"/>
      <c r="H116" s="76"/>
      <c r="I116" s="76"/>
      <c r="J116" s="76"/>
      <c r="K116" s="76"/>
      <c r="L116" s="144"/>
      <c r="M116" s="76"/>
      <c r="N116" s="76"/>
      <c r="O116" s="76"/>
      <c r="P116" s="276">
        <v>33505</v>
      </c>
      <c r="Q116" s="276"/>
      <c r="R116" s="85"/>
      <c r="S116" s="76">
        <f t="shared" si="19"/>
        <v>0</v>
      </c>
      <c r="T116" s="145"/>
      <c r="U116" s="286"/>
      <c r="V116" s="256" t="s">
        <v>2299</v>
      </c>
      <c r="W116" s="76">
        <f>IF(COUNTIF('5.QĐ'!$G$28:$G$38,Inter!U116)=1,0,ROUND(K116*2%,0))</f>
        <v>0</v>
      </c>
      <c r="X116" s="76"/>
      <c r="Y116" s="24"/>
    </row>
    <row r="117" spans="1:25" ht="15.75" x14ac:dyDescent="0.25">
      <c r="A117" s="51" t="s">
        <v>330</v>
      </c>
      <c r="B117" s="52" t="s">
        <v>1883</v>
      </c>
      <c r="C117" s="281"/>
      <c r="D117" s="53"/>
      <c r="E117" s="160"/>
      <c r="F117" s="160"/>
      <c r="G117" s="76"/>
      <c r="H117" s="76"/>
      <c r="I117" s="76"/>
      <c r="J117" s="76"/>
      <c r="K117" s="76"/>
      <c r="L117" s="144"/>
      <c r="M117" s="76"/>
      <c r="N117" s="76"/>
      <c r="O117" s="76"/>
      <c r="P117" s="76">
        <v>518082</v>
      </c>
      <c r="Q117" s="76"/>
      <c r="R117" s="85"/>
      <c r="S117" s="76">
        <v>0</v>
      </c>
      <c r="T117" s="145" t="s">
        <v>275</v>
      </c>
      <c r="U117" s="286" t="s">
        <v>429</v>
      </c>
      <c r="V117" s="256" t="s">
        <v>2300</v>
      </c>
      <c r="W117" s="76">
        <f>IF(COUNTIF('5.QĐ'!$G$28:$G$38,Inter!U117)=1,0,ROUND(K117*2%,0))</f>
        <v>0</v>
      </c>
      <c r="X117" s="76"/>
      <c r="Y117" s="24"/>
    </row>
    <row r="118" spans="1:25" ht="15.75" x14ac:dyDescent="0.25">
      <c r="A118" s="51" t="s">
        <v>330</v>
      </c>
      <c r="B118" s="52" t="s">
        <v>1883</v>
      </c>
      <c r="C118" s="281"/>
      <c r="D118" s="53"/>
      <c r="E118" s="160"/>
      <c r="F118" s="160"/>
      <c r="G118" s="76"/>
      <c r="H118" s="76"/>
      <c r="I118" s="76"/>
      <c r="J118" s="76"/>
      <c r="K118" s="76"/>
      <c r="L118" s="144"/>
      <c r="M118" s="76"/>
      <c r="N118" s="76"/>
      <c r="O118" s="76"/>
      <c r="P118" s="76">
        <v>410127</v>
      </c>
      <c r="Q118" s="76"/>
      <c r="R118" s="85"/>
      <c r="S118" s="76">
        <v>0</v>
      </c>
      <c r="T118" s="145" t="s">
        <v>275</v>
      </c>
      <c r="U118" s="286" t="s">
        <v>429</v>
      </c>
      <c r="V118" s="256" t="s">
        <v>2300</v>
      </c>
      <c r="W118" s="76">
        <f>IF(COUNTIF('5.QĐ'!$G$28:$G$38,Inter!U118)=1,0,ROUND(K118*2%,0))</f>
        <v>0</v>
      </c>
      <c r="X118" s="76"/>
      <c r="Y118" s="24"/>
    </row>
    <row r="119" spans="1:25" ht="31.5" x14ac:dyDescent="0.25">
      <c r="A119" s="283" t="s">
        <v>330</v>
      </c>
      <c r="B119" s="284" t="s">
        <v>1883</v>
      </c>
      <c r="C119" s="285" t="s">
        <v>37</v>
      </c>
      <c r="D119" s="286" t="s">
        <v>4</v>
      </c>
      <c r="E119" s="287"/>
      <c r="F119" s="287"/>
      <c r="G119" s="287"/>
      <c r="H119" s="287"/>
      <c r="I119" s="287"/>
      <c r="J119" s="287"/>
      <c r="K119" s="287"/>
      <c r="L119" s="288"/>
      <c r="M119" s="287"/>
      <c r="N119" s="76"/>
      <c r="O119" s="76"/>
      <c r="P119" s="287">
        <v>4658369</v>
      </c>
      <c r="Q119" s="287"/>
      <c r="R119" s="85"/>
      <c r="S119" s="76">
        <v>0</v>
      </c>
      <c r="T119" s="145" t="s">
        <v>275</v>
      </c>
      <c r="U119" s="286" t="s">
        <v>429</v>
      </c>
      <c r="V119" s="291" t="s">
        <v>2527</v>
      </c>
      <c r="W119" s="76">
        <f>IF(COUNTIF('5.QĐ'!$G$28:$G$38,Inter!U119)=1,0,ROUND(K119*2%,0))</f>
        <v>0</v>
      </c>
      <c r="X119" s="76"/>
      <c r="Y119" s="24"/>
    </row>
    <row r="120" spans="1:25" ht="31.5" x14ac:dyDescent="0.25">
      <c r="A120" s="283" t="s">
        <v>330</v>
      </c>
      <c r="B120" s="284" t="s">
        <v>1883</v>
      </c>
      <c r="C120" s="313" t="s">
        <v>37</v>
      </c>
      <c r="D120" s="286" t="s">
        <v>283</v>
      </c>
      <c r="E120" s="287">
        <v>44900000</v>
      </c>
      <c r="F120" s="287">
        <v>88453</v>
      </c>
      <c r="G120" s="287"/>
      <c r="H120" s="287">
        <v>13469.999999999998</v>
      </c>
      <c r="I120" s="287"/>
      <c r="J120" s="287"/>
      <c r="K120" s="287">
        <v>74983</v>
      </c>
      <c r="L120" s="288">
        <v>0.2</v>
      </c>
      <c r="M120" s="287">
        <v>14997</v>
      </c>
      <c r="N120" s="76"/>
      <c r="O120" s="76"/>
      <c r="P120" s="287">
        <v>3161742</v>
      </c>
      <c r="Q120" s="287"/>
      <c r="R120" s="85"/>
      <c r="S120" s="76">
        <v>0</v>
      </c>
      <c r="T120" s="145" t="s">
        <v>275</v>
      </c>
      <c r="U120" s="286" t="s">
        <v>429</v>
      </c>
      <c r="V120" s="291" t="s">
        <v>3030</v>
      </c>
      <c r="W120" s="76">
        <f>IF(COUNTIF('5.QĐ'!$G$28:$G$38,Inter!U120)=1,0,ROUND(K120*2%,0))</f>
        <v>1500</v>
      </c>
      <c r="X120" s="76"/>
      <c r="Y120" s="24"/>
    </row>
    <row r="121" spans="1:25" ht="31.5" x14ac:dyDescent="0.25">
      <c r="A121" s="283" t="s">
        <v>1488</v>
      </c>
      <c r="B121" s="284" t="s">
        <v>1489</v>
      </c>
      <c r="C121" s="285"/>
      <c r="D121" s="286"/>
      <c r="E121" s="287"/>
      <c r="F121" s="287"/>
      <c r="G121" s="287"/>
      <c r="H121" s="287"/>
      <c r="I121" s="287"/>
      <c r="J121" s="287"/>
      <c r="K121" s="287"/>
      <c r="L121" s="288"/>
      <c r="M121" s="287"/>
      <c r="N121" s="287"/>
      <c r="O121" s="287"/>
      <c r="P121" s="287">
        <v>7150506</v>
      </c>
      <c r="Q121" s="287"/>
      <c r="R121" s="85"/>
      <c r="S121" s="76">
        <v>0</v>
      </c>
      <c r="T121" s="286">
        <v>1586</v>
      </c>
      <c r="U121" s="286" t="s">
        <v>1641</v>
      </c>
      <c r="V121" s="290" t="s">
        <v>2412</v>
      </c>
      <c r="W121" s="76">
        <f>IF(COUNTIF('5.QĐ'!$G$28:$G$38,Inter!U121)=1,0,ROUND(K121*2%,0))</f>
        <v>0</v>
      </c>
      <c r="X121" s="76"/>
      <c r="Y121" s="24"/>
    </row>
    <row r="122" spans="1:25" ht="15.75" x14ac:dyDescent="0.25">
      <c r="A122" s="51" t="s">
        <v>2003</v>
      </c>
      <c r="B122" s="52" t="s">
        <v>2664</v>
      </c>
      <c r="C122" s="281"/>
      <c r="D122" s="53"/>
      <c r="E122" s="160"/>
      <c r="F122" s="160"/>
      <c r="G122" s="76"/>
      <c r="H122" s="76"/>
      <c r="I122" s="76"/>
      <c r="J122" s="76"/>
      <c r="K122" s="76"/>
      <c r="L122" s="144"/>
      <c r="M122" s="76"/>
      <c r="N122" s="76"/>
      <c r="O122" s="76"/>
      <c r="P122" s="76">
        <v>873935</v>
      </c>
      <c r="Q122" s="85"/>
      <c r="R122" s="85"/>
      <c r="S122" s="76">
        <v>0</v>
      </c>
      <c r="T122" s="145"/>
      <c r="U122" s="146"/>
      <c r="V122" s="256" t="s">
        <v>2670</v>
      </c>
      <c r="W122" s="76">
        <f>IF(COUNTIF('5.QĐ'!$G$28:$G$38,Inter!U122)=1,0,ROUND(K122*2%,0))</f>
        <v>0</v>
      </c>
      <c r="X122" s="347"/>
      <c r="Y122" s="24"/>
    </row>
    <row r="123" spans="1:25" s="380" customFormat="1" ht="15.75" x14ac:dyDescent="0.25">
      <c r="E123" s="349">
        <f t="shared" ref="E123:S123" si="20">SUM(E2:E122)</f>
        <v>4172332831600</v>
      </c>
      <c r="F123" s="349">
        <f t="shared" si="20"/>
        <v>6003977579</v>
      </c>
      <c r="G123" s="349">
        <f t="shared" si="20"/>
        <v>0</v>
      </c>
      <c r="H123" s="349">
        <f t="shared" si="20"/>
        <v>1245824434.8899996</v>
      </c>
      <c r="I123" s="349">
        <f t="shared" si="20"/>
        <v>33629348.625</v>
      </c>
      <c r="J123" s="349">
        <f t="shared" si="20"/>
        <v>0</v>
      </c>
      <c r="K123" s="349">
        <f t="shared" si="20"/>
        <v>4724523810</v>
      </c>
      <c r="L123" s="349">
        <f t="shared" si="20"/>
        <v>38.999999999999957</v>
      </c>
      <c r="M123" s="349">
        <f t="shared" si="20"/>
        <v>2693356679</v>
      </c>
      <c r="N123" s="349">
        <f t="shared" si="20"/>
        <v>267879949</v>
      </c>
      <c r="O123" s="349">
        <f t="shared" si="20"/>
        <v>2425461733</v>
      </c>
      <c r="P123" s="349">
        <f t="shared" si="20"/>
        <v>76381645</v>
      </c>
      <c r="Q123" s="349">
        <f t="shared" si="20"/>
        <v>3330342</v>
      </c>
      <c r="R123" s="349">
        <f t="shared" si="20"/>
        <v>2044002582</v>
      </c>
      <c r="S123" s="349">
        <f t="shared" si="20"/>
        <v>384789493</v>
      </c>
      <c r="T123" s="349"/>
      <c r="U123" s="349">
        <f>SUM(U2:U122)</f>
        <v>0</v>
      </c>
      <c r="V123" s="349">
        <f>SUM(V2:V122)</f>
        <v>0</v>
      </c>
      <c r="W123" s="349">
        <f>SUM(W2:W122)</f>
        <v>80596484</v>
      </c>
    </row>
  </sheetData>
  <autoFilter ref="A1:X123">
    <filterColumn colId="2">
      <filters blank="1">
        <filter val="0101"/>
        <filter val="0102"/>
        <filter val="0104"/>
        <filter val="0105"/>
        <filter val="0113"/>
        <filter val="0116"/>
        <filter val="0117"/>
        <filter val="0201"/>
        <filter val="0202"/>
        <filter val="0301"/>
      </filters>
    </filterColumn>
    <filterColumn colId="19" showButton="0"/>
    <filterColumn colId="20" showButton="0"/>
  </autoFilter>
  <mergeCells count="1">
    <mergeCell ref="T1:V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3" sqref="D13"/>
    </sheetView>
  </sheetViews>
  <sheetFormatPr defaultRowHeight="15" x14ac:dyDescent="0.25"/>
  <cols>
    <col min="1" max="1" width="38.28515625" customWidth="1"/>
    <col min="2" max="2" width="12.5703125" customWidth="1"/>
    <col min="3" max="3" width="13" customWidth="1"/>
    <col min="4" max="4" width="29.5703125" customWidth="1"/>
    <col min="5" max="5" width="15.42578125" customWidth="1"/>
    <col min="6" max="6" width="29.28515625" customWidth="1"/>
    <col min="7" max="7" width="22" customWidth="1"/>
  </cols>
  <sheetData>
    <row r="1" spans="1:7" x14ac:dyDescent="0.25">
      <c r="A1" s="300" t="s">
        <v>2406</v>
      </c>
      <c r="B1" s="300" t="s">
        <v>1223</v>
      </c>
      <c r="C1" s="300" t="s">
        <v>2407</v>
      </c>
      <c r="D1" s="300" t="s">
        <v>2408</v>
      </c>
      <c r="E1" s="300" t="s">
        <v>2409</v>
      </c>
      <c r="F1" s="301" t="s">
        <v>2410</v>
      </c>
      <c r="G1" s="302" t="s">
        <v>2411</v>
      </c>
    </row>
    <row r="2" spans="1:7" ht="29.25" customHeight="1" x14ac:dyDescent="0.25">
      <c r="A2" s="345"/>
      <c r="B2" s="299"/>
      <c r="C2" s="298"/>
      <c r="D2" s="298"/>
      <c r="E2" s="299"/>
      <c r="F2" s="293"/>
      <c r="G2" s="293"/>
    </row>
    <row r="3" spans="1:7" x14ac:dyDescent="0.25">
      <c r="F3" s="45"/>
      <c r="G3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zoomScale="77" zoomScaleNormal="77" workbookViewId="0">
      <pane ySplit="1" topLeftCell="A15" activePane="bottomLeft" state="frozen"/>
      <selection pane="bottomLeft" activeCell="B2" sqref="B2:C58"/>
    </sheetView>
  </sheetViews>
  <sheetFormatPr defaultRowHeight="15" x14ac:dyDescent="0.25"/>
  <cols>
    <col min="1" max="1" width="10.140625" customWidth="1"/>
    <col min="2" max="2" width="62.85546875" customWidth="1"/>
    <col min="3" max="3" width="9.5703125" customWidth="1"/>
    <col min="4" max="4" width="21.85546875" customWidth="1"/>
    <col min="5" max="5" width="18.5703125" customWidth="1"/>
    <col min="6" max="6" width="17.5703125" style="34" customWidth="1"/>
    <col min="7" max="7" width="17.140625" customWidth="1"/>
    <col min="8" max="8" width="13.85546875" customWidth="1"/>
    <col min="9" max="9" width="15.7109375" bestFit="1" customWidth="1"/>
    <col min="10" max="10" width="13.5703125" customWidth="1"/>
    <col min="11" max="11" width="30.140625" bestFit="1" customWidth="1"/>
    <col min="259" max="259" width="30" customWidth="1"/>
    <col min="260" max="260" width="9.5703125" customWidth="1"/>
    <col min="261" max="261" width="14.85546875" bestFit="1" customWidth="1"/>
    <col min="262" max="262" width="12.7109375" customWidth="1"/>
    <col min="263" max="263" width="12.140625" bestFit="1" customWidth="1"/>
    <col min="264" max="264" width="12.85546875" customWidth="1"/>
    <col min="265" max="265" width="14" bestFit="1" customWidth="1"/>
    <col min="266" max="266" width="7.42578125" bestFit="1" customWidth="1"/>
    <col min="267" max="267" width="30" bestFit="1" customWidth="1"/>
    <col min="515" max="515" width="30" customWidth="1"/>
    <col min="516" max="516" width="9.5703125" customWidth="1"/>
    <col min="517" max="517" width="14.85546875" bestFit="1" customWidth="1"/>
    <col min="518" max="518" width="12.7109375" customWidth="1"/>
    <col min="519" max="519" width="12.140625" bestFit="1" customWidth="1"/>
    <col min="520" max="520" width="12.85546875" customWidth="1"/>
    <col min="521" max="521" width="14" bestFit="1" customWidth="1"/>
    <col min="522" max="522" width="7.42578125" bestFit="1" customWidth="1"/>
    <col min="523" max="523" width="30" bestFit="1" customWidth="1"/>
    <col min="771" max="771" width="30" customWidth="1"/>
    <col min="772" max="772" width="9.5703125" customWidth="1"/>
    <col min="773" max="773" width="14.85546875" bestFit="1" customWidth="1"/>
    <col min="774" max="774" width="12.7109375" customWidth="1"/>
    <col min="775" max="775" width="12.140625" bestFit="1" customWidth="1"/>
    <col min="776" max="776" width="12.85546875" customWidth="1"/>
    <col min="777" max="777" width="14" bestFit="1" customWidth="1"/>
    <col min="778" max="778" width="7.42578125" bestFit="1" customWidth="1"/>
    <col min="779" max="779" width="30" bestFit="1" customWidth="1"/>
    <col min="1027" max="1027" width="30" customWidth="1"/>
    <col min="1028" max="1028" width="9.5703125" customWidth="1"/>
    <col min="1029" max="1029" width="14.85546875" bestFit="1" customWidth="1"/>
    <col min="1030" max="1030" width="12.7109375" customWidth="1"/>
    <col min="1031" max="1031" width="12.140625" bestFit="1" customWidth="1"/>
    <col min="1032" max="1032" width="12.85546875" customWidth="1"/>
    <col min="1033" max="1033" width="14" bestFit="1" customWidth="1"/>
    <col min="1034" max="1034" width="7.42578125" bestFit="1" customWidth="1"/>
    <col min="1035" max="1035" width="30" bestFit="1" customWidth="1"/>
    <col min="1283" max="1283" width="30" customWidth="1"/>
    <col min="1284" max="1284" width="9.5703125" customWidth="1"/>
    <col min="1285" max="1285" width="14.85546875" bestFit="1" customWidth="1"/>
    <col min="1286" max="1286" width="12.7109375" customWidth="1"/>
    <col min="1287" max="1287" width="12.140625" bestFit="1" customWidth="1"/>
    <col min="1288" max="1288" width="12.85546875" customWidth="1"/>
    <col min="1289" max="1289" width="14" bestFit="1" customWidth="1"/>
    <col min="1290" max="1290" width="7.42578125" bestFit="1" customWidth="1"/>
    <col min="1291" max="1291" width="30" bestFit="1" customWidth="1"/>
    <col min="1539" max="1539" width="30" customWidth="1"/>
    <col min="1540" max="1540" width="9.5703125" customWidth="1"/>
    <col min="1541" max="1541" width="14.85546875" bestFit="1" customWidth="1"/>
    <col min="1542" max="1542" width="12.7109375" customWidth="1"/>
    <col min="1543" max="1543" width="12.140625" bestFit="1" customWidth="1"/>
    <col min="1544" max="1544" width="12.85546875" customWidth="1"/>
    <col min="1545" max="1545" width="14" bestFit="1" customWidth="1"/>
    <col min="1546" max="1546" width="7.42578125" bestFit="1" customWidth="1"/>
    <col min="1547" max="1547" width="30" bestFit="1" customWidth="1"/>
    <col min="1795" max="1795" width="30" customWidth="1"/>
    <col min="1796" max="1796" width="9.5703125" customWidth="1"/>
    <col min="1797" max="1797" width="14.85546875" bestFit="1" customWidth="1"/>
    <col min="1798" max="1798" width="12.7109375" customWidth="1"/>
    <col min="1799" max="1799" width="12.140625" bestFit="1" customWidth="1"/>
    <col min="1800" max="1800" width="12.85546875" customWidth="1"/>
    <col min="1801" max="1801" width="14" bestFit="1" customWidth="1"/>
    <col min="1802" max="1802" width="7.42578125" bestFit="1" customWidth="1"/>
    <col min="1803" max="1803" width="30" bestFit="1" customWidth="1"/>
    <col min="2051" max="2051" width="30" customWidth="1"/>
    <col min="2052" max="2052" width="9.5703125" customWidth="1"/>
    <col min="2053" max="2053" width="14.85546875" bestFit="1" customWidth="1"/>
    <col min="2054" max="2054" width="12.7109375" customWidth="1"/>
    <col min="2055" max="2055" width="12.140625" bestFit="1" customWidth="1"/>
    <col min="2056" max="2056" width="12.85546875" customWidth="1"/>
    <col min="2057" max="2057" width="14" bestFit="1" customWidth="1"/>
    <col min="2058" max="2058" width="7.42578125" bestFit="1" customWidth="1"/>
    <col min="2059" max="2059" width="30" bestFit="1" customWidth="1"/>
    <col min="2307" max="2307" width="30" customWidth="1"/>
    <col min="2308" max="2308" width="9.5703125" customWidth="1"/>
    <col min="2309" max="2309" width="14.85546875" bestFit="1" customWidth="1"/>
    <col min="2310" max="2310" width="12.7109375" customWidth="1"/>
    <col min="2311" max="2311" width="12.140625" bestFit="1" customWidth="1"/>
    <col min="2312" max="2312" width="12.85546875" customWidth="1"/>
    <col min="2313" max="2313" width="14" bestFit="1" customWidth="1"/>
    <col min="2314" max="2314" width="7.42578125" bestFit="1" customWidth="1"/>
    <col min="2315" max="2315" width="30" bestFit="1" customWidth="1"/>
    <col min="2563" max="2563" width="30" customWidth="1"/>
    <col min="2564" max="2564" width="9.5703125" customWidth="1"/>
    <col min="2565" max="2565" width="14.85546875" bestFit="1" customWidth="1"/>
    <col min="2566" max="2566" width="12.7109375" customWidth="1"/>
    <col min="2567" max="2567" width="12.140625" bestFit="1" customWidth="1"/>
    <col min="2568" max="2568" width="12.85546875" customWidth="1"/>
    <col min="2569" max="2569" width="14" bestFit="1" customWidth="1"/>
    <col min="2570" max="2570" width="7.42578125" bestFit="1" customWidth="1"/>
    <col min="2571" max="2571" width="30" bestFit="1" customWidth="1"/>
    <col min="2819" max="2819" width="30" customWidth="1"/>
    <col min="2820" max="2820" width="9.5703125" customWidth="1"/>
    <col min="2821" max="2821" width="14.85546875" bestFit="1" customWidth="1"/>
    <col min="2822" max="2822" width="12.7109375" customWidth="1"/>
    <col min="2823" max="2823" width="12.140625" bestFit="1" customWidth="1"/>
    <col min="2824" max="2824" width="12.85546875" customWidth="1"/>
    <col min="2825" max="2825" width="14" bestFit="1" customWidth="1"/>
    <col min="2826" max="2826" width="7.42578125" bestFit="1" customWidth="1"/>
    <col min="2827" max="2827" width="30" bestFit="1" customWidth="1"/>
    <col min="3075" max="3075" width="30" customWidth="1"/>
    <col min="3076" max="3076" width="9.5703125" customWidth="1"/>
    <col min="3077" max="3077" width="14.85546875" bestFit="1" customWidth="1"/>
    <col min="3078" max="3078" width="12.7109375" customWidth="1"/>
    <col min="3079" max="3079" width="12.140625" bestFit="1" customWidth="1"/>
    <col min="3080" max="3080" width="12.85546875" customWidth="1"/>
    <col min="3081" max="3081" width="14" bestFit="1" customWidth="1"/>
    <col min="3082" max="3082" width="7.42578125" bestFit="1" customWidth="1"/>
    <col min="3083" max="3083" width="30" bestFit="1" customWidth="1"/>
    <col min="3331" max="3331" width="30" customWidth="1"/>
    <col min="3332" max="3332" width="9.5703125" customWidth="1"/>
    <col min="3333" max="3333" width="14.85546875" bestFit="1" customWidth="1"/>
    <col min="3334" max="3334" width="12.7109375" customWidth="1"/>
    <col min="3335" max="3335" width="12.140625" bestFit="1" customWidth="1"/>
    <col min="3336" max="3336" width="12.85546875" customWidth="1"/>
    <col min="3337" max="3337" width="14" bestFit="1" customWidth="1"/>
    <col min="3338" max="3338" width="7.42578125" bestFit="1" customWidth="1"/>
    <col min="3339" max="3339" width="30" bestFit="1" customWidth="1"/>
    <col min="3587" max="3587" width="30" customWidth="1"/>
    <col min="3588" max="3588" width="9.5703125" customWidth="1"/>
    <col min="3589" max="3589" width="14.85546875" bestFit="1" customWidth="1"/>
    <col min="3590" max="3590" width="12.7109375" customWidth="1"/>
    <col min="3591" max="3591" width="12.140625" bestFit="1" customWidth="1"/>
    <col min="3592" max="3592" width="12.85546875" customWidth="1"/>
    <col min="3593" max="3593" width="14" bestFit="1" customWidth="1"/>
    <col min="3594" max="3594" width="7.42578125" bestFit="1" customWidth="1"/>
    <col min="3595" max="3595" width="30" bestFit="1" customWidth="1"/>
    <col min="3843" max="3843" width="30" customWidth="1"/>
    <col min="3844" max="3844" width="9.5703125" customWidth="1"/>
    <col min="3845" max="3845" width="14.85546875" bestFit="1" customWidth="1"/>
    <col min="3846" max="3846" width="12.7109375" customWidth="1"/>
    <col min="3847" max="3847" width="12.140625" bestFit="1" customWidth="1"/>
    <col min="3848" max="3848" width="12.85546875" customWidth="1"/>
    <col min="3849" max="3849" width="14" bestFit="1" customWidth="1"/>
    <col min="3850" max="3850" width="7.42578125" bestFit="1" customWidth="1"/>
    <col min="3851" max="3851" width="30" bestFit="1" customWidth="1"/>
    <col min="4099" max="4099" width="30" customWidth="1"/>
    <col min="4100" max="4100" width="9.5703125" customWidth="1"/>
    <col min="4101" max="4101" width="14.85546875" bestFit="1" customWidth="1"/>
    <col min="4102" max="4102" width="12.7109375" customWidth="1"/>
    <col min="4103" max="4103" width="12.140625" bestFit="1" customWidth="1"/>
    <col min="4104" max="4104" width="12.85546875" customWidth="1"/>
    <col min="4105" max="4105" width="14" bestFit="1" customWidth="1"/>
    <col min="4106" max="4106" width="7.42578125" bestFit="1" customWidth="1"/>
    <col min="4107" max="4107" width="30" bestFit="1" customWidth="1"/>
    <col min="4355" max="4355" width="30" customWidth="1"/>
    <col min="4356" max="4356" width="9.5703125" customWidth="1"/>
    <col min="4357" max="4357" width="14.85546875" bestFit="1" customWidth="1"/>
    <col min="4358" max="4358" width="12.7109375" customWidth="1"/>
    <col min="4359" max="4359" width="12.140625" bestFit="1" customWidth="1"/>
    <col min="4360" max="4360" width="12.85546875" customWidth="1"/>
    <col min="4361" max="4361" width="14" bestFit="1" customWidth="1"/>
    <col min="4362" max="4362" width="7.42578125" bestFit="1" customWidth="1"/>
    <col min="4363" max="4363" width="30" bestFit="1" customWidth="1"/>
    <col min="4611" max="4611" width="30" customWidth="1"/>
    <col min="4612" max="4612" width="9.5703125" customWidth="1"/>
    <col min="4613" max="4613" width="14.85546875" bestFit="1" customWidth="1"/>
    <col min="4614" max="4614" width="12.7109375" customWidth="1"/>
    <col min="4615" max="4615" width="12.140625" bestFit="1" customWidth="1"/>
    <col min="4616" max="4616" width="12.85546875" customWidth="1"/>
    <col min="4617" max="4617" width="14" bestFit="1" customWidth="1"/>
    <col min="4618" max="4618" width="7.42578125" bestFit="1" customWidth="1"/>
    <col min="4619" max="4619" width="30" bestFit="1" customWidth="1"/>
    <col min="4867" max="4867" width="30" customWidth="1"/>
    <col min="4868" max="4868" width="9.5703125" customWidth="1"/>
    <col min="4869" max="4869" width="14.85546875" bestFit="1" customWidth="1"/>
    <col min="4870" max="4870" width="12.7109375" customWidth="1"/>
    <col min="4871" max="4871" width="12.140625" bestFit="1" customWidth="1"/>
    <col min="4872" max="4872" width="12.85546875" customWidth="1"/>
    <col min="4873" max="4873" width="14" bestFit="1" customWidth="1"/>
    <col min="4874" max="4874" width="7.42578125" bestFit="1" customWidth="1"/>
    <col min="4875" max="4875" width="30" bestFit="1" customWidth="1"/>
    <col min="5123" max="5123" width="30" customWidth="1"/>
    <col min="5124" max="5124" width="9.5703125" customWidth="1"/>
    <col min="5125" max="5125" width="14.85546875" bestFit="1" customWidth="1"/>
    <col min="5126" max="5126" width="12.7109375" customWidth="1"/>
    <col min="5127" max="5127" width="12.140625" bestFit="1" customWidth="1"/>
    <col min="5128" max="5128" width="12.85546875" customWidth="1"/>
    <col min="5129" max="5129" width="14" bestFit="1" customWidth="1"/>
    <col min="5130" max="5130" width="7.42578125" bestFit="1" customWidth="1"/>
    <col min="5131" max="5131" width="30" bestFit="1" customWidth="1"/>
    <col min="5379" max="5379" width="30" customWidth="1"/>
    <col min="5380" max="5380" width="9.5703125" customWidth="1"/>
    <col min="5381" max="5381" width="14.85546875" bestFit="1" customWidth="1"/>
    <col min="5382" max="5382" width="12.7109375" customWidth="1"/>
    <col min="5383" max="5383" width="12.140625" bestFit="1" customWidth="1"/>
    <col min="5384" max="5384" width="12.85546875" customWidth="1"/>
    <col min="5385" max="5385" width="14" bestFit="1" customWidth="1"/>
    <col min="5386" max="5386" width="7.42578125" bestFit="1" customWidth="1"/>
    <col min="5387" max="5387" width="30" bestFit="1" customWidth="1"/>
    <col min="5635" max="5635" width="30" customWidth="1"/>
    <col min="5636" max="5636" width="9.5703125" customWidth="1"/>
    <col min="5637" max="5637" width="14.85546875" bestFit="1" customWidth="1"/>
    <col min="5638" max="5638" width="12.7109375" customWidth="1"/>
    <col min="5639" max="5639" width="12.140625" bestFit="1" customWidth="1"/>
    <col min="5640" max="5640" width="12.85546875" customWidth="1"/>
    <col min="5641" max="5641" width="14" bestFit="1" customWidth="1"/>
    <col min="5642" max="5642" width="7.42578125" bestFit="1" customWidth="1"/>
    <col min="5643" max="5643" width="30" bestFit="1" customWidth="1"/>
    <col min="5891" max="5891" width="30" customWidth="1"/>
    <col min="5892" max="5892" width="9.5703125" customWidth="1"/>
    <col min="5893" max="5893" width="14.85546875" bestFit="1" customWidth="1"/>
    <col min="5894" max="5894" width="12.7109375" customWidth="1"/>
    <col min="5895" max="5895" width="12.140625" bestFit="1" customWidth="1"/>
    <col min="5896" max="5896" width="12.85546875" customWidth="1"/>
    <col min="5897" max="5897" width="14" bestFit="1" customWidth="1"/>
    <col min="5898" max="5898" width="7.42578125" bestFit="1" customWidth="1"/>
    <col min="5899" max="5899" width="30" bestFit="1" customWidth="1"/>
    <col min="6147" max="6147" width="30" customWidth="1"/>
    <col min="6148" max="6148" width="9.5703125" customWidth="1"/>
    <col min="6149" max="6149" width="14.85546875" bestFit="1" customWidth="1"/>
    <col min="6150" max="6150" width="12.7109375" customWidth="1"/>
    <col min="6151" max="6151" width="12.140625" bestFit="1" customWidth="1"/>
    <col min="6152" max="6152" width="12.85546875" customWidth="1"/>
    <col min="6153" max="6153" width="14" bestFit="1" customWidth="1"/>
    <col min="6154" max="6154" width="7.42578125" bestFit="1" customWidth="1"/>
    <col min="6155" max="6155" width="30" bestFit="1" customWidth="1"/>
    <col min="6403" max="6403" width="30" customWidth="1"/>
    <col min="6404" max="6404" width="9.5703125" customWidth="1"/>
    <col min="6405" max="6405" width="14.85546875" bestFit="1" customWidth="1"/>
    <col min="6406" max="6406" width="12.7109375" customWidth="1"/>
    <col min="6407" max="6407" width="12.140625" bestFit="1" customWidth="1"/>
    <col min="6408" max="6408" width="12.85546875" customWidth="1"/>
    <col min="6409" max="6409" width="14" bestFit="1" customWidth="1"/>
    <col min="6410" max="6410" width="7.42578125" bestFit="1" customWidth="1"/>
    <col min="6411" max="6411" width="30" bestFit="1" customWidth="1"/>
    <col min="6659" max="6659" width="30" customWidth="1"/>
    <col min="6660" max="6660" width="9.5703125" customWidth="1"/>
    <col min="6661" max="6661" width="14.85546875" bestFit="1" customWidth="1"/>
    <col min="6662" max="6662" width="12.7109375" customWidth="1"/>
    <col min="6663" max="6663" width="12.140625" bestFit="1" customWidth="1"/>
    <col min="6664" max="6664" width="12.85546875" customWidth="1"/>
    <col min="6665" max="6665" width="14" bestFit="1" customWidth="1"/>
    <col min="6666" max="6666" width="7.42578125" bestFit="1" customWidth="1"/>
    <col min="6667" max="6667" width="30" bestFit="1" customWidth="1"/>
    <col min="6915" max="6915" width="30" customWidth="1"/>
    <col min="6916" max="6916" width="9.5703125" customWidth="1"/>
    <col min="6917" max="6917" width="14.85546875" bestFit="1" customWidth="1"/>
    <col min="6918" max="6918" width="12.7109375" customWidth="1"/>
    <col min="6919" max="6919" width="12.140625" bestFit="1" customWidth="1"/>
    <col min="6920" max="6920" width="12.85546875" customWidth="1"/>
    <col min="6921" max="6921" width="14" bestFit="1" customWidth="1"/>
    <col min="6922" max="6922" width="7.42578125" bestFit="1" customWidth="1"/>
    <col min="6923" max="6923" width="30" bestFit="1" customWidth="1"/>
    <col min="7171" max="7171" width="30" customWidth="1"/>
    <col min="7172" max="7172" width="9.5703125" customWidth="1"/>
    <col min="7173" max="7173" width="14.85546875" bestFit="1" customWidth="1"/>
    <col min="7174" max="7174" width="12.7109375" customWidth="1"/>
    <col min="7175" max="7175" width="12.140625" bestFit="1" customWidth="1"/>
    <col min="7176" max="7176" width="12.85546875" customWidth="1"/>
    <col min="7177" max="7177" width="14" bestFit="1" customWidth="1"/>
    <col min="7178" max="7178" width="7.42578125" bestFit="1" customWidth="1"/>
    <col min="7179" max="7179" width="30" bestFit="1" customWidth="1"/>
    <col min="7427" max="7427" width="30" customWidth="1"/>
    <col min="7428" max="7428" width="9.5703125" customWidth="1"/>
    <col min="7429" max="7429" width="14.85546875" bestFit="1" customWidth="1"/>
    <col min="7430" max="7430" width="12.7109375" customWidth="1"/>
    <col min="7431" max="7431" width="12.140625" bestFit="1" customWidth="1"/>
    <col min="7432" max="7432" width="12.85546875" customWidth="1"/>
    <col min="7433" max="7433" width="14" bestFit="1" customWidth="1"/>
    <col min="7434" max="7434" width="7.42578125" bestFit="1" customWidth="1"/>
    <col min="7435" max="7435" width="30" bestFit="1" customWidth="1"/>
    <col min="7683" max="7683" width="30" customWidth="1"/>
    <col min="7684" max="7684" width="9.5703125" customWidth="1"/>
    <col min="7685" max="7685" width="14.85546875" bestFit="1" customWidth="1"/>
    <col min="7686" max="7686" width="12.7109375" customWidth="1"/>
    <col min="7687" max="7687" width="12.140625" bestFit="1" customWidth="1"/>
    <col min="7688" max="7688" width="12.85546875" customWidth="1"/>
    <col min="7689" max="7689" width="14" bestFit="1" customWidth="1"/>
    <col min="7690" max="7690" width="7.42578125" bestFit="1" customWidth="1"/>
    <col min="7691" max="7691" width="30" bestFit="1" customWidth="1"/>
    <col min="7939" max="7939" width="30" customWidth="1"/>
    <col min="7940" max="7940" width="9.5703125" customWidth="1"/>
    <col min="7941" max="7941" width="14.85546875" bestFit="1" customWidth="1"/>
    <col min="7942" max="7942" width="12.7109375" customWidth="1"/>
    <col min="7943" max="7943" width="12.140625" bestFit="1" customWidth="1"/>
    <col min="7944" max="7944" width="12.85546875" customWidth="1"/>
    <col min="7945" max="7945" width="14" bestFit="1" customWidth="1"/>
    <col min="7946" max="7946" width="7.42578125" bestFit="1" customWidth="1"/>
    <col min="7947" max="7947" width="30" bestFit="1" customWidth="1"/>
    <col min="8195" max="8195" width="30" customWidth="1"/>
    <col min="8196" max="8196" width="9.5703125" customWidth="1"/>
    <col min="8197" max="8197" width="14.85546875" bestFit="1" customWidth="1"/>
    <col min="8198" max="8198" width="12.7109375" customWidth="1"/>
    <col min="8199" max="8199" width="12.140625" bestFit="1" customWidth="1"/>
    <col min="8200" max="8200" width="12.85546875" customWidth="1"/>
    <col min="8201" max="8201" width="14" bestFit="1" customWidth="1"/>
    <col min="8202" max="8202" width="7.42578125" bestFit="1" customWidth="1"/>
    <col min="8203" max="8203" width="30" bestFit="1" customWidth="1"/>
    <col min="8451" max="8451" width="30" customWidth="1"/>
    <col min="8452" max="8452" width="9.5703125" customWidth="1"/>
    <col min="8453" max="8453" width="14.85546875" bestFit="1" customWidth="1"/>
    <col min="8454" max="8454" width="12.7109375" customWidth="1"/>
    <col min="8455" max="8455" width="12.140625" bestFit="1" customWidth="1"/>
    <col min="8456" max="8456" width="12.85546875" customWidth="1"/>
    <col min="8457" max="8457" width="14" bestFit="1" customWidth="1"/>
    <col min="8458" max="8458" width="7.42578125" bestFit="1" customWidth="1"/>
    <col min="8459" max="8459" width="30" bestFit="1" customWidth="1"/>
    <col min="8707" max="8707" width="30" customWidth="1"/>
    <col min="8708" max="8708" width="9.5703125" customWidth="1"/>
    <col min="8709" max="8709" width="14.85546875" bestFit="1" customWidth="1"/>
    <col min="8710" max="8710" width="12.7109375" customWidth="1"/>
    <col min="8711" max="8711" width="12.140625" bestFit="1" customWidth="1"/>
    <col min="8712" max="8712" width="12.85546875" customWidth="1"/>
    <col min="8713" max="8713" width="14" bestFit="1" customWidth="1"/>
    <col min="8714" max="8714" width="7.42578125" bestFit="1" customWidth="1"/>
    <col min="8715" max="8715" width="30" bestFit="1" customWidth="1"/>
    <col min="8963" max="8963" width="30" customWidth="1"/>
    <col min="8964" max="8964" width="9.5703125" customWidth="1"/>
    <col min="8965" max="8965" width="14.85546875" bestFit="1" customWidth="1"/>
    <col min="8966" max="8966" width="12.7109375" customWidth="1"/>
    <col min="8967" max="8967" width="12.140625" bestFit="1" customWidth="1"/>
    <col min="8968" max="8968" width="12.85546875" customWidth="1"/>
    <col min="8969" max="8969" width="14" bestFit="1" customWidth="1"/>
    <col min="8970" max="8970" width="7.42578125" bestFit="1" customWidth="1"/>
    <col min="8971" max="8971" width="30" bestFit="1" customWidth="1"/>
    <col min="9219" max="9219" width="30" customWidth="1"/>
    <col min="9220" max="9220" width="9.5703125" customWidth="1"/>
    <col min="9221" max="9221" width="14.85546875" bestFit="1" customWidth="1"/>
    <col min="9222" max="9222" width="12.7109375" customWidth="1"/>
    <col min="9223" max="9223" width="12.140625" bestFit="1" customWidth="1"/>
    <col min="9224" max="9224" width="12.85546875" customWidth="1"/>
    <col min="9225" max="9225" width="14" bestFit="1" customWidth="1"/>
    <col min="9226" max="9226" width="7.42578125" bestFit="1" customWidth="1"/>
    <col min="9227" max="9227" width="30" bestFit="1" customWidth="1"/>
    <col min="9475" max="9475" width="30" customWidth="1"/>
    <col min="9476" max="9476" width="9.5703125" customWidth="1"/>
    <col min="9477" max="9477" width="14.85546875" bestFit="1" customWidth="1"/>
    <col min="9478" max="9478" width="12.7109375" customWidth="1"/>
    <col min="9479" max="9479" width="12.140625" bestFit="1" customWidth="1"/>
    <col min="9480" max="9480" width="12.85546875" customWidth="1"/>
    <col min="9481" max="9481" width="14" bestFit="1" customWidth="1"/>
    <col min="9482" max="9482" width="7.42578125" bestFit="1" customWidth="1"/>
    <col min="9483" max="9483" width="30" bestFit="1" customWidth="1"/>
    <col min="9731" max="9731" width="30" customWidth="1"/>
    <col min="9732" max="9732" width="9.5703125" customWidth="1"/>
    <col min="9733" max="9733" width="14.85546875" bestFit="1" customWidth="1"/>
    <col min="9734" max="9734" width="12.7109375" customWidth="1"/>
    <col min="9735" max="9735" width="12.140625" bestFit="1" customWidth="1"/>
    <col min="9736" max="9736" width="12.85546875" customWidth="1"/>
    <col min="9737" max="9737" width="14" bestFit="1" customWidth="1"/>
    <col min="9738" max="9738" width="7.42578125" bestFit="1" customWidth="1"/>
    <col min="9739" max="9739" width="30" bestFit="1" customWidth="1"/>
    <col min="9987" max="9987" width="30" customWidth="1"/>
    <col min="9988" max="9988" width="9.5703125" customWidth="1"/>
    <col min="9989" max="9989" width="14.85546875" bestFit="1" customWidth="1"/>
    <col min="9990" max="9990" width="12.7109375" customWidth="1"/>
    <col min="9991" max="9991" width="12.140625" bestFit="1" customWidth="1"/>
    <col min="9992" max="9992" width="12.85546875" customWidth="1"/>
    <col min="9993" max="9993" width="14" bestFit="1" customWidth="1"/>
    <col min="9994" max="9994" width="7.42578125" bestFit="1" customWidth="1"/>
    <col min="9995" max="9995" width="30" bestFit="1" customWidth="1"/>
    <col min="10243" max="10243" width="30" customWidth="1"/>
    <col min="10244" max="10244" width="9.5703125" customWidth="1"/>
    <col min="10245" max="10245" width="14.85546875" bestFit="1" customWidth="1"/>
    <col min="10246" max="10246" width="12.7109375" customWidth="1"/>
    <col min="10247" max="10247" width="12.140625" bestFit="1" customWidth="1"/>
    <col min="10248" max="10248" width="12.85546875" customWidth="1"/>
    <col min="10249" max="10249" width="14" bestFit="1" customWidth="1"/>
    <col min="10250" max="10250" width="7.42578125" bestFit="1" customWidth="1"/>
    <col min="10251" max="10251" width="30" bestFit="1" customWidth="1"/>
    <col min="10499" max="10499" width="30" customWidth="1"/>
    <col min="10500" max="10500" width="9.5703125" customWidth="1"/>
    <col min="10501" max="10501" width="14.85546875" bestFit="1" customWidth="1"/>
    <col min="10502" max="10502" width="12.7109375" customWidth="1"/>
    <col min="10503" max="10503" width="12.140625" bestFit="1" customWidth="1"/>
    <col min="10504" max="10504" width="12.85546875" customWidth="1"/>
    <col min="10505" max="10505" width="14" bestFit="1" customWidth="1"/>
    <col min="10506" max="10506" width="7.42578125" bestFit="1" customWidth="1"/>
    <col min="10507" max="10507" width="30" bestFit="1" customWidth="1"/>
    <col min="10755" max="10755" width="30" customWidth="1"/>
    <col min="10756" max="10756" width="9.5703125" customWidth="1"/>
    <col min="10757" max="10757" width="14.85546875" bestFit="1" customWidth="1"/>
    <col min="10758" max="10758" width="12.7109375" customWidth="1"/>
    <col min="10759" max="10759" width="12.140625" bestFit="1" customWidth="1"/>
    <col min="10760" max="10760" width="12.85546875" customWidth="1"/>
    <col min="10761" max="10761" width="14" bestFit="1" customWidth="1"/>
    <col min="10762" max="10762" width="7.42578125" bestFit="1" customWidth="1"/>
    <col min="10763" max="10763" width="30" bestFit="1" customWidth="1"/>
    <col min="11011" max="11011" width="30" customWidth="1"/>
    <col min="11012" max="11012" width="9.5703125" customWidth="1"/>
    <col min="11013" max="11013" width="14.85546875" bestFit="1" customWidth="1"/>
    <col min="11014" max="11014" width="12.7109375" customWidth="1"/>
    <col min="11015" max="11015" width="12.140625" bestFit="1" customWidth="1"/>
    <col min="11016" max="11016" width="12.85546875" customWidth="1"/>
    <col min="11017" max="11017" width="14" bestFit="1" customWidth="1"/>
    <col min="11018" max="11018" width="7.42578125" bestFit="1" customWidth="1"/>
    <col min="11019" max="11019" width="30" bestFit="1" customWidth="1"/>
    <col min="11267" max="11267" width="30" customWidth="1"/>
    <col min="11268" max="11268" width="9.5703125" customWidth="1"/>
    <col min="11269" max="11269" width="14.85546875" bestFit="1" customWidth="1"/>
    <col min="11270" max="11270" width="12.7109375" customWidth="1"/>
    <col min="11271" max="11271" width="12.140625" bestFit="1" customWidth="1"/>
    <col min="11272" max="11272" width="12.85546875" customWidth="1"/>
    <col min="11273" max="11273" width="14" bestFit="1" customWidth="1"/>
    <col min="11274" max="11274" width="7.42578125" bestFit="1" customWidth="1"/>
    <col min="11275" max="11275" width="30" bestFit="1" customWidth="1"/>
    <col min="11523" max="11523" width="30" customWidth="1"/>
    <col min="11524" max="11524" width="9.5703125" customWidth="1"/>
    <col min="11525" max="11525" width="14.85546875" bestFit="1" customWidth="1"/>
    <col min="11526" max="11526" width="12.7109375" customWidth="1"/>
    <col min="11527" max="11527" width="12.140625" bestFit="1" customWidth="1"/>
    <col min="11528" max="11528" width="12.85546875" customWidth="1"/>
    <col min="11529" max="11529" width="14" bestFit="1" customWidth="1"/>
    <col min="11530" max="11530" width="7.42578125" bestFit="1" customWidth="1"/>
    <col min="11531" max="11531" width="30" bestFit="1" customWidth="1"/>
    <col min="11779" max="11779" width="30" customWidth="1"/>
    <col min="11780" max="11780" width="9.5703125" customWidth="1"/>
    <col min="11781" max="11781" width="14.85546875" bestFit="1" customWidth="1"/>
    <col min="11782" max="11782" width="12.7109375" customWidth="1"/>
    <col min="11783" max="11783" width="12.140625" bestFit="1" customWidth="1"/>
    <col min="11784" max="11784" width="12.85546875" customWidth="1"/>
    <col min="11785" max="11785" width="14" bestFit="1" customWidth="1"/>
    <col min="11786" max="11786" width="7.42578125" bestFit="1" customWidth="1"/>
    <col min="11787" max="11787" width="30" bestFit="1" customWidth="1"/>
    <col min="12035" max="12035" width="30" customWidth="1"/>
    <col min="12036" max="12036" width="9.5703125" customWidth="1"/>
    <col min="12037" max="12037" width="14.85546875" bestFit="1" customWidth="1"/>
    <col min="12038" max="12038" width="12.7109375" customWidth="1"/>
    <col min="12039" max="12039" width="12.140625" bestFit="1" customWidth="1"/>
    <col min="12040" max="12040" width="12.85546875" customWidth="1"/>
    <col min="12041" max="12041" width="14" bestFit="1" customWidth="1"/>
    <col min="12042" max="12042" width="7.42578125" bestFit="1" customWidth="1"/>
    <col min="12043" max="12043" width="30" bestFit="1" customWidth="1"/>
    <col min="12291" max="12291" width="30" customWidth="1"/>
    <col min="12292" max="12292" width="9.5703125" customWidth="1"/>
    <col min="12293" max="12293" width="14.85546875" bestFit="1" customWidth="1"/>
    <col min="12294" max="12294" width="12.7109375" customWidth="1"/>
    <col min="12295" max="12295" width="12.140625" bestFit="1" customWidth="1"/>
    <col min="12296" max="12296" width="12.85546875" customWidth="1"/>
    <col min="12297" max="12297" width="14" bestFit="1" customWidth="1"/>
    <col min="12298" max="12298" width="7.42578125" bestFit="1" customWidth="1"/>
    <col min="12299" max="12299" width="30" bestFit="1" customWidth="1"/>
    <col min="12547" max="12547" width="30" customWidth="1"/>
    <col min="12548" max="12548" width="9.5703125" customWidth="1"/>
    <col min="12549" max="12549" width="14.85546875" bestFit="1" customWidth="1"/>
    <col min="12550" max="12550" width="12.7109375" customWidth="1"/>
    <col min="12551" max="12551" width="12.140625" bestFit="1" customWidth="1"/>
    <col min="12552" max="12552" width="12.85546875" customWidth="1"/>
    <col min="12553" max="12553" width="14" bestFit="1" customWidth="1"/>
    <col min="12554" max="12554" width="7.42578125" bestFit="1" customWidth="1"/>
    <col min="12555" max="12555" width="30" bestFit="1" customWidth="1"/>
    <col min="12803" max="12803" width="30" customWidth="1"/>
    <col min="12804" max="12804" width="9.5703125" customWidth="1"/>
    <col min="12805" max="12805" width="14.85546875" bestFit="1" customWidth="1"/>
    <col min="12806" max="12806" width="12.7109375" customWidth="1"/>
    <col min="12807" max="12807" width="12.140625" bestFit="1" customWidth="1"/>
    <col min="12808" max="12808" width="12.85546875" customWidth="1"/>
    <col min="12809" max="12809" width="14" bestFit="1" customWidth="1"/>
    <col min="12810" max="12810" width="7.42578125" bestFit="1" customWidth="1"/>
    <col min="12811" max="12811" width="30" bestFit="1" customWidth="1"/>
    <col min="13059" max="13059" width="30" customWidth="1"/>
    <col min="13060" max="13060" width="9.5703125" customWidth="1"/>
    <col min="13061" max="13061" width="14.85546875" bestFit="1" customWidth="1"/>
    <col min="13062" max="13062" width="12.7109375" customWidth="1"/>
    <col min="13063" max="13063" width="12.140625" bestFit="1" customWidth="1"/>
    <col min="13064" max="13064" width="12.85546875" customWidth="1"/>
    <col min="13065" max="13065" width="14" bestFit="1" customWidth="1"/>
    <col min="13066" max="13066" width="7.42578125" bestFit="1" customWidth="1"/>
    <col min="13067" max="13067" width="30" bestFit="1" customWidth="1"/>
    <col min="13315" max="13315" width="30" customWidth="1"/>
    <col min="13316" max="13316" width="9.5703125" customWidth="1"/>
    <col min="13317" max="13317" width="14.85546875" bestFit="1" customWidth="1"/>
    <col min="13318" max="13318" width="12.7109375" customWidth="1"/>
    <col min="13319" max="13319" width="12.140625" bestFit="1" customWidth="1"/>
    <col min="13320" max="13320" width="12.85546875" customWidth="1"/>
    <col min="13321" max="13321" width="14" bestFit="1" customWidth="1"/>
    <col min="13322" max="13322" width="7.42578125" bestFit="1" customWidth="1"/>
    <col min="13323" max="13323" width="30" bestFit="1" customWidth="1"/>
    <col min="13571" max="13571" width="30" customWidth="1"/>
    <col min="13572" max="13572" width="9.5703125" customWidth="1"/>
    <col min="13573" max="13573" width="14.85546875" bestFit="1" customWidth="1"/>
    <col min="13574" max="13574" width="12.7109375" customWidth="1"/>
    <col min="13575" max="13575" width="12.140625" bestFit="1" customWidth="1"/>
    <col min="13576" max="13576" width="12.85546875" customWidth="1"/>
    <col min="13577" max="13577" width="14" bestFit="1" customWidth="1"/>
    <col min="13578" max="13578" width="7.42578125" bestFit="1" customWidth="1"/>
    <col min="13579" max="13579" width="30" bestFit="1" customWidth="1"/>
    <col min="13827" max="13827" width="30" customWidth="1"/>
    <col min="13828" max="13828" width="9.5703125" customWidth="1"/>
    <col min="13829" max="13829" width="14.85546875" bestFit="1" customWidth="1"/>
    <col min="13830" max="13830" width="12.7109375" customWidth="1"/>
    <col min="13831" max="13831" width="12.140625" bestFit="1" customWidth="1"/>
    <col min="13832" max="13832" width="12.85546875" customWidth="1"/>
    <col min="13833" max="13833" width="14" bestFit="1" customWidth="1"/>
    <col min="13834" max="13834" width="7.42578125" bestFit="1" customWidth="1"/>
    <col min="13835" max="13835" width="30" bestFit="1" customWidth="1"/>
    <col min="14083" max="14083" width="30" customWidth="1"/>
    <col min="14084" max="14084" width="9.5703125" customWidth="1"/>
    <col min="14085" max="14085" width="14.85546875" bestFit="1" customWidth="1"/>
    <col min="14086" max="14086" width="12.7109375" customWidth="1"/>
    <col min="14087" max="14087" width="12.140625" bestFit="1" customWidth="1"/>
    <col min="14088" max="14088" width="12.85546875" customWidth="1"/>
    <col min="14089" max="14089" width="14" bestFit="1" customWidth="1"/>
    <col min="14090" max="14090" width="7.42578125" bestFit="1" customWidth="1"/>
    <col min="14091" max="14091" width="30" bestFit="1" customWidth="1"/>
    <col min="14339" max="14339" width="30" customWidth="1"/>
    <col min="14340" max="14340" width="9.5703125" customWidth="1"/>
    <col min="14341" max="14341" width="14.85546875" bestFit="1" customWidth="1"/>
    <col min="14342" max="14342" width="12.7109375" customWidth="1"/>
    <col min="14343" max="14343" width="12.140625" bestFit="1" customWidth="1"/>
    <col min="14344" max="14344" width="12.85546875" customWidth="1"/>
    <col min="14345" max="14345" width="14" bestFit="1" customWidth="1"/>
    <col min="14346" max="14346" width="7.42578125" bestFit="1" customWidth="1"/>
    <col min="14347" max="14347" width="30" bestFit="1" customWidth="1"/>
    <col min="14595" max="14595" width="30" customWidth="1"/>
    <col min="14596" max="14596" width="9.5703125" customWidth="1"/>
    <col min="14597" max="14597" width="14.85546875" bestFit="1" customWidth="1"/>
    <col min="14598" max="14598" width="12.7109375" customWidth="1"/>
    <col min="14599" max="14599" width="12.140625" bestFit="1" customWidth="1"/>
    <col min="14600" max="14600" width="12.85546875" customWidth="1"/>
    <col min="14601" max="14601" width="14" bestFit="1" customWidth="1"/>
    <col min="14602" max="14602" width="7.42578125" bestFit="1" customWidth="1"/>
    <col min="14603" max="14603" width="30" bestFit="1" customWidth="1"/>
    <col min="14851" max="14851" width="30" customWidth="1"/>
    <col min="14852" max="14852" width="9.5703125" customWidth="1"/>
    <col min="14853" max="14853" width="14.85546875" bestFit="1" customWidth="1"/>
    <col min="14854" max="14854" width="12.7109375" customWidth="1"/>
    <col min="14855" max="14855" width="12.140625" bestFit="1" customWidth="1"/>
    <col min="14856" max="14856" width="12.85546875" customWidth="1"/>
    <col min="14857" max="14857" width="14" bestFit="1" customWidth="1"/>
    <col min="14858" max="14858" width="7.42578125" bestFit="1" customWidth="1"/>
    <col min="14859" max="14859" width="30" bestFit="1" customWidth="1"/>
    <col min="15107" max="15107" width="30" customWidth="1"/>
    <col min="15108" max="15108" width="9.5703125" customWidth="1"/>
    <col min="15109" max="15109" width="14.85546875" bestFit="1" customWidth="1"/>
    <col min="15110" max="15110" width="12.7109375" customWidth="1"/>
    <col min="15111" max="15111" width="12.140625" bestFit="1" customWidth="1"/>
    <col min="15112" max="15112" width="12.85546875" customWidth="1"/>
    <col min="15113" max="15113" width="14" bestFit="1" customWidth="1"/>
    <col min="15114" max="15114" width="7.42578125" bestFit="1" customWidth="1"/>
    <col min="15115" max="15115" width="30" bestFit="1" customWidth="1"/>
    <col min="15363" max="15363" width="30" customWidth="1"/>
    <col min="15364" max="15364" width="9.5703125" customWidth="1"/>
    <col min="15365" max="15365" width="14.85546875" bestFit="1" customWidth="1"/>
    <col min="15366" max="15366" width="12.7109375" customWidth="1"/>
    <col min="15367" max="15367" width="12.140625" bestFit="1" customWidth="1"/>
    <col min="15368" max="15368" width="12.85546875" customWidth="1"/>
    <col min="15369" max="15369" width="14" bestFit="1" customWidth="1"/>
    <col min="15370" max="15370" width="7.42578125" bestFit="1" customWidth="1"/>
    <col min="15371" max="15371" width="30" bestFit="1" customWidth="1"/>
    <col min="15619" max="15619" width="30" customWidth="1"/>
    <col min="15620" max="15620" width="9.5703125" customWidth="1"/>
    <col min="15621" max="15621" width="14.85546875" bestFit="1" customWidth="1"/>
    <col min="15622" max="15622" width="12.7109375" customWidth="1"/>
    <col min="15623" max="15623" width="12.140625" bestFit="1" customWidth="1"/>
    <col min="15624" max="15624" width="12.85546875" customWidth="1"/>
    <col min="15625" max="15625" width="14" bestFit="1" customWidth="1"/>
    <col min="15626" max="15626" width="7.42578125" bestFit="1" customWidth="1"/>
    <col min="15627" max="15627" width="30" bestFit="1" customWidth="1"/>
    <col min="15875" max="15875" width="30" customWidth="1"/>
    <col min="15876" max="15876" width="9.5703125" customWidth="1"/>
    <col min="15877" max="15877" width="14.85546875" bestFit="1" customWidth="1"/>
    <col min="15878" max="15878" width="12.7109375" customWidth="1"/>
    <col min="15879" max="15879" width="12.140625" bestFit="1" customWidth="1"/>
    <col min="15880" max="15880" width="12.85546875" customWidth="1"/>
    <col min="15881" max="15881" width="14" bestFit="1" customWidth="1"/>
    <col min="15882" max="15882" width="7.42578125" bestFit="1" customWidth="1"/>
    <col min="15883" max="15883" width="30" bestFit="1" customWidth="1"/>
    <col min="16131" max="16131" width="30" customWidth="1"/>
    <col min="16132" max="16132" width="9.5703125" customWidth="1"/>
    <col min="16133" max="16133" width="14.85546875" bestFit="1" customWidth="1"/>
    <col min="16134" max="16134" width="12.7109375" customWidth="1"/>
    <col min="16135" max="16135" width="12.140625" bestFit="1" customWidth="1"/>
    <col min="16136" max="16136" width="12.85546875" customWidth="1"/>
    <col min="16137" max="16137" width="14" bestFit="1" customWidth="1"/>
    <col min="16138" max="16138" width="7.42578125" bestFit="1" customWidth="1"/>
    <col min="16139" max="16139" width="30" bestFit="1" customWidth="1"/>
  </cols>
  <sheetData>
    <row r="1" spans="1:11" ht="63" x14ac:dyDescent="0.25">
      <c r="A1" s="86" t="s">
        <v>62</v>
      </c>
      <c r="B1" s="86" t="s">
        <v>74</v>
      </c>
      <c r="C1" s="86" t="s">
        <v>66</v>
      </c>
      <c r="D1" s="86" t="s">
        <v>67</v>
      </c>
      <c r="E1" s="86" t="s">
        <v>75</v>
      </c>
      <c r="F1" s="158" t="s">
        <v>70</v>
      </c>
      <c r="G1" s="36" t="s">
        <v>91</v>
      </c>
      <c r="H1" s="36" t="s">
        <v>1253</v>
      </c>
      <c r="I1" s="98" t="s">
        <v>92</v>
      </c>
      <c r="J1" s="86" t="s">
        <v>48</v>
      </c>
      <c r="K1" s="98" t="s">
        <v>93</v>
      </c>
    </row>
    <row r="2" spans="1:11" s="24" customFormat="1" ht="15.75" x14ac:dyDescent="0.25">
      <c r="A2" s="133" t="s">
        <v>2352</v>
      </c>
      <c r="B2" s="134" t="s">
        <v>2353</v>
      </c>
      <c r="C2" s="280" t="s">
        <v>1563</v>
      </c>
      <c r="D2" s="89">
        <v>28074179000</v>
      </c>
      <c r="E2" s="89">
        <v>51307753</v>
      </c>
      <c r="F2" s="89">
        <v>51307753</v>
      </c>
      <c r="G2" s="89">
        <f>IF(F2&gt;=12000000,F2,0)</f>
        <v>51307753</v>
      </c>
      <c r="H2" s="89"/>
      <c r="I2" s="89">
        <f>ROUND(G2*0.05,0)+H2</f>
        <v>2565388</v>
      </c>
      <c r="J2" s="324" t="str">
        <f>VLOOKUP(A2,'3.File NGT'!$B$2:$I$85,8,0)</f>
        <v>0924</v>
      </c>
      <c r="K2" s="324" t="str">
        <f>VLOOKUP(A2,'3.File NGT'!$B$2:$J$85,9,0)</f>
        <v>Trần Quý Dương</v>
      </c>
    </row>
    <row r="3" spans="1:11" s="24" customFormat="1" ht="15.75" x14ac:dyDescent="0.25">
      <c r="A3" s="133" t="s">
        <v>2431</v>
      </c>
      <c r="B3" s="134" t="s">
        <v>2444</v>
      </c>
      <c r="C3" s="280" t="s">
        <v>1563</v>
      </c>
      <c r="D3" s="89">
        <v>37235639000</v>
      </c>
      <c r="E3" s="89">
        <v>65799271</v>
      </c>
      <c r="F3" s="89">
        <v>65799271</v>
      </c>
      <c r="G3" s="89">
        <f t="shared" ref="G3:G35" si="0">IF(F3&gt;=12000000,F3,0)</f>
        <v>65799271</v>
      </c>
      <c r="H3" s="89"/>
      <c r="I3" s="89">
        <f t="shared" ref="I3:I58" si="1">ROUND(G3*0.05,0)+H3</f>
        <v>3289964</v>
      </c>
      <c r="J3" s="324" t="str">
        <f>VLOOKUP(A3,'3.File NGT'!$B$2:$I$85,8,0)</f>
        <v>1176</v>
      </c>
      <c r="K3" s="324" t="str">
        <f>VLOOKUP(A3,'3.File NGT'!$B$2:$J$85,9,0)</f>
        <v>Dương Thị Thanh Lý</v>
      </c>
    </row>
    <row r="4" spans="1:11" s="24" customFormat="1" ht="15.75" x14ac:dyDescent="0.25">
      <c r="A4" s="133" t="s">
        <v>2413</v>
      </c>
      <c r="B4" s="134" t="s">
        <v>2445</v>
      </c>
      <c r="C4" s="280" t="s">
        <v>37</v>
      </c>
      <c r="D4" s="89">
        <v>8213646000</v>
      </c>
      <c r="E4" s="89">
        <v>12274019</v>
      </c>
      <c r="F4" s="89">
        <v>12274019</v>
      </c>
      <c r="G4" s="89">
        <f t="shared" si="0"/>
        <v>12274019</v>
      </c>
      <c r="H4" s="89"/>
      <c r="I4" s="89">
        <f t="shared" si="1"/>
        <v>613701</v>
      </c>
      <c r="J4" s="324" t="str">
        <f>VLOOKUP(A4,'3.File NGT'!$B$2:$I$85,8,0)</f>
        <v>1355</v>
      </c>
      <c r="K4" s="324" t="str">
        <f>VLOOKUP(A4,'3.File NGT'!$B$2:$J$85,9,0)</f>
        <v>Châu Minh Sang</v>
      </c>
    </row>
    <row r="5" spans="1:11" s="24" customFormat="1" ht="15.75" x14ac:dyDescent="0.25">
      <c r="A5" s="133" t="s">
        <v>2428</v>
      </c>
      <c r="B5" s="134" t="s">
        <v>2520</v>
      </c>
      <c r="C5" s="280" t="s">
        <v>40</v>
      </c>
      <c r="D5" s="89">
        <v>3635803000</v>
      </c>
      <c r="E5" s="89">
        <v>6836735</v>
      </c>
      <c r="F5" s="89">
        <v>6836735</v>
      </c>
      <c r="G5" s="89">
        <f t="shared" si="0"/>
        <v>0</v>
      </c>
      <c r="H5" s="89"/>
      <c r="I5" s="89">
        <f t="shared" si="1"/>
        <v>0</v>
      </c>
      <c r="J5" s="324" t="str">
        <f>VLOOKUP(A5,'3.File NGT'!$B$2:$I$85,8,0)</f>
        <v>1192</v>
      </c>
      <c r="K5" s="324" t="str">
        <f>VLOOKUP(A5,'3.File NGT'!$B$2:$J$85,9,0)</f>
        <v>Lê Đình Trọng</v>
      </c>
    </row>
    <row r="6" spans="1:11" s="24" customFormat="1" ht="15.75" x14ac:dyDescent="0.25">
      <c r="A6" s="133" t="s">
        <v>2482</v>
      </c>
      <c r="B6" s="134" t="s">
        <v>2521</v>
      </c>
      <c r="C6" s="280" t="s">
        <v>40</v>
      </c>
      <c r="D6" s="89">
        <v>11049743000</v>
      </c>
      <c r="E6" s="89">
        <v>23326829</v>
      </c>
      <c r="F6" s="89">
        <v>23326829</v>
      </c>
      <c r="G6" s="89">
        <f t="shared" si="0"/>
        <v>23326829</v>
      </c>
      <c r="H6" s="89"/>
      <c r="I6" s="89">
        <f t="shared" si="1"/>
        <v>1166341</v>
      </c>
      <c r="J6" s="324" t="str">
        <f>VLOOKUP(A6,'3.File NGT'!$B$2:$I$85,8,0)</f>
        <v>1192</v>
      </c>
      <c r="K6" s="324" t="str">
        <f>VLOOKUP(A6,'3.File NGT'!$B$2:$J$85,9,0)</f>
        <v>Lê Đình Trọng</v>
      </c>
    </row>
    <row r="7" spans="1:11" s="24" customFormat="1" ht="15.75" x14ac:dyDescent="0.25">
      <c r="A7" s="133" t="s">
        <v>2473</v>
      </c>
      <c r="B7" s="134" t="s">
        <v>2523</v>
      </c>
      <c r="C7" s="280" t="s">
        <v>41</v>
      </c>
      <c r="D7" s="89">
        <v>11958686000</v>
      </c>
      <c r="E7" s="89">
        <v>19105347</v>
      </c>
      <c r="F7" s="89">
        <v>19105347</v>
      </c>
      <c r="G7" s="89">
        <f t="shared" si="0"/>
        <v>19105347</v>
      </c>
      <c r="H7" s="89"/>
      <c r="I7" s="89">
        <f t="shared" si="1"/>
        <v>955267</v>
      </c>
      <c r="J7" s="324" t="str">
        <f>VLOOKUP(A7,'3.File NGT'!$B$2:$I$85,8,0)</f>
        <v>1128</v>
      </c>
      <c r="K7" s="324" t="str">
        <f>VLOOKUP(A7,'3.File NGT'!$B$2:$J$85,9,0)</f>
        <v>Hoàng Đình Đức</v>
      </c>
    </row>
    <row r="8" spans="1:11" s="24" customFormat="1" ht="15.75" x14ac:dyDescent="0.25">
      <c r="A8" s="133" t="s">
        <v>2462</v>
      </c>
      <c r="B8" s="134" t="s">
        <v>2524</v>
      </c>
      <c r="C8" s="280" t="s">
        <v>35</v>
      </c>
      <c r="D8" s="89">
        <v>17913653000</v>
      </c>
      <c r="E8" s="89">
        <v>29796114</v>
      </c>
      <c r="F8" s="89">
        <v>29796114</v>
      </c>
      <c r="G8" s="89">
        <f t="shared" si="0"/>
        <v>29796114</v>
      </c>
      <c r="H8" s="89"/>
      <c r="I8" s="89">
        <f t="shared" si="1"/>
        <v>1489806</v>
      </c>
      <c r="J8" s="324" t="str">
        <f>VLOOKUP(A8,'3.File NGT'!$B$2:$I$85,8,0)</f>
        <v>0218</v>
      </c>
      <c r="K8" s="324" t="str">
        <f>VLOOKUP(A8,'3.File NGT'!$B$2:$J$85,9,0)</f>
        <v>Lê Vũ Kim Tinh</v>
      </c>
    </row>
    <row r="9" spans="1:11" s="24" customFormat="1" ht="15.75" x14ac:dyDescent="0.25">
      <c r="A9" s="133" t="s">
        <v>2487</v>
      </c>
      <c r="B9" s="134" t="s">
        <v>2564</v>
      </c>
      <c r="C9" s="280" t="s">
        <v>35</v>
      </c>
      <c r="D9" s="89">
        <v>22589522000</v>
      </c>
      <c r="E9" s="89">
        <v>45350781</v>
      </c>
      <c r="F9" s="89">
        <v>45319815</v>
      </c>
      <c r="G9" s="89">
        <f t="shared" si="0"/>
        <v>45319815</v>
      </c>
      <c r="H9" s="89"/>
      <c r="I9" s="89">
        <f t="shared" si="1"/>
        <v>2265991</v>
      </c>
      <c r="J9" s="324" t="str">
        <f>VLOOKUP(A9,'3.File NGT'!$B$2:$I$85,8,0)</f>
        <v>0218</v>
      </c>
      <c r="K9" s="324" t="str">
        <f>VLOOKUP(A9,'3.File NGT'!$B$2:$J$85,9,0)</f>
        <v>Lê Vũ Kim Tinh</v>
      </c>
    </row>
    <row r="10" spans="1:11" s="24" customFormat="1" ht="15.75" x14ac:dyDescent="0.25">
      <c r="A10" s="133" t="s">
        <v>2539</v>
      </c>
      <c r="B10" s="134" t="s">
        <v>2565</v>
      </c>
      <c r="C10" s="280" t="s">
        <v>40</v>
      </c>
      <c r="D10" s="89">
        <v>1698560000</v>
      </c>
      <c r="E10" s="89">
        <v>3338305</v>
      </c>
      <c r="F10" s="89">
        <v>3338305</v>
      </c>
      <c r="G10" s="89">
        <f t="shared" si="0"/>
        <v>0</v>
      </c>
      <c r="H10" s="89"/>
      <c r="I10" s="89">
        <f t="shared" si="1"/>
        <v>0</v>
      </c>
      <c r="J10" s="324" t="str">
        <f>VLOOKUP(A10,'3.File NGT'!$B$2:$I$85,8,0)</f>
        <v>1192</v>
      </c>
      <c r="K10" s="324" t="str">
        <f>VLOOKUP(A10,'3.File NGT'!$B$2:$J$85,9,0)</f>
        <v>Lê Đình Trọng</v>
      </c>
    </row>
    <row r="11" spans="1:11" s="24" customFormat="1" ht="15.75" x14ac:dyDescent="0.25">
      <c r="A11" s="133" t="s">
        <v>2598</v>
      </c>
      <c r="B11" s="134" t="s">
        <v>2614</v>
      </c>
      <c r="C11" s="280" t="s">
        <v>1563</v>
      </c>
      <c r="D11" s="89">
        <v>7658330000</v>
      </c>
      <c r="E11" s="89">
        <v>13987340</v>
      </c>
      <c r="F11" s="89">
        <v>13987340</v>
      </c>
      <c r="G11" s="89">
        <f t="shared" si="0"/>
        <v>13987340</v>
      </c>
      <c r="H11" s="89"/>
      <c r="I11" s="89">
        <f t="shared" si="1"/>
        <v>699367</v>
      </c>
      <c r="J11" s="324" t="str">
        <f>VLOOKUP(A11,'3.File NGT'!$B$2:$I$85,8,0)</f>
        <v>1648</v>
      </c>
      <c r="K11" s="324" t="str">
        <f>VLOOKUP(A11,'3.File NGT'!$B$2:$J$85,9,0)</f>
        <v>Bùi Thị Thu Phương</v>
      </c>
    </row>
    <row r="12" spans="1:11" s="24" customFormat="1" ht="15.75" x14ac:dyDescent="0.25">
      <c r="A12" s="133" t="s">
        <v>2590</v>
      </c>
      <c r="B12" s="134" t="s">
        <v>2615</v>
      </c>
      <c r="C12" s="280" t="s">
        <v>40</v>
      </c>
      <c r="D12" s="89">
        <v>2940941300</v>
      </c>
      <c r="E12" s="89">
        <v>4699171</v>
      </c>
      <c r="F12" s="89">
        <v>4699171</v>
      </c>
      <c r="G12" s="89">
        <f t="shared" si="0"/>
        <v>0</v>
      </c>
      <c r="H12" s="89"/>
      <c r="I12" s="89">
        <f t="shared" si="1"/>
        <v>0</v>
      </c>
      <c r="J12" s="324" t="str">
        <f>VLOOKUP(A12,'3.File NGT'!$B$2:$I$85,8,0)</f>
        <v>0232</v>
      </c>
      <c r="K12" s="324" t="str">
        <f>VLOOKUP(A12,'3.File NGT'!$B$2:$J$85,9,0)</f>
        <v>Nguyễn Thị Ngọc Phi</v>
      </c>
    </row>
    <row r="13" spans="1:11" s="24" customFormat="1" ht="15.75" x14ac:dyDescent="0.25">
      <c r="A13" s="133" t="s">
        <v>2595</v>
      </c>
      <c r="B13" s="134" t="s">
        <v>2617</v>
      </c>
      <c r="C13" s="280" t="s">
        <v>40</v>
      </c>
      <c r="D13" s="89">
        <v>4795060000</v>
      </c>
      <c r="E13" s="89">
        <v>9900726</v>
      </c>
      <c r="F13" s="89">
        <v>9900726</v>
      </c>
      <c r="G13" s="89">
        <f t="shared" si="0"/>
        <v>0</v>
      </c>
      <c r="H13" s="89"/>
      <c r="I13" s="89">
        <f t="shared" si="1"/>
        <v>0</v>
      </c>
      <c r="J13" s="324" t="str">
        <f>VLOOKUP(A13,'3.File NGT'!$B$2:$I$85,8,0)</f>
        <v>1192</v>
      </c>
      <c r="K13" s="324" t="str">
        <f>VLOOKUP(A13,'3.File NGT'!$B$2:$J$85,9,0)</f>
        <v>Lê Đình Trọng</v>
      </c>
    </row>
    <row r="14" spans="1:11" s="24" customFormat="1" ht="15.75" x14ac:dyDescent="0.25">
      <c r="A14" s="133" t="s">
        <v>2576</v>
      </c>
      <c r="B14" s="134" t="s">
        <v>2618</v>
      </c>
      <c r="C14" s="280" t="s">
        <v>37</v>
      </c>
      <c r="D14" s="89">
        <v>77712000</v>
      </c>
      <c r="E14" s="89">
        <v>121859</v>
      </c>
      <c r="F14" s="89">
        <v>121859</v>
      </c>
      <c r="G14" s="89">
        <f t="shared" si="0"/>
        <v>0</v>
      </c>
      <c r="H14" s="89"/>
      <c r="I14" s="89">
        <f t="shared" si="1"/>
        <v>0</v>
      </c>
      <c r="J14" s="324" t="str">
        <f>VLOOKUP(A14,'3.File NGT'!$B$2:$I$85,8,0)</f>
        <v>1549</v>
      </c>
      <c r="K14" s="324" t="str">
        <f>VLOOKUP(A14,'3.File NGT'!$B$2:$J$85,9,0)</f>
        <v>Mai Thụy Anh Thy</v>
      </c>
    </row>
    <row r="15" spans="1:11" s="24" customFormat="1" ht="15.75" x14ac:dyDescent="0.25">
      <c r="A15" s="133" t="s">
        <v>2646</v>
      </c>
      <c r="B15" s="134" t="s">
        <v>2647</v>
      </c>
      <c r="C15" s="280" t="s">
        <v>1563</v>
      </c>
      <c r="D15" s="89">
        <v>8237162000</v>
      </c>
      <c r="E15" s="89">
        <v>13403858</v>
      </c>
      <c r="F15" s="89">
        <v>13403858</v>
      </c>
      <c r="G15" s="89">
        <f t="shared" si="0"/>
        <v>13403858</v>
      </c>
      <c r="H15" s="89"/>
      <c r="I15" s="89">
        <f t="shared" si="1"/>
        <v>670193</v>
      </c>
      <c r="J15" s="324" t="str">
        <f>VLOOKUP(A15,'3.File NGT'!$B$2:$I$85,8,0)</f>
        <v>1536</v>
      </c>
      <c r="K15" s="324" t="str">
        <f>VLOOKUP(A15,'3.File NGT'!$B$2:$J$85,9,0)</f>
        <v>Trần Ngọc Lãm</v>
      </c>
    </row>
    <row r="16" spans="1:11" s="24" customFormat="1" ht="15.75" x14ac:dyDescent="0.25">
      <c r="A16" s="133" t="s">
        <v>2639</v>
      </c>
      <c r="B16" s="134" t="s">
        <v>2704</v>
      </c>
      <c r="C16" s="280" t="s">
        <v>35</v>
      </c>
      <c r="D16" s="89">
        <v>8878027000</v>
      </c>
      <c r="E16" s="89">
        <v>17489694</v>
      </c>
      <c r="F16" s="89">
        <v>17489694</v>
      </c>
      <c r="G16" s="89">
        <f t="shared" si="0"/>
        <v>17489694</v>
      </c>
      <c r="H16" s="89"/>
      <c r="I16" s="76"/>
      <c r="J16" s="324" t="str">
        <f>VLOOKUP(A16,'3.File NGT'!$B$2:$I$85,8,0)</f>
        <v>1141</v>
      </c>
      <c r="K16" s="324" t="str">
        <f>VLOOKUP(A16,'3.File NGT'!$B$2:$J$85,9,0)</f>
        <v>Nguyễn Ngọc Tươi</v>
      </c>
    </row>
    <row r="17" spans="1:11" s="24" customFormat="1" ht="15.75" x14ac:dyDescent="0.25">
      <c r="A17" s="133" t="s">
        <v>2649</v>
      </c>
      <c r="B17" s="134" t="s">
        <v>2660</v>
      </c>
      <c r="C17" s="280" t="s">
        <v>1563</v>
      </c>
      <c r="D17" s="135">
        <v>13250652000</v>
      </c>
      <c r="E17" s="135">
        <v>25936943</v>
      </c>
      <c r="F17" s="89">
        <v>25936943</v>
      </c>
      <c r="G17" s="89">
        <f t="shared" si="0"/>
        <v>25936943</v>
      </c>
      <c r="H17" s="89"/>
      <c r="I17" s="89">
        <f t="shared" si="1"/>
        <v>1296847</v>
      </c>
      <c r="J17" s="324" t="str">
        <f>VLOOKUP(A17,'3.File NGT'!$B$2:$I$85,8,0)</f>
        <v>0924</v>
      </c>
      <c r="K17" s="324" t="str">
        <f>VLOOKUP(A17,'3.File NGT'!$B$2:$J$85,9,0)</f>
        <v>Trần Qúy Dương</v>
      </c>
    </row>
    <row r="18" spans="1:11" s="24" customFormat="1" ht="15.75" x14ac:dyDescent="0.25">
      <c r="A18" s="133" t="s">
        <v>2633</v>
      </c>
      <c r="B18" s="134" t="s">
        <v>2661</v>
      </c>
      <c r="C18" s="280" t="s">
        <v>33</v>
      </c>
      <c r="D18" s="135">
        <v>1568473000</v>
      </c>
      <c r="E18" s="135">
        <v>3375131</v>
      </c>
      <c r="F18" s="89">
        <v>3375131</v>
      </c>
      <c r="G18" s="89">
        <f t="shared" si="0"/>
        <v>0</v>
      </c>
      <c r="H18" s="89"/>
      <c r="I18" s="89">
        <f t="shared" si="1"/>
        <v>0</v>
      </c>
      <c r="J18" s="324" t="str">
        <f>VLOOKUP(A18,'3.File NGT'!$B$2:$I$85,8,0)</f>
        <v>1141</v>
      </c>
      <c r="K18" s="324" t="str">
        <f>VLOOKUP(A18,'3.File NGT'!$B$2:$J$85,9,0)</f>
        <v>Nguyễn Ngọc Tươi</v>
      </c>
    </row>
    <row r="19" spans="1:11" s="24" customFormat="1" ht="15.75" x14ac:dyDescent="0.25">
      <c r="A19" s="133" t="s">
        <v>2671</v>
      </c>
      <c r="B19" s="134" t="s">
        <v>2665</v>
      </c>
      <c r="C19" s="280" t="s">
        <v>34</v>
      </c>
      <c r="D19" s="135">
        <v>3079199000</v>
      </c>
      <c r="E19" s="135">
        <v>5764247</v>
      </c>
      <c r="F19" s="89">
        <v>5764247</v>
      </c>
      <c r="G19" s="89">
        <f t="shared" si="0"/>
        <v>0</v>
      </c>
      <c r="H19" s="89"/>
      <c r="I19" s="89">
        <f t="shared" si="1"/>
        <v>0</v>
      </c>
      <c r="J19" s="324" t="str">
        <f>VLOOKUP(A19,'3.File NGT'!$B$2:$I$85,8,0)</f>
        <v>1496</v>
      </c>
      <c r="K19" s="324" t="str">
        <f>VLOOKUP(A19,'3.File NGT'!$B$2:$J$85,9,0)</f>
        <v>Trần Thị Nguyên Thảo</v>
      </c>
    </row>
    <row r="20" spans="1:11" s="24" customFormat="1" ht="15.75" x14ac:dyDescent="0.25">
      <c r="A20" s="133" t="s">
        <v>2693</v>
      </c>
      <c r="B20" s="134" t="s">
        <v>2709</v>
      </c>
      <c r="C20" s="280" t="s">
        <v>37</v>
      </c>
      <c r="D20" s="135">
        <v>16815057000</v>
      </c>
      <c r="E20" s="135">
        <v>25201587</v>
      </c>
      <c r="F20" s="89">
        <v>25201587</v>
      </c>
      <c r="G20" s="89">
        <f t="shared" si="0"/>
        <v>25201587</v>
      </c>
      <c r="H20" s="89"/>
      <c r="I20" s="76"/>
      <c r="J20" s="324" t="str">
        <f>VLOOKUP(A20,'3.File NGT'!$B$2:$I$85,8,0)</f>
        <v>1525</v>
      </c>
      <c r="K20" s="324" t="str">
        <f>VLOOKUP(A20,'3.File NGT'!$B$2:$J$85,9,0)</f>
        <v>Nguyễn Bảo Ngọc</v>
      </c>
    </row>
    <row r="21" spans="1:11" s="24" customFormat="1" ht="15.75" x14ac:dyDescent="0.25">
      <c r="A21" s="133" t="s">
        <v>2688</v>
      </c>
      <c r="B21" s="134" t="s">
        <v>2740</v>
      </c>
      <c r="C21" s="280" t="s">
        <v>1560</v>
      </c>
      <c r="D21" s="135">
        <v>953401000</v>
      </c>
      <c r="E21" s="135">
        <v>1401841</v>
      </c>
      <c r="F21" s="89">
        <v>1401841</v>
      </c>
      <c r="G21" s="89">
        <f t="shared" si="0"/>
        <v>0</v>
      </c>
      <c r="H21" s="89"/>
      <c r="I21" s="89">
        <f t="shared" si="1"/>
        <v>0</v>
      </c>
      <c r="J21" s="324" t="str">
        <f>VLOOKUP(A21,'3.File NGT'!$B$2:$I$85,8,0)</f>
        <v>1141</v>
      </c>
      <c r="K21" s="324" t="str">
        <f>VLOOKUP(A21,'3.File NGT'!$B$2:$J$85,9,0)</f>
        <v>Nguyễn Ngọc Tươi</v>
      </c>
    </row>
    <row r="22" spans="1:11" s="24" customFormat="1" ht="15.75" x14ac:dyDescent="0.25">
      <c r="A22" s="133" t="s">
        <v>2691</v>
      </c>
      <c r="B22" s="134" t="s">
        <v>2713</v>
      </c>
      <c r="C22" s="280" t="s">
        <v>34</v>
      </c>
      <c r="D22" s="135">
        <v>3810728000</v>
      </c>
      <c r="E22" s="135">
        <v>8003729</v>
      </c>
      <c r="F22" s="89">
        <v>8003729</v>
      </c>
      <c r="G22" s="89">
        <f t="shared" si="0"/>
        <v>0</v>
      </c>
      <c r="H22" s="89"/>
      <c r="I22" s="89">
        <f t="shared" si="1"/>
        <v>0</v>
      </c>
      <c r="J22" s="324" t="str">
        <f>VLOOKUP(A22,'3.File NGT'!$B$2:$I$85,8,0)</f>
        <v>1259</v>
      </c>
      <c r="K22" s="324" t="str">
        <f>VLOOKUP(A22,'3.File NGT'!$B$2:$J$85,9,0)</f>
        <v>Đoàn Quang Minh Thắng</v>
      </c>
    </row>
    <row r="23" spans="1:11" s="24" customFormat="1" ht="15.75" x14ac:dyDescent="0.25">
      <c r="A23" s="133" t="s">
        <v>2714</v>
      </c>
      <c r="B23" s="134" t="s">
        <v>2715</v>
      </c>
      <c r="C23" s="280" t="s">
        <v>40</v>
      </c>
      <c r="D23" s="135">
        <v>883215000</v>
      </c>
      <c r="E23" s="135">
        <v>1936428</v>
      </c>
      <c r="F23" s="89">
        <v>1936428</v>
      </c>
      <c r="G23" s="89">
        <f t="shared" si="0"/>
        <v>0</v>
      </c>
      <c r="H23" s="89"/>
      <c r="I23" s="89">
        <f t="shared" si="1"/>
        <v>0</v>
      </c>
      <c r="J23" s="324" t="str">
        <f>VLOOKUP(A23,'3.File NGT'!$B$2:$I$85,8,0)</f>
        <v>0232</v>
      </c>
      <c r="K23" s="324" t="str">
        <f>VLOOKUP(A23,'3.File NGT'!$B$2:$J$85,9,0)</f>
        <v>Nguyễn Thị Ngọc Phi</v>
      </c>
    </row>
    <row r="24" spans="1:11" s="24" customFormat="1" ht="15.75" x14ac:dyDescent="0.25">
      <c r="A24" s="133" t="s">
        <v>2811</v>
      </c>
      <c r="B24" s="134" t="s">
        <v>2854</v>
      </c>
      <c r="C24" s="280" t="s">
        <v>1560</v>
      </c>
      <c r="D24" s="135">
        <v>6646205000</v>
      </c>
      <c r="E24" s="135">
        <v>12861691</v>
      </c>
      <c r="F24" s="89">
        <v>12861691</v>
      </c>
      <c r="G24" s="89">
        <f t="shared" si="0"/>
        <v>12861691</v>
      </c>
      <c r="H24" s="89"/>
      <c r="I24" s="89">
        <f>ROUND(G24*0.05,0)+H24</f>
        <v>643085</v>
      </c>
      <c r="J24" s="324" t="str">
        <f>VLOOKUP(A24,'3.File NGT'!$B$2:$I$85,8,0)</f>
        <v>1723</v>
      </c>
      <c r="K24" s="324" t="str">
        <f>VLOOKUP(A24,'3.File NGT'!$B$2:$J$85,9,0)</f>
        <v>Lê Mỹ An</v>
      </c>
    </row>
    <row r="25" spans="1:11" s="24" customFormat="1" ht="15.75" x14ac:dyDescent="0.25">
      <c r="A25" s="133" t="s">
        <v>2778</v>
      </c>
      <c r="B25" s="134" t="s">
        <v>2779</v>
      </c>
      <c r="C25" s="280" t="s">
        <v>1560</v>
      </c>
      <c r="D25" s="135">
        <v>1543485000</v>
      </c>
      <c r="E25" s="135">
        <v>3170190</v>
      </c>
      <c r="F25" s="89">
        <v>3170190</v>
      </c>
      <c r="G25" s="89">
        <f t="shared" si="0"/>
        <v>0</v>
      </c>
      <c r="H25" s="89"/>
      <c r="I25" s="89">
        <f t="shared" si="1"/>
        <v>0</v>
      </c>
      <c r="J25" s="324" t="str">
        <f>VLOOKUP(A25,'3.File NGT'!$B$2:$I$85,8,0)</f>
        <v>1723</v>
      </c>
      <c r="K25" s="324" t="str">
        <f>VLOOKUP(A25,'3.File NGT'!$B$2:$J$85,9,0)</f>
        <v> Lê Mỹ An</v>
      </c>
    </row>
    <row r="26" spans="1:11" s="24" customFormat="1" ht="15.75" x14ac:dyDescent="0.25">
      <c r="A26" s="133" t="s">
        <v>2780</v>
      </c>
      <c r="B26" s="134" t="s">
        <v>2781</v>
      </c>
      <c r="C26" s="280" t="s">
        <v>1560</v>
      </c>
      <c r="D26" s="89">
        <v>214195000</v>
      </c>
      <c r="E26" s="89">
        <v>432577</v>
      </c>
      <c r="F26" s="89">
        <v>432577</v>
      </c>
      <c r="G26" s="89">
        <f t="shared" si="0"/>
        <v>0</v>
      </c>
      <c r="H26" s="89"/>
      <c r="I26" s="89">
        <f t="shared" si="1"/>
        <v>0</v>
      </c>
      <c r="J26" s="324" t="str">
        <f>VLOOKUP(A26,'3.File NGT'!$B$2:$I$85,8,0)</f>
        <v>1723</v>
      </c>
      <c r="K26" s="324" t="str">
        <f>VLOOKUP(A26,'3.File NGT'!$B$2:$J$85,9,0)</f>
        <v> Lê Mỹ An</v>
      </c>
    </row>
    <row r="27" spans="1:11" s="24" customFormat="1" ht="15.75" x14ac:dyDescent="0.25">
      <c r="A27" s="133" t="s">
        <v>2822</v>
      </c>
      <c r="B27" s="134" t="s">
        <v>2856</v>
      </c>
      <c r="C27" s="280" t="s">
        <v>1560</v>
      </c>
      <c r="D27" s="89">
        <v>51830000</v>
      </c>
      <c r="E27" s="89">
        <v>157638</v>
      </c>
      <c r="F27" s="89">
        <v>157638</v>
      </c>
      <c r="G27" s="89">
        <f t="shared" si="0"/>
        <v>0</v>
      </c>
      <c r="H27" s="89"/>
      <c r="I27" s="89">
        <f t="shared" si="1"/>
        <v>0</v>
      </c>
      <c r="J27" s="324" t="str">
        <f>VLOOKUP(A27,'3.File NGT'!$B$2:$I$85,8,0)</f>
        <v>1723</v>
      </c>
      <c r="K27" s="324" t="str">
        <f>VLOOKUP(A27,'3.File NGT'!$B$2:$J$85,9,0)</f>
        <v> Lê Mỹ An</v>
      </c>
    </row>
    <row r="28" spans="1:11" s="24" customFormat="1" ht="15.75" x14ac:dyDescent="0.25">
      <c r="A28" s="133" t="s">
        <v>2784</v>
      </c>
      <c r="B28" s="134" t="s">
        <v>2785</v>
      </c>
      <c r="C28" s="280" t="s">
        <v>1563</v>
      </c>
      <c r="D28" s="89">
        <v>7887570000</v>
      </c>
      <c r="E28" s="89">
        <v>13587049</v>
      </c>
      <c r="F28" s="89">
        <v>13587049</v>
      </c>
      <c r="G28" s="89">
        <f t="shared" si="0"/>
        <v>13587049</v>
      </c>
      <c r="H28" s="384">
        <v>1352633.75</v>
      </c>
      <c r="I28" s="89">
        <f t="shared" si="1"/>
        <v>2031985.75</v>
      </c>
      <c r="J28" s="324" t="str">
        <f>VLOOKUP(A28,'3.File NGT'!$B$2:$I$85,8,0)</f>
        <v>0924</v>
      </c>
      <c r="K28" s="324" t="str">
        <f>VLOOKUP(A28,'3.File NGT'!$B$2:$J$85,9,0)</f>
        <v>Trần Quý Dương</v>
      </c>
    </row>
    <row r="29" spans="1:11" s="24" customFormat="1" ht="15.75" x14ac:dyDescent="0.25">
      <c r="A29" s="133" t="s">
        <v>2857</v>
      </c>
      <c r="B29" s="134" t="s">
        <v>2858</v>
      </c>
      <c r="C29" s="280" t="s">
        <v>33</v>
      </c>
      <c r="D29" s="89">
        <v>366605000</v>
      </c>
      <c r="E29" s="89">
        <v>559335</v>
      </c>
      <c r="F29" s="89">
        <v>559335</v>
      </c>
      <c r="G29" s="89">
        <f t="shared" si="0"/>
        <v>0</v>
      </c>
      <c r="H29" s="89"/>
      <c r="I29" s="89">
        <f>ROUND(G29*0.05,0)+H29</f>
        <v>0</v>
      </c>
      <c r="J29" s="324" t="str">
        <f>VLOOKUP(A29,'3.File NGT'!$B$2:$I$85,8,0)</f>
        <v>1187</v>
      </c>
      <c r="K29" s="324" t="str">
        <f>VLOOKUP(A29,'3.File NGT'!$B$2:$J$85,9,0)</f>
        <v>Phạm Chí Tâm</v>
      </c>
    </row>
    <row r="30" spans="1:11" s="24" customFormat="1" ht="15.75" x14ac:dyDescent="0.25">
      <c r="A30" s="133" t="s">
        <v>2867</v>
      </c>
      <c r="B30" s="134" t="s">
        <v>2868</v>
      </c>
      <c r="C30" s="280" t="s">
        <v>37</v>
      </c>
      <c r="D30" s="89">
        <v>1809910000</v>
      </c>
      <c r="E30" s="89">
        <v>4918694</v>
      </c>
      <c r="F30" s="89">
        <v>4918694</v>
      </c>
      <c r="G30" s="89">
        <f t="shared" si="0"/>
        <v>0</v>
      </c>
      <c r="H30" s="89"/>
      <c r="I30" s="89">
        <f>ROUND(G30*0.05,0)+H30</f>
        <v>0</v>
      </c>
      <c r="J30" s="324" t="str">
        <f>VLOOKUP(A30,'3.File NGT'!$B$2:$I$85,8,0)</f>
        <v>1549</v>
      </c>
      <c r="K30" s="324" t="str">
        <f>VLOOKUP(A30,'3.File NGT'!$B$2:$J$85,9,0)</f>
        <v>Mai Thụy Anh Thy</v>
      </c>
    </row>
    <row r="31" spans="1:11" s="24" customFormat="1" ht="15.75" x14ac:dyDescent="0.25">
      <c r="A31" s="133" t="s">
        <v>2871</v>
      </c>
      <c r="B31" s="134" t="s">
        <v>2872</v>
      </c>
      <c r="C31" s="280" t="s">
        <v>41</v>
      </c>
      <c r="D31" s="89">
        <v>21406165000</v>
      </c>
      <c r="E31" s="89">
        <v>34652216</v>
      </c>
      <c r="F31" s="89">
        <v>34652216</v>
      </c>
      <c r="G31" s="89">
        <f t="shared" si="0"/>
        <v>34652216</v>
      </c>
      <c r="H31" s="89"/>
      <c r="I31" s="89">
        <f t="shared" si="1"/>
        <v>1732611</v>
      </c>
      <c r="J31" s="324" t="str">
        <f>VLOOKUP(A31,'3.File NGT'!$B$2:$I$85,8,0)</f>
        <v>0107</v>
      </c>
      <c r="K31" s="324" t="str">
        <f>VLOOKUP(A31,'3.File NGT'!$B$2:$J$85,9,0)</f>
        <v>Vũ Thị Thanh</v>
      </c>
    </row>
    <row r="32" spans="1:11" s="24" customFormat="1" ht="15.75" x14ac:dyDescent="0.25">
      <c r="A32" s="133" t="s">
        <v>2873</v>
      </c>
      <c r="B32" s="134" t="s">
        <v>2874</v>
      </c>
      <c r="C32" s="280" t="s">
        <v>35</v>
      </c>
      <c r="D32" s="89">
        <v>1817373000</v>
      </c>
      <c r="E32" s="89">
        <v>2862634</v>
      </c>
      <c r="F32" s="89">
        <v>2862634</v>
      </c>
      <c r="G32" s="89">
        <f t="shared" si="0"/>
        <v>0</v>
      </c>
      <c r="H32" s="89"/>
      <c r="I32" s="89">
        <f t="shared" si="1"/>
        <v>0</v>
      </c>
      <c r="J32" s="324" t="str">
        <f>VLOOKUP(A32,'3.File NGT'!$B$2:$I$85,8,0)</f>
        <v>0218</v>
      </c>
      <c r="K32" s="324" t="str">
        <f>VLOOKUP(A32,'3.File NGT'!$B$2:$J$85,9,0)</f>
        <v>Lê Vũ Kim Tinh</v>
      </c>
    </row>
    <row r="33" spans="1:11" s="24" customFormat="1" ht="15.75" x14ac:dyDescent="0.25">
      <c r="A33" s="133" t="s">
        <v>3002</v>
      </c>
      <c r="B33" s="134" t="s">
        <v>2703</v>
      </c>
      <c r="C33" s="280" t="s">
        <v>1563</v>
      </c>
      <c r="D33" s="89">
        <v>293570000</v>
      </c>
      <c r="E33" s="89">
        <v>863669</v>
      </c>
      <c r="F33" s="89">
        <v>863669</v>
      </c>
      <c r="G33" s="89">
        <f t="shared" si="0"/>
        <v>0</v>
      </c>
      <c r="H33" s="89"/>
      <c r="I33" s="89">
        <f t="shared" si="1"/>
        <v>0</v>
      </c>
      <c r="J33" s="324" t="str">
        <f>VLOOKUP(A33,'3.File NGT'!$B$2:$I$85,8,0)</f>
        <v>0924</v>
      </c>
      <c r="K33" s="324" t="str">
        <f>VLOOKUP(A33,'3.File NGT'!$B$2:$J$85,9,0)</f>
        <v>Trần Quý Dương</v>
      </c>
    </row>
    <row r="34" spans="1:11" s="24" customFormat="1" ht="15.75" x14ac:dyDescent="0.25">
      <c r="A34" s="133" t="s">
        <v>2983</v>
      </c>
      <c r="B34" s="134" t="s">
        <v>3017</v>
      </c>
      <c r="C34" s="280" t="s">
        <v>33</v>
      </c>
      <c r="D34" s="89">
        <v>4292256000</v>
      </c>
      <c r="E34" s="89">
        <v>8455689</v>
      </c>
      <c r="F34" s="89">
        <v>8455689</v>
      </c>
      <c r="G34" s="89">
        <f t="shared" si="0"/>
        <v>0</v>
      </c>
      <c r="H34" s="89"/>
      <c r="I34" s="89">
        <f t="shared" si="1"/>
        <v>0</v>
      </c>
      <c r="J34" s="324" t="str">
        <f>VLOOKUP(A34,'3.File NGT'!$B$2:$I$85,8,0)</f>
        <v>1187</v>
      </c>
      <c r="K34" s="324" t="str">
        <f>VLOOKUP(A34,'3.File NGT'!$B$2:$J$85,9,0)</f>
        <v>Phạm Chí Tâm</v>
      </c>
    </row>
    <row r="35" spans="1:11" s="24" customFormat="1" ht="15.75" x14ac:dyDescent="0.25">
      <c r="A35" s="133" t="s">
        <v>2980</v>
      </c>
      <c r="B35" s="134" t="s">
        <v>3019</v>
      </c>
      <c r="C35" s="280" t="s">
        <v>34</v>
      </c>
      <c r="D35" s="89">
        <v>286182000</v>
      </c>
      <c r="E35" s="89">
        <v>516551</v>
      </c>
      <c r="F35" s="89">
        <v>516551</v>
      </c>
      <c r="G35" s="89">
        <f t="shared" si="0"/>
        <v>0</v>
      </c>
      <c r="H35" s="89"/>
      <c r="I35" s="89">
        <f t="shared" si="1"/>
        <v>0</v>
      </c>
      <c r="J35" s="324" t="str">
        <f>VLOOKUP(A35,'3.File NGT'!$B$2:$I$85,8,0)</f>
        <v>1316</v>
      </c>
      <c r="K35" s="324" t="str">
        <f>VLOOKUP(A35,'3.File NGT'!$B$2:$J$85,9,0)</f>
        <v>Hồ Như Tiên</v>
      </c>
    </row>
    <row r="36" spans="1:11" s="420" customFormat="1" ht="15.75" x14ac:dyDescent="0.25">
      <c r="A36" s="51" t="s">
        <v>2309</v>
      </c>
      <c r="B36" s="52" t="s">
        <v>2363</v>
      </c>
      <c r="C36" s="281" t="s">
        <v>37</v>
      </c>
      <c r="D36" s="76">
        <v>22624200000</v>
      </c>
      <c r="E36" s="76">
        <v>33257574</v>
      </c>
      <c r="F36" s="76">
        <v>33257574</v>
      </c>
      <c r="G36" s="76">
        <f t="shared" ref="G36:G58" si="2">F36-D36*0.03%</f>
        <v>26470314</v>
      </c>
      <c r="H36" s="76"/>
      <c r="I36" s="76">
        <f t="shared" si="1"/>
        <v>1323516</v>
      </c>
      <c r="J36" s="355" t="str">
        <f>VLOOKUP(A36,'3.File NGT'!$B$2:$I$85,8,0)</f>
        <v>1535</v>
      </c>
      <c r="K36" s="355" t="str">
        <f>VLOOKUP(A36,'3.File NGT'!$B$2:$J$85,9,0)</f>
        <v>Nguyễn Thị Như Quỳnh</v>
      </c>
    </row>
    <row r="37" spans="1:11" s="24" customFormat="1" ht="15.75" x14ac:dyDescent="0.25">
      <c r="A37" s="133" t="s">
        <v>2422</v>
      </c>
      <c r="B37" s="134" t="s">
        <v>2882</v>
      </c>
      <c r="C37" s="280" t="s">
        <v>33</v>
      </c>
      <c r="D37" s="89">
        <v>3749560000</v>
      </c>
      <c r="E37" s="89">
        <v>5511851</v>
      </c>
      <c r="F37" s="89">
        <v>5511851</v>
      </c>
      <c r="G37" s="89">
        <f t="shared" si="2"/>
        <v>4386983</v>
      </c>
      <c r="H37" s="89"/>
      <c r="I37" s="89">
        <f t="shared" si="1"/>
        <v>219349</v>
      </c>
      <c r="J37" s="324" t="str">
        <f>VLOOKUP(A37,'3.File NGT'!$B$2:$I$85,8,0)</f>
        <v>1019</v>
      </c>
      <c r="K37" s="324" t="str">
        <f>VLOOKUP(A37,'3.File NGT'!$B$2:$J$85,9,0)</f>
        <v>Lê Anh Trí</v>
      </c>
    </row>
    <row r="38" spans="1:11" s="24" customFormat="1" ht="15.75" x14ac:dyDescent="0.25">
      <c r="A38" s="133" t="s">
        <v>2465</v>
      </c>
      <c r="B38" s="134" t="s">
        <v>2566</v>
      </c>
      <c r="C38" s="280" t="s">
        <v>39</v>
      </c>
      <c r="D38" s="89">
        <v>2681965000</v>
      </c>
      <c r="E38" s="89">
        <v>3942484</v>
      </c>
      <c r="F38" s="89">
        <v>3942484</v>
      </c>
      <c r="G38" s="89">
        <f t="shared" si="2"/>
        <v>3137894.5</v>
      </c>
      <c r="H38" s="89"/>
      <c r="I38" s="89">
        <f t="shared" si="1"/>
        <v>156895</v>
      </c>
      <c r="J38" s="324" t="str">
        <f>VLOOKUP(A38,'3.File NGT'!$B$2:$I$85,8,0)</f>
        <v>0037</v>
      </c>
      <c r="K38" s="324" t="str">
        <f>VLOOKUP(A38,'3.File NGT'!$B$2:$J$85,9,0)</f>
        <v>Nguyễn Văn Tuân</v>
      </c>
    </row>
    <row r="39" spans="1:11" s="24" customFormat="1" ht="15.75" x14ac:dyDescent="0.25">
      <c r="A39" s="133" t="s">
        <v>2459</v>
      </c>
      <c r="B39" s="134" t="s">
        <v>2884</v>
      </c>
      <c r="C39" s="280" t="s">
        <v>33</v>
      </c>
      <c r="D39" s="89">
        <v>6387405000</v>
      </c>
      <c r="E39" s="89">
        <v>9389483</v>
      </c>
      <c r="F39" s="89">
        <v>9389483</v>
      </c>
      <c r="G39" s="89">
        <f t="shared" si="2"/>
        <v>7473261.5</v>
      </c>
      <c r="H39" s="89"/>
      <c r="I39" s="89">
        <f t="shared" si="1"/>
        <v>373663</v>
      </c>
      <c r="J39" s="324" t="str">
        <f>VLOOKUP(A39,'3.File NGT'!$B$2:$I$85,8,0)</f>
        <v>1019</v>
      </c>
      <c r="K39" s="324" t="str">
        <f>VLOOKUP(A39,'3.File NGT'!$B$2:$J$85,9,0)</f>
        <v>Lê Anh Trí</v>
      </c>
    </row>
    <row r="40" spans="1:11" s="24" customFormat="1" ht="15.75" x14ac:dyDescent="0.25">
      <c r="A40" s="133" t="s">
        <v>2477</v>
      </c>
      <c r="B40" s="134" t="s">
        <v>2567</v>
      </c>
      <c r="C40" s="280" t="s">
        <v>40</v>
      </c>
      <c r="D40" s="89">
        <v>694000</v>
      </c>
      <c r="E40" s="89">
        <v>1367</v>
      </c>
      <c r="F40" s="89">
        <v>1367</v>
      </c>
      <c r="G40" s="89">
        <f t="shared" si="2"/>
        <v>1158.8</v>
      </c>
      <c r="H40" s="89"/>
      <c r="I40" s="89">
        <f t="shared" si="1"/>
        <v>58</v>
      </c>
      <c r="J40" s="324" t="str">
        <f>VLOOKUP(A40,'3.File NGT'!$B$2:$I$85,8,0)</f>
        <v>1651</v>
      </c>
      <c r="K40" s="324" t="str">
        <f>VLOOKUP(A40,'3.File NGT'!$B$2:$J$85,9,0)</f>
        <v>Lại Phước Thuận</v>
      </c>
    </row>
    <row r="41" spans="1:11" s="24" customFormat="1" ht="15.75" x14ac:dyDescent="0.25">
      <c r="A41" s="133" t="s">
        <v>2532</v>
      </c>
      <c r="B41" s="134" t="s">
        <v>2622</v>
      </c>
      <c r="C41" s="280" t="s">
        <v>34</v>
      </c>
      <c r="D41" s="89">
        <v>466742000</v>
      </c>
      <c r="E41" s="89">
        <v>774009</v>
      </c>
      <c r="F41" s="89">
        <v>774009</v>
      </c>
      <c r="G41" s="89">
        <f t="shared" si="2"/>
        <v>633986.4</v>
      </c>
      <c r="H41" s="89"/>
      <c r="I41" s="89">
        <f t="shared" si="1"/>
        <v>31699</v>
      </c>
      <c r="J41" s="324" t="str">
        <f>VLOOKUP(A41,'3.File NGT'!$B$2:$I$85,8,0)</f>
        <v>1316</v>
      </c>
      <c r="K41" s="324" t="str">
        <f>VLOOKUP(A41,'3.File NGT'!$B$2:$J$85,9,0)</f>
        <v>Hồ Như Tiên</v>
      </c>
    </row>
    <row r="42" spans="1:11" s="24" customFormat="1" ht="15.75" x14ac:dyDescent="0.25">
      <c r="A42" s="133" t="s">
        <v>2536</v>
      </c>
      <c r="B42" s="134" t="s">
        <v>2885</v>
      </c>
      <c r="C42" s="280" t="s">
        <v>40</v>
      </c>
      <c r="D42" s="89">
        <v>36618000</v>
      </c>
      <c r="E42" s="89">
        <v>72136</v>
      </c>
      <c r="F42" s="89">
        <v>72136</v>
      </c>
      <c r="G42" s="89">
        <f t="shared" si="2"/>
        <v>61150.6</v>
      </c>
      <c r="H42" s="89"/>
      <c r="I42" s="89">
        <f t="shared" si="1"/>
        <v>3058</v>
      </c>
      <c r="J42" s="324" t="str">
        <f>VLOOKUP(A42,'3.File NGT'!$B$2:$I$85,8,0)</f>
        <v>1651</v>
      </c>
      <c r="K42" s="324" t="str">
        <f>VLOOKUP(A42,'3.File NGT'!$B$2:$J$85,9,0)</f>
        <v>Lại Phước Thuận</v>
      </c>
    </row>
    <row r="43" spans="1:11" s="24" customFormat="1" ht="15.75" x14ac:dyDescent="0.25">
      <c r="A43" s="381" t="s">
        <v>2543</v>
      </c>
      <c r="B43" s="382" t="s">
        <v>2568</v>
      </c>
      <c r="C43" s="383" t="s">
        <v>38</v>
      </c>
      <c r="D43" s="384">
        <v>347246110000</v>
      </c>
      <c r="E43" s="384">
        <v>510451724</v>
      </c>
      <c r="F43" s="384">
        <v>510451724</v>
      </c>
      <c r="G43" s="384">
        <f t="shared" si="2"/>
        <v>406277891</v>
      </c>
      <c r="H43" s="384"/>
      <c r="I43" s="384"/>
      <c r="J43" s="385"/>
      <c r="K43" s="385"/>
    </row>
    <row r="44" spans="1:11" s="24" customFormat="1" ht="15.75" x14ac:dyDescent="0.25">
      <c r="A44" s="133" t="s">
        <v>2572</v>
      </c>
      <c r="B44" s="134" t="s">
        <v>2708</v>
      </c>
      <c r="C44" s="280" t="s">
        <v>37</v>
      </c>
      <c r="D44" s="89">
        <v>118384215000</v>
      </c>
      <c r="E44" s="89">
        <v>174024762</v>
      </c>
      <c r="F44" s="89">
        <v>174024762</v>
      </c>
      <c r="G44" s="89">
        <f t="shared" si="2"/>
        <v>138509497.5</v>
      </c>
      <c r="H44" s="89"/>
      <c r="I44" s="89">
        <f t="shared" si="1"/>
        <v>6925475</v>
      </c>
      <c r="J44" s="324" t="str">
        <f>VLOOKUP(A44,'3.File NGT'!$B$2:$I$85,8,0)</f>
        <v>1549</v>
      </c>
      <c r="K44" s="324" t="str">
        <f>VLOOKUP(A44,'3.File NGT'!$B$2:$J$85,9,0)</f>
        <v>Mai Thụy Anh Thy</v>
      </c>
    </row>
    <row r="45" spans="1:11" s="24" customFormat="1" ht="15.75" x14ac:dyDescent="0.25">
      <c r="A45" s="133" t="s">
        <v>2585</v>
      </c>
      <c r="B45" s="134" t="s">
        <v>3023</v>
      </c>
      <c r="C45" s="280" t="s">
        <v>40</v>
      </c>
      <c r="D45" s="89">
        <v>877375000</v>
      </c>
      <c r="E45" s="89">
        <v>1728423</v>
      </c>
      <c r="F45" s="89">
        <v>1728423</v>
      </c>
      <c r="G45" s="89">
        <f t="shared" si="2"/>
        <v>1465210.5</v>
      </c>
      <c r="H45" s="89"/>
      <c r="I45" s="89">
        <f t="shared" si="1"/>
        <v>73261</v>
      </c>
      <c r="J45" s="324" t="str">
        <f>VLOOKUP(A45,'3.File NGT'!$B$2:$I$85,8,0)</f>
        <v>1504</v>
      </c>
      <c r="K45" s="324" t="str">
        <f>VLOOKUP(A45,'3.File NGT'!$B$2:$J$85,9,0)</f>
        <v>Lê Thị Phương Uyên</v>
      </c>
    </row>
    <row r="46" spans="1:11" s="24" customFormat="1" ht="15.75" x14ac:dyDescent="0.25">
      <c r="A46" s="133" t="s">
        <v>2644</v>
      </c>
      <c r="B46" s="134" t="s">
        <v>2667</v>
      </c>
      <c r="C46" s="280" t="s">
        <v>1563</v>
      </c>
      <c r="D46" s="89">
        <v>955077375000</v>
      </c>
      <c r="E46" s="89">
        <v>1404053763</v>
      </c>
      <c r="F46" s="89">
        <v>1404053763</v>
      </c>
      <c r="G46" s="89">
        <f t="shared" si="2"/>
        <v>1117530550.5</v>
      </c>
      <c r="H46" s="89"/>
      <c r="I46" s="89">
        <f t="shared" si="1"/>
        <v>55876528</v>
      </c>
      <c r="J46" s="324" t="str">
        <f>VLOOKUP(A46,'3.File NGT'!$B$2:$I$85,8,0)</f>
        <v>0924</v>
      </c>
      <c r="K46" s="324" t="str">
        <f>VLOOKUP(A46,'3.File NGT'!$B$2:$J$85,9,0)</f>
        <v>Trần Qúy Dương</v>
      </c>
    </row>
    <row r="47" spans="1:11" s="24" customFormat="1" ht="15.75" x14ac:dyDescent="0.25">
      <c r="A47" s="381" t="s">
        <v>2685</v>
      </c>
      <c r="B47" s="382" t="s">
        <v>2710</v>
      </c>
      <c r="C47" s="383" t="s">
        <v>2668</v>
      </c>
      <c r="D47" s="384">
        <v>81546245000</v>
      </c>
      <c r="E47" s="384">
        <v>122319366</v>
      </c>
      <c r="F47" s="384">
        <v>122319366</v>
      </c>
      <c r="G47" s="384">
        <f t="shared" si="2"/>
        <v>97855492.5</v>
      </c>
      <c r="H47" s="384"/>
      <c r="I47" s="384">
        <f t="shared" si="1"/>
        <v>4892775</v>
      </c>
      <c r="J47" s="385" t="str">
        <f>VLOOKUP(A47,'3.File NGT'!$B$2:$I$85,8,0)</f>
        <v>1019</v>
      </c>
      <c r="K47" s="385" t="str">
        <f>VLOOKUP(A47,'3.File NGT'!$B$2:$J$85,9,0)</f>
        <v>Lê Anh Trí</v>
      </c>
    </row>
    <row r="48" spans="1:11" s="24" customFormat="1" ht="15.75" x14ac:dyDescent="0.25">
      <c r="A48" s="381" t="s">
        <v>2685</v>
      </c>
      <c r="B48" s="382" t="s">
        <v>2710</v>
      </c>
      <c r="C48" s="383" t="s">
        <v>2668</v>
      </c>
      <c r="D48" s="384">
        <v>186829715000</v>
      </c>
      <c r="E48" s="384">
        <v>280244572</v>
      </c>
      <c r="F48" s="384">
        <v>280244572</v>
      </c>
      <c r="G48" s="384">
        <f t="shared" si="2"/>
        <v>224195657.5</v>
      </c>
      <c r="H48" s="384">
        <v>-1459334</v>
      </c>
      <c r="I48" s="384">
        <f>ROUND(G48*0.15,0)+H48</f>
        <v>32170015</v>
      </c>
      <c r="J48" s="385" t="str">
        <f>VLOOKUP(A48,'3.File NGT'!$B$2:$I$85,8,0)</f>
        <v>1019</v>
      </c>
      <c r="K48" s="385" t="str">
        <f>VLOOKUP(A48,'3.File NGT'!$B$2:$J$85,9,0)</f>
        <v>Lê Anh Trí</v>
      </c>
    </row>
    <row r="49" spans="1:11" s="24" customFormat="1" ht="15.75" x14ac:dyDescent="0.25">
      <c r="A49" s="133" t="s">
        <v>2768</v>
      </c>
      <c r="B49" s="134" t="s">
        <v>2886</v>
      </c>
      <c r="C49" s="280" t="s">
        <v>1560</v>
      </c>
      <c r="D49" s="89">
        <v>47320000</v>
      </c>
      <c r="E49" s="89">
        <v>93220</v>
      </c>
      <c r="F49" s="89">
        <v>93220</v>
      </c>
      <c r="G49" s="89">
        <f t="shared" si="2"/>
        <v>79024</v>
      </c>
      <c r="H49" s="89"/>
      <c r="I49" s="89"/>
      <c r="J49" s="324" t="str">
        <f>VLOOKUP(A49,'3.File NGT'!$B$2:$I$85,8,0)</f>
        <v>1741</v>
      </c>
      <c r="K49" s="324" t="str">
        <f>VLOOKUP(A49,'3.File NGT'!$B$2:$J$85,9,0)</f>
        <v>Nguyễn Trung Quân</v>
      </c>
    </row>
    <row r="50" spans="1:11" s="24" customFormat="1" ht="15.75" x14ac:dyDescent="0.25">
      <c r="A50" s="133" t="s">
        <v>2816</v>
      </c>
      <c r="B50" s="134" t="s">
        <v>2887</v>
      </c>
      <c r="C50" s="280" t="s">
        <v>1560</v>
      </c>
      <c r="D50" s="89">
        <v>2150000</v>
      </c>
      <c r="E50" s="89">
        <v>4235</v>
      </c>
      <c r="F50" s="89">
        <v>4235</v>
      </c>
      <c r="G50" s="89">
        <f t="shared" si="2"/>
        <v>3590</v>
      </c>
      <c r="H50" s="89"/>
      <c r="I50" s="89">
        <f t="shared" si="1"/>
        <v>180</v>
      </c>
      <c r="J50" s="324" t="str">
        <f>VLOOKUP(A50,'3.File NGT'!$B$2:$I$85,8,0)</f>
        <v>1741</v>
      </c>
      <c r="K50" s="324" t="str">
        <f>VLOOKUP(A50,'3.File NGT'!$B$2:$J$85,9,0)</f>
        <v>Nguyễn Trung Quân</v>
      </c>
    </row>
    <row r="51" spans="1:11" s="24" customFormat="1" ht="15.75" x14ac:dyDescent="0.25">
      <c r="A51" s="133" t="s">
        <v>2796</v>
      </c>
      <c r="B51" s="134" t="s">
        <v>2797</v>
      </c>
      <c r="C51" s="280" t="s">
        <v>1563</v>
      </c>
      <c r="D51" s="89">
        <v>32220480000</v>
      </c>
      <c r="E51" s="89">
        <v>47364102</v>
      </c>
      <c r="F51" s="89">
        <v>47364102</v>
      </c>
      <c r="G51" s="89">
        <f t="shared" si="2"/>
        <v>37697958</v>
      </c>
      <c r="H51" s="89"/>
      <c r="I51" s="89">
        <f t="shared" si="1"/>
        <v>1884898</v>
      </c>
      <c r="J51" s="324" t="str">
        <f>VLOOKUP(A51,'3.File NGT'!$B$2:$I$85,8,0)</f>
        <v>0924</v>
      </c>
      <c r="K51" s="324" t="str">
        <f>VLOOKUP(A51,'3.File NGT'!$B$2:$J$85,9,0)</f>
        <v>Trần Qúy Dương</v>
      </c>
    </row>
    <row r="52" spans="1:11" s="24" customFormat="1" ht="15.75" x14ac:dyDescent="0.25">
      <c r="A52" s="133" t="s">
        <v>2801</v>
      </c>
      <c r="B52" s="134" t="s">
        <v>2888</v>
      </c>
      <c r="C52" s="280" t="s">
        <v>34</v>
      </c>
      <c r="D52" s="89">
        <v>37690000</v>
      </c>
      <c r="E52" s="89">
        <v>149628</v>
      </c>
      <c r="F52" s="89">
        <v>149628</v>
      </c>
      <c r="G52" s="89">
        <f t="shared" si="2"/>
        <v>138321</v>
      </c>
      <c r="H52" s="89"/>
      <c r="I52" s="89">
        <f t="shared" si="1"/>
        <v>6916</v>
      </c>
      <c r="J52" s="324" t="str">
        <f>VLOOKUP(A52,'3.File NGT'!$B$2:$I$85,8,0)</f>
        <v>1336</v>
      </c>
      <c r="K52" s="324" t="str">
        <f>VLOOKUP(A52,'3.File NGT'!$B$2:$J$85,9,0)</f>
        <v>Nguyễn Quốc Thái</v>
      </c>
    </row>
    <row r="53" spans="1:11" s="24" customFormat="1" ht="15.75" x14ac:dyDescent="0.25">
      <c r="A53" s="133" t="s">
        <v>2890</v>
      </c>
      <c r="B53" s="134" t="s">
        <v>2891</v>
      </c>
      <c r="C53" s="280" t="s">
        <v>33</v>
      </c>
      <c r="D53" s="89">
        <v>378593000</v>
      </c>
      <c r="E53" s="89">
        <v>556516</v>
      </c>
      <c r="F53" s="89">
        <v>556516</v>
      </c>
      <c r="G53" s="89">
        <f t="shared" si="2"/>
        <v>442938.1</v>
      </c>
      <c r="H53" s="89"/>
      <c r="I53" s="89">
        <f>ROUND(G53*0.15,0)+H53</f>
        <v>66441</v>
      </c>
      <c r="J53" s="324" t="str">
        <f>VLOOKUP(A53,'3.File NGT'!$B$2:$I$85,8,0)</f>
        <v>0133</v>
      </c>
      <c r="K53" s="324" t="str">
        <f>VLOOKUP(A53,'3.File NGT'!$B$2:$J$85,9,0)</f>
        <v>Nguyễn Mạnh An</v>
      </c>
    </row>
    <row r="54" spans="1:11" s="24" customFormat="1" ht="15.75" x14ac:dyDescent="0.25">
      <c r="A54" s="133" t="s">
        <v>2909</v>
      </c>
      <c r="B54" s="134" t="s">
        <v>3024</v>
      </c>
      <c r="C54" s="280" t="s">
        <v>33</v>
      </c>
      <c r="D54" s="89">
        <v>165340000</v>
      </c>
      <c r="E54" s="89">
        <v>243049</v>
      </c>
      <c r="F54" s="89">
        <v>243049</v>
      </c>
      <c r="G54" s="89">
        <f t="shared" si="2"/>
        <v>193447</v>
      </c>
      <c r="H54" s="89"/>
      <c r="I54" s="89">
        <f t="shared" si="1"/>
        <v>9672</v>
      </c>
      <c r="J54" s="324" t="str">
        <f>VLOOKUP(A54,'3.File NGT'!$B$2:$I$85,8,0)</f>
        <v>0133</v>
      </c>
      <c r="K54" s="324" t="str">
        <f>VLOOKUP(A54,'3.File NGT'!$B$2:$J$85,9,0)</f>
        <v>Nguyễn Mạnh An</v>
      </c>
    </row>
    <row r="55" spans="1:11" s="24" customFormat="1" ht="15.75" x14ac:dyDescent="0.25">
      <c r="A55" s="133" t="s">
        <v>2892</v>
      </c>
      <c r="B55" s="134" t="s">
        <v>2893</v>
      </c>
      <c r="C55" s="280" t="s">
        <v>33</v>
      </c>
      <c r="D55" s="89">
        <v>251675000</v>
      </c>
      <c r="E55" s="89">
        <v>495787</v>
      </c>
      <c r="F55" s="89">
        <v>495787</v>
      </c>
      <c r="G55" s="89">
        <f t="shared" si="2"/>
        <v>420284.5</v>
      </c>
      <c r="H55" s="89"/>
      <c r="I55" s="89">
        <f t="shared" si="1"/>
        <v>21014</v>
      </c>
      <c r="J55" s="324" t="str">
        <f>VLOOKUP(A55,'3.File NGT'!$B$2:$I$85,8,0)</f>
        <v>1187</v>
      </c>
      <c r="K55" s="324" t="str">
        <f>VLOOKUP(A55,'3.File NGT'!$B$2:$J$85,9,0)</f>
        <v>Phạm Chí Tâm</v>
      </c>
    </row>
    <row r="56" spans="1:11" ht="15.75" x14ac:dyDescent="0.25">
      <c r="A56" s="133" t="s">
        <v>2896</v>
      </c>
      <c r="B56" s="134" t="s">
        <v>3025</v>
      </c>
      <c r="C56" s="280" t="s">
        <v>37</v>
      </c>
      <c r="D56" s="89">
        <v>675930730000</v>
      </c>
      <c r="E56" s="89">
        <v>811116876</v>
      </c>
      <c r="F56" s="89">
        <v>811116876</v>
      </c>
      <c r="G56" s="89">
        <f t="shared" si="2"/>
        <v>608337657</v>
      </c>
      <c r="H56" s="89"/>
      <c r="I56" s="89">
        <f t="shared" si="1"/>
        <v>30416883</v>
      </c>
      <c r="J56" s="324" t="str">
        <f>VLOOKUP(A56,'3.File NGT'!$B$2:$I$85,8,0)</f>
        <v>1414</v>
      </c>
      <c r="K56" s="324" t="str">
        <f>VLOOKUP(A56,'3.File NGT'!$B$2:$J$85,9,0)</f>
        <v>Nguyễn Thị Trung Hiếu</v>
      </c>
    </row>
    <row r="57" spans="1:11" ht="15.75" x14ac:dyDescent="0.25">
      <c r="A57" s="133" t="s">
        <v>2930</v>
      </c>
      <c r="B57" s="134" t="s">
        <v>3026</v>
      </c>
      <c r="C57" s="280" t="s">
        <v>40</v>
      </c>
      <c r="D57" s="89">
        <v>4610650000</v>
      </c>
      <c r="E57" s="89">
        <v>6777636</v>
      </c>
      <c r="F57" s="89">
        <v>6777636</v>
      </c>
      <c r="G57" s="89">
        <f t="shared" si="2"/>
        <v>5394441</v>
      </c>
      <c r="H57" s="89"/>
      <c r="I57" s="89">
        <f t="shared" si="1"/>
        <v>269722</v>
      </c>
      <c r="J57" s="324" t="str">
        <f>VLOOKUP(A57,'3.File NGT'!$B$2:$I$85,8,0)</f>
        <v>1331</v>
      </c>
      <c r="K57" s="324" t="str">
        <f>VLOOKUP(A57,'3.File NGT'!$B$2:$J$85,9,0)</f>
        <v>Phạm Thị Thu Hằng</v>
      </c>
    </row>
    <row r="58" spans="1:11" ht="15.75" x14ac:dyDescent="0.25">
      <c r="A58" s="133" t="s">
        <v>2977</v>
      </c>
      <c r="B58" s="134" t="s">
        <v>3027</v>
      </c>
      <c r="C58" s="280" t="s">
        <v>34</v>
      </c>
      <c r="D58" s="89">
        <v>970422000</v>
      </c>
      <c r="E58" s="89">
        <v>1426517</v>
      </c>
      <c r="F58" s="89">
        <v>1426517</v>
      </c>
      <c r="G58" s="89">
        <f t="shared" si="2"/>
        <v>1135390.3999999999</v>
      </c>
      <c r="H58" s="89"/>
      <c r="I58" s="89">
        <f t="shared" si="1"/>
        <v>56770</v>
      </c>
      <c r="J58" s="324" t="str">
        <f>VLOOKUP(A58,'3.File NGT'!$B$2:$I$85,8,0)</f>
        <v>1259</v>
      </c>
      <c r="K58" s="324" t="str">
        <f>VLOOKUP(A58,'3.File NGT'!$B$2:$J$85,9,0)</f>
        <v>Đoàn Quang Minh Thắng</v>
      </c>
    </row>
    <row r="59" spans="1:11" ht="17.25" x14ac:dyDescent="0.3">
      <c r="D59" s="386">
        <f t="shared" ref="D59:K59" si="3">SUM(D2:D58)</f>
        <v>2702456003300</v>
      </c>
      <c r="E59" s="386">
        <f t="shared" si="3"/>
        <v>3885394721</v>
      </c>
      <c r="F59" s="386">
        <f t="shared" si="3"/>
        <v>3885363755</v>
      </c>
      <c r="G59" s="386">
        <f t="shared" si="3"/>
        <v>3085891625.3000002</v>
      </c>
      <c r="H59" s="386">
        <f t="shared" si="3"/>
        <v>-106700.25</v>
      </c>
      <c r="I59" s="386">
        <f t="shared" si="3"/>
        <v>154199334.75</v>
      </c>
      <c r="J59" s="386">
        <f t="shared" si="3"/>
        <v>0</v>
      </c>
      <c r="K59" s="386">
        <f t="shared" si="3"/>
        <v>0</v>
      </c>
    </row>
  </sheetData>
  <autoFilter ref="A1:K59">
    <sortState ref="A4:K62">
      <sortCondition ref="A3"/>
    </sortState>
  </autoFilter>
  <pageMargins left="0.7" right="0.7" top="0.75" bottom="0.75" header="0.3" footer="0.3"/>
  <pageSetup orientation="portrait" horizontalDpi="200" verticalDpi="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zoomScale="87" zoomScaleNormal="87" workbookViewId="0">
      <pane ySplit="1" topLeftCell="A86" activePane="bottomLeft" state="frozen"/>
      <selection activeCell="E1" sqref="E1"/>
      <selection pane="bottomLeft" activeCell="D102" sqref="D102"/>
    </sheetView>
  </sheetViews>
  <sheetFormatPr defaultColWidth="13" defaultRowHeight="15" x14ac:dyDescent="0.25"/>
  <cols>
    <col min="1" max="1" width="8.5703125" bestFit="1" customWidth="1"/>
    <col min="2" max="2" width="40.140625" customWidth="1"/>
    <col min="4" max="4" width="32.28515625" customWidth="1"/>
    <col min="5" max="5" width="22.140625" bestFit="1" customWidth="1"/>
    <col min="6" max="6" width="23.85546875" customWidth="1"/>
    <col min="7" max="7" width="17.85546875" customWidth="1"/>
    <col min="8" max="8" width="18.5703125" customWidth="1"/>
    <col min="9" max="9" width="30.28515625" style="75" customWidth="1"/>
    <col min="10" max="10" width="11" customWidth="1"/>
    <col min="11" max="11" width="20.28515625" customWidth="1"/>
    <col min="12" max="12" width="28.5703125" customWidth="1"/>
  </cols>
  <sheetData>
    <row r="1" spans="1:11" ht="47.25" x14ac:dyDescent="0.25">
      <c r="A1" s="29" t="s">
        <v>73</v>
      </c>
      <c r="B1" s="29" t="s">
        <v>74</v>
      </c>
      <c r="C1" s="29" t="s">
        <v>66</v>
      </c>
      <c r="D1" s="29" t="s">
        <v>63</v>
      </c>
      <c r="E1" s="78" t="s">
        <v>67</v>
      </c>
      <c r="F1" s="78" t="s">
        <v>1218</v>
      </c>
      <c r="G1" s="36" t="s">
        <v>91</v>
      </c>
      <c r="H1" s="36" t="s">
        <v>1433</v>
      </c>
      <c r="I1" s="36" t="s">
        <v>93</v>
      </c>
      <c r="J1" s="36" t="s">
        <v>48</v>
      </c>
      <c r="K1" s="83" t="s">
        <v>1435</v>
      </c>
    </row>
    <row r="2" spans="1:11" s="248" customFormat="1" ht="15.75" x14ac:dyDescent="0.25">
      <c r="A2" s="251" t="s">
        <v>1315</v>
      </c>
      <c r="B2" s="247" t="s">
        <v>1392</v>
      </c>
      <c r="C2" s="325" t="s">
        <v>39</v>
      </c>
      <c r="D2" s="325" t="s">
        <v>2901</v>
      </c>
      <c r="E2" s="268">
        <v>12489317000</v>
      </c>
      <c r="F2" s="326">
        <v>20489708</v>
      </c>
      <c r="G2" s="268">
        <f>IF(F2&gt;=12000000,F2,0)</f>
        <v>20489708</v>
      </c>
      <c r="H2" s="268">
        <f>ROUND(G2*2%,0)</f>
        <v>409794</v>
      </c>
      <c r="I2" s="327" t="str">
        <f>VLOOKUP(A2,'2.SDMG'!$G$2:$K$499,5,0)</f>
        <v>Lường Ngọc Nghĩa</v>
      </c>
      <c r="J2" s="327" t="str">
        <f>VLOOKUP(A2,'2.SDMG'!$G$2:$L$499,6,0)</f>
        <v>0247</v>
      </c>
      <c r="K2" s="268" t="str">
        <f>VLOOKUP(J2,ĐML!$A$3:$Q$500,17,0)</f>
        <v>yes</v>
      </c>
    </row>
    <row r="3" spans="1:11" s="248" customFormat="1" ht="15.75" x14ac:dyDescent="0.25">
      <c r="A3" s="251" t="s">
        <v>198</v>
      </c>
      <c r="B3" s="247" t="s">
        <v>199</v>
      </c>
      <c r="C3" s="325" t="s">
        <v>39</v>
      </c>
      <c r="D3" s="325" t="s">
        <v>2901</v>
      </c>
      <c r="E3" s="268">
        <v>33369890000</v>
      </c>
      <c r="F3" s="326">
        <v>59474208</v>
      </c>
      <c r="G3" s="268">
        <f t="shared" ref="G3:G66" si="0">IF(F3&gt;=12000000,F3,0)</f>
        <v>59474208</v>
      </c>
      <c r="H3" s="268">
        <f t="shared" ref="H3:H66" si="1">ROUND(G3*2%,0)</f>
        <v>1189484</v>
      </c>
      <c r="I3" s="327" t="str">
        <f>VLOOKUP(A3,'2.SDMG'!$G$2:$K$499,5,0)</f>
        <v>Lường Ngọc Nghĩa</v>
      </c>
      <c r="J3" s="327" t="str">
        <f>VLOOKUP(A3,'2.SDMG'!$G$2:$L$499,6,0)</f>
        <v>0247</v>
      </c>
      <c r="K3" s="268" t="str">
        <f>VLOOKUP(J3,ĐML!$A$3:$Q$500,17,0)</f>
        <v>yes</v>
      </c>
    </row>
    <row r="4" spans="1:11" s="248" customFormat="1" ht="15.75" x14ac:dyDescent="0.25">
      <c r="A4" s="251" t="s">
        <v>99</v>
      </c>
      <c r="B4" s="247" t="s">
        <v>100</v>
      </c>
      <c r="C4" s="325" t="s">
        <v>33</v>
      </c>
      <c r="D4" s="325" t="s">
        <v>2901</v>
      </c>
      <c r="E4" s="268">
        <v>41624919000</v>
      </c>
      <c r="F4" s="326">
        <v>77595223</v>
      </c>
      <c r="G4" s="268">
        <f t="shared" si="0"/>
        <v>77595223</v>
      </c>
      <c r="H4" s="268">
        <f t="shared" si="1"/>
        <v>1551904</v>
      </c>
      <c r="I4" s="327" t="str">
        <f>VLOOKUP(A4,'2.SDMG'!$G$2:$K$499,5,0)</f>
        <v>Phạm Thị Phương Thảo</v>
      </c>
      <c r="J4" s="327" t="str">
        <f>VLOOKUP(A4,'2.SDMG'!$G$2:$L$499,6,0)</f>
        <v>1117</v>
      </c>
      <c r="K4" s="268" t="str">
        <f>VLOOKUP(J4,ĐML!$A$3:$Q$500,17,0)</f>
        <v>yes</v>
      </c>
    </row>
    <row r="5" spans="1:11" s="248" customFormat="1" ht="15.75" x14ac:dyDescent="0.25">
      <c r="A5" s="251" t="s">
        <v>1997</v>
      </c>
      <c r="B5" s="247" t="s">
        <v>2272</v>
      </c>
      <c r="C5" s="325" t="s">
        <v>34</v>
      </c>
      <c r="D5" s="325" t="s">
        <v>2901</v>
      </c>
      <c r="E5" s="268">
        <v>7625092000</v>
      </c>
      <c r="F5" s="326">
        <v>13495881</v>
      </c>
      <c r="G5" s="268">
        <f t="shared" si="0"/>
        <v>13495881</v>
      </c>
      <c r="H5" s="268">
        <f t="shared" si="1"/>
        <v>269918</v>
      </c>
      <c r="I5" s="327" t="str">
        <f>VLOOKUP(A5,'2.SDMG'!$G$2:$K$499,5,0)</f>
        <v>Đoàn Quang Minh Thắng</v>
      </c>
      <c r="J5" s="327" t="str">
        <f>VLOOKUP(A5,'2.SDMG'!$G$2:$L$499,6,0)</f>
        <v>1259</v>
      </c>
      <c r="K5" s="268" t="str">
        <f>VLOOKUP(J5,ĐML!$A$3:$Q$500,17,0)</f>
        <v>yes</v>
      </c>
    </row>
    <row r="6" spans="1:11" s="248" customFormat="1" ht="15.75" x14ac:dyDescent="0.25">
      <c r="A6" s="251" t="s">
        <v>226</v>
      </c>
      <c r="B6" s="247" t="s">
        <v>227</v>
      </c>
      <c r="C6" s="325" t="s">
        <v>41</v>
      </c>
      <c r="D6" s="325" t="s">
        <v>1268</v>
      </c>
      <c r="E6" s="268">
        <v>32882345500</v>
      </c>
      <c r="F6" s="326">
        <v>78431280</v>
      </c>
      <c r="G6" s="268">
        <f t="shared" si="0"/>
        <v>78431280</v>
      </c>
      <c r="H6" s="268">
        <f t="shared" si="1"/>
        <v>1568626</v>
      </c>
      <c r="I6" s="327" t="str">
        <f>VLOOKUP(A6,'2.SDMG'!$G$2:$K$499,5,0)</f>
        <v>Hoàng Đình Đức</v>
      </c>
      <c r="J6" s="327" t="str">
        <f>VLOOKUP(A6,'2.SDMG'!$G$2:$L$499,6,0)</f>
        <v>1128</v>
      </c>
      <c r="K6" s="268" t="str">
        <f>VLOOKUP(J6,ĐML!$A$3:$Q$500,17,0)</f>
        <v>yes</v>
      </c>
    </row>
    <row r="7" spans="1:11" s="248" customFormat="1" ht="15.75" x14ac:dyDescent="0.25">
      <c r="A7" s="249" t="s">
        <v>187</v>
      </c>
      <c r="B7" s="250" t="s">
        <v>188</v>
      </c>
      <c r="C7" s="325" t="s">
        <v>35</v>
      </c>
      <c r="D7" s="325" t="s">
        <v>2895</v>
      </c>
      <c r="E7" s="268">
        <v>34525329000</v>
      </c>
      <c r="F7" s="326">
        <v>56535158</v>
      </c>
      <c r="G7" s="268">
        <f t="shared" si="0"/>
        <v>56535158</v>
      </c>
      <c r="H7" s="268">
        <f t="shared" si="1"/>
        <v>1130703</v>
      </c>
      <c r="I7" s="327" t="str">
        <f>VLOOKUP(A7,'2.SDMG'!$G$2:$K$499,5,0)</f>
        <v>Lê Văn Cập</v>
      </c>
      <c r="J7" s="327" t="str">
        <f>VLOOKUP(A7,'2.SDMG'!$G$2:$L$499,6,0)</f>
        <v>0762</v>
      </c>
      <c r="K7" s="268" t="str">
        <f>VLOOKUP(J7,ĐML!$A$3:$Q$500,17,0)</f>
        <v>yes</v>
      </c>
    </row>
    <row r="8" spans="1:11" s="248" customFormat="1" ht="15.75" x14ac:dyDescent="0.25">
      <c r="A8" s="251" t="s">
        <v>103</v>
      </c>
      <c r="B8" s="247" t="s">
        <v>104</v>
      </c>
      <c r="C8" s="325" t="s">
        <v>33</v>
      </c>
      <c r="D8" s="325" t="s">
        <v>2901</v>
      </c>
      <c r="E8" s="268">
        <v>37717708000</v>
      </c>
      <c r="F8" s="326">
        <v>80748752</v>
      </c>
      <c r="G8" s="268">
        <f t="shared" si="0"/>
        <v>80748752</v>
      </c>
      <c r="H8" s="268">
        <f t="shared" si="1"/>
        <v>1614975</v>
      </c>
      <c r="I8" s="327" t="str">
        <f>VLOOKUP(A8,'2.SDMG'!$G$2:$K$499,5,0)</f>
        <v>Nguyễn Mạnh An</v>
      </c>
      <c r="J8" s="327" t="str">
        <f>VLOOKUP(A8,'2.SDMG'!$G$2:$L$499,6,0)</f>
        <v>0133</v>
      </c>
      <c r="K8" s="268" t="str">
        <f>VLOOKUP(J8,ĐML!$A$3:$Q$500,17,0)</f>
        <v>yes</v>
      </c>
    </row>
    <row r="9" spans="1:11" s="248" customFormat="1" ht="15.75" x14ac:dyDescent="0.25">
      <c r="A9" s="251" t="s">
        <v>105</v>
      </c>
      <c r="B9" s="247" t="s">
        <v>106</v>
      </c>
      <c r="C9" s="325" t="s">
        <v>1563</v>
      </c>
      <c r="D9" s="325" t="s">
        <v>2901</v>
      </c>
      <c r="E9" s="268">
        <v>156525340000</v>
      </c>
      <c r="F9" s="326">
        <v>243778717</v>
      </c>
      <c r="G9" s="268">
        <f t="shared" si="0"/>
        <v>243778717</v>
      </c>
      <c r="H9" s="268">
        <f t="shared" si="1"/>
        <v>4875574</v>
      </c>
      <c r="I9" s="327" t="str">
        <f>VLOOKUP(A9,'2.SDMG'!$G$2:$K$499,5,0)</f>
        <v>Dương Thị Thanh Lý</v>
      </c>
      <c r="J9" s="327" t="str">
        <f>VLOOKUP(A9,'2.SDMG'!$G$2:$L$499,6,0)</f>
        <v>1176</v>
      </c>
      <c r="K9" s="268" t="str">
        <f>VLOOKUP(J9,ĐML!$A$3:$Q$500,17,0)</f>
        <v>yes</v>
      </c>
    </row>
    <row r="10" spans="1:11" s="248" customFormat="1" ht="15.75" x14ac:dyDescent="0.25">
      <c r="A10" s="251" t="s">
        <v>1494</v>
      </c>
      <c r="B10" s="247" t="s">
        <v>1521</v>
      </c>
      <c r="C10" s="325" t="s">
        <v>1563</v>
      </c>
      <c r="D10" s="325" t="s">
        <v>2895</v>
      </c>
      <c r="E10" s="268">
        <v>10316532000</v>
      </c>
      <c r="F10" s="326">
        <v>20583743</v>
      </c>
      <c r="G10" s="268">
        <f t="shared" si="0"/>
        <v>20583743</v>
      </c>
      <c r="H10" s="268">
        <f t="shared" si="1"/>
        <v>411675</v>
      </c>
      <c r="I10" s="327" t="str">
        <f>VLOOKUP(A10,'2.SDMG'!$G$2:$K$499,5,0)</f>
        <v>Trần Ngọc Lãm</v>
      </c>
      <c r="J10" s="327" t="str">
        <f>VLOOKUP(A10,'2.SDMG'!$G$2:$L$499,6,0)</f>
        <v>1536</v>
      </c>
      <c r="K10" s="268" t="str">
        <f>VLOOKUP(J10,ĐML!$A$3:$Q$500,17,0)</f>
        <v>yes</v>
      </c>
    </row>
    <row r="11" spans="1:11" s="248" customFormat="1" ht="15.75" x14ac:dyDescent="0.25">
      <c r="A11" s="251" t="s">
        <v>230</v>
      </c>
      <c r="B11" s="247" t="s">
        <v>231</v>
      </c>
      <c r="C11" s="325" t="s">
        <v>41</v>
      </c>
      <c r="D11" s="325" t="s">
        <v>2895</v>
      </c>
      <c r="E11" s="268">
        <v>12567831000</v>
      </c>
      <c r="F11" s="326">
        <v>20716656</v>
      </c>
      <c r="G11" s="268">
        <f t="shared" si="0"/>
        <v>20716656</v>
      </c>
      <c r="H11" s="268">
        <f t="shared" si="1"/>
        <v>414333</v>
      </c>
      <c r="I11" s="327" t="str">
        <f>VLOOKUP(A11,'2.SDMG'!$G$2:$K$499,5,0)</f>
        <v>Hoàng Đình Đức</v>
      </c>
      <c r="J11" s="327" t="str">
        <f>VLOOKUP(A11,'2.SDMG'!$G$2:$L$499,6,0)</f>
        <v>1128</v>
      </c>
      <c r="K11" s="268" t="str">
        <f>VLOOKUP(J11,ĐML!$A$3:$Q$500,17,0)</f>
        <v>yes</v>
      </c>
    </row>
    <row r="12" spans="1:11" s="248" customFormat="1" ht="15.75" x14ac:dyDescent="0.25">
      <c r="A12" s="251" t="s">
        <v>124</v>
      </c>
      <c r="B12" s="247" t="s">
        <v>125</v>
      </c>
      <c r="C12" s="325" t="s">
        <v>33</v>
      </c>
      <c r="D12" s="325" t="s">
        <v>1269</v>
      </c>
      <c r="E12" s="268">
        <v>85495858000</v>
      </c>
      <c r="F12" s="326">
        <v>171362876</v>
      </c>
      <c r="G12" s="268">
        <f t="shared" si="0"/>
        <v>171362876</v>
      </c>
      <c r="H12" s="268">
        <f t="shared" si="1"/>
        <v>3427258</v>
      </c>
      <c r="I12" s="327" t="str">
        <f>VLOOKUP(A12,'2.SDMG'!$G$2:$K$499,5,0)</f>
        <v>Nguyễn Mạnh An</v>
      </c>
      <c r="J12" s="327" t="str">
        <f>VLOOKUP(A12,'2.SDMG'!$G$2:$L$499,6,0)</f>
        <v>0133</v>
      </c>
      <c r="K12" s="268" t="str">
        <f>VLOOKUP(J12,ĐML!$A$3:$Q$500,17,0)</f>
        <v>yes</v>
      </c>
    </row>
    <row r="13" spans="1:11" s="248" customFormat="1" ht="15.75" x14ac:dyDescent="0.25">
      <c r="A13" s="251" t="s">
        <v>212</v>
      </c>
      <c r="B13" s="247" t="s">
        <v>213</v>
      </c>
      <c r="C13" s="325" t="s">
        <v>40</v>
      </c>
      <c r="D13" s="325" t="s">
        <v>2901</v>
      </c>
      <c r="E13" s="268">
        <v>36701870600</v>
      </c>
      <c r="F13" s="326">
        <v>59939081</v>
      </c>
      <c r="G13" s="268">
        <f t="shared" si="0"/>
        <v>59939081</v>
      </c>
      <c r="H13" s="268">
        <f t="shared" si="1"/>
        <v>1198782</v>
      </c>
      <c r="I13" s="327" t="str">
        <f>VLOOKUP(A13,'2.SDMG'!$G$2:$K$499,5,0)</f>
        <v>Nguyễn Hoàng Sào</v>
      </c>
      <c r="J13" s="327" t="str">
        <f>VLOOKUP(A13,'2.SDMG'!$G$2:$L$499,6,0)</f>
        <v>1586</v>
      </c>
      <c r="K13" s="268" t="str">
        <f>VLOOKUP(J13,ĐML!$A$3:$Q$500,17,0)</f>
        <v>yes</v>
      </c>
    </row>
    <row r="14" spans="1:11" s="248" customFormat="1" ht="15.75" x14ac:dyDescent="0.25">
      <c r="A14" s="249" t="s">
        <v>217</v>
      </c>
      <c r="B14" s="250" t="s">
        <v>218</v>
      </c>
      <c r="C14" s="325" t="s">
        <v>40</v>
      </c>
      <c r="D14" s="325" t="s">
        <v>2895</v>
      </c>
      <c r="E14" s="268">
        <v>9088658000</v>
      </c>
      <c r="F14" s="326">
        <v>13573854</v>
      </c>
      <c r="G14" s="268">
        <f t="shared" si="0"/>
        <v>13573854</v>
      </c>
      <c r="H14" s="268">
        <f t="shared" si="1"/>
        <v>271477</v>
      </c>
      <c r="I14" s="327" t="str">
        <f>VLOOKUP(A14,'2.SDMG'!$G$2:$K$499,5,0)</f>
        <v>Nguyễn Hoàng Sào</v>
      </c>
      <c r="J14" s="327" t="str">
        <f>VLOOKUP(A14,'2.SDMG'!$G$2:$L$499,6,0)</f>
        <v>1586</v>
      </c>
      <c r="K14" s="268" t="str">
        <f>VLOOKUP(J14,ĐML!$A$3:$Q$500,17,0)</f>
        <v>yes</v>
      </c>
    </row>
    <row r="15" spans="1:11" s="248" customFormat="1" ht="15.75" x14ac:dyDescent="0.25">
      <c r="A15" s="249" t="s">
        <v>126</v>
      </c>
      <c r="B15" s="250" t="s">
        <v>127</v>
      </c>
      <c r="C15" s="325" t="s">
        <v>33</v>
      </c>
      <c r="D15" s="325" t="s">
        <v>2895</v>
      </c>
      <c r="E15" s="268">
        <v>27145672000</v>
      </c>
      <c r="F15" s="326">
        <v>52290661</v>
      </c>
      <c r="G15" s="268">
        <f t="shared" si="0"/>
        <v>52290661</v>
      </c>
      <c r="H15" s="268">
        <f t="shared" si="1"/>
        <v>1045813</v>
      </c>
      <c r="I15" s="327" t="str">
        <f>VLOOKUP(A15,'2.SDMG'!$G$2:$K$499,5,0)</f>
        <v>Nguyễn Mạnh An</v>
      </c>
      <c r="J15" s="327" t="str">
        <f>VLOOKUP(A15,'2.SDMG'!$G$2:$L$499,6,0)</f>
        <v>0133</v>
      </c>
      <c r="K15" s="268" t="str">
        <f>VLOOKUP(J15,ĐML!$A$3:$Q$500,17,0)</f>
        <v>yes</v>
      </c>
    </row>
    <row r="16" spans="1:11" s="248" customFormat="1" ht="15.75" x14ac:dyDescent="0.25">
      <c r="A16" s="249" t="s">
        <v>142</v>
      </c>
      <c r="B16" s="250" t="s">
        <v>143</v>
      </c>
      <c r="C16" s="325" t="s">
        <v>1563</v>
      </c>
      <c r="D16" s="325" t="s">
        <v>2895</v>
      </c>
      <c r="E16" s="268">
        <v>23326737000</v>
      </c>
      <c r="F16" s="326">
        <v>34352351</v>
      </c>
      <c r="G16" s="268">
        <f t="shared" si="0"/>
        <v>34352351</v>
      </c>
      <c r="H16" s="268">
        <f t="shared" si="1"/>
        <v>687047</v>
      </c>
      <c r="I16" s="327" t="str">
        <f>VLOOKUP(A16,'2.SDMG'!$G$2:$K$499,5,0)</f>
        <v>Dương Thị Thanh Lý</v>
      </c>
      <c r="J16" s="327" t="str">
        <f>VLOOKUP(A16,'2.SDMG'!$G$2:$L$499,6,0)</f>
        <v>1176</v>
      </c>
      <c r="K16" s="268" t="str">
        <f>VLOOKUP(J16,ĐML!$A$3:$Q$500,17,0)</f>
        <v>yes</v>
      </c>
    </row>
    <row r="17" spans="1:11" s="248" customFormat="1" ht="15.75" x14ac:dyDescent="0.25">
      <c r="A17" s="251" t="s">
        <v>1388</v>
      </c>
      <c r="B17" s="247" t="s">
        <v>1424</v>
      </c>
      <c r="C17" s="325" t="s">
        <v>34</v>
      </c>
      <c r="D17" s="325" t="s">
        <v>2895</v>
      </c>
      <c r="E17" s="268">
        <v>41081229600</v>
      </c>
      <c r="F17" s="326">
        <v>61629773</v>
      </c>
      <c r="G17" s="268">
        <f t="shared" si="0"/>
        <v>61629773</v>
      </c>
      <c r="H17" s="268">
        <f t="shared" si="1"/>
        <v>1232595</v>
      </c>
      <c r="I17" s="327" t="str">
        <f>VLOOKUP(A17,'2.SDMG'!$G$2:$K$499,5,0)</f>
        <v>Đoàn Quang Minh Thắng</v>
      </c>
      <c r="J17" s="327" t="str">
        <f>VLOOKUP(A17,'2.SDMG'!$G$2:$L$499,6,0)</f>
        <v>1259</v>
      </c>
      <c r="K17" s="268" t="str">
        <f>VLOOKUP(J17,ĐML!$A$3:$Q$500,17,0)</f>
        <v>yes</v>
      </c>
    </row>
    <row r="18" spans="1:11" s="248" customFormat="1" ht="15.75" x14ac:dyDescent="0.25">
      <c r="A18" s="251" t="s">
        <v>265</v>
      </c>
      <c r="B18" s="247" t="s">
        <v>266</v>
      </c>
      <c r="C18" s="325" t="s">
        <v>40</v>
      </c>
      <c r="D18" s="325" t="s">
        <v>1268</v>
      </c>
      <c r="E18" s="268">
        <v>18110975000</v>
      </c>
      <c r="F18" s="326">
        <v>28871518</v>
      </c>
      <c r="G18" s="268">
        <f t="shared" si="0"/>
        <v>28871518</v>
      </c>
      <c r="H18" s="268">
        <f t="shared" si="1"/>
        <v>577430</v>
      </c>
      <c r="I18" s="327" t="str">
        <f>VLOOKUP(A18,'2.SDMG'!$G$2:$K$499,5,0)</f>
        <v>Lê Đình Trọng</v>
      </c>
      <c r="J18" s="327" t="str">
        <f>VLOOKUP(A18,'2.SDMG'!$G$2:$L$499,6,0)</f>
        <v>1192</v>
      </c>
      <c r="K18" s="268" t="str">
        <f>VLOOKUP(J18,ĐML!$A$3:$Q$500,17,0)</f>
        <v>yes</v>
      </c>
    </row>
    <row r="19" spans="1:11" s="248" customFormat="1" ht="15.75" x14ac:dyDescent="0.25">
      <c r="A19" s="251" t="s">
        <v>275</v>
      </c>
      <c r="B19" s="247" t="s">
        <v>276</v>
      </c>
      <c r="C19" s="325" t="s">
        <v>37</v>
      </c>
      <c r="D19" s="325" t="s">
        <v>2895</v>
      </c>
      <c r="E19" s="268">
        <v>17232253000</v>
      </c>
      <c r="F19" s="326">
        <v>28912334</v>
      </c>
      <c r="G19" s="268">
        <f t="shared" si="0"/>
        <v>28912334</v>
      </c>
      <c r="H19" s="268">
        <f t="shared" si="1"/>
        <v>578247</v>
      </c>
      <c r="I19" s="327" t="str">
        <f>VLOOKUP(A19,'2.SDMG'!$G$2:$K$499,5,0)</f>
        <v>Phan Thị Cẩm Tú</v>
      </c>
      <c r="J19" s="327" t="str">
        <f>VLOOKUP(A19,'2.SDMG'!$G$2:$L$499,6,0)</f>
        <v>1524</v>
      </c>
      <c r="K19" s="268" t="str">
        <f>VLOOKUP(J19,ĐML!$A$3:$Q$500,17,0)</f>
        <v>yes</v>
      </c>
    </row>
    <row r="20" spans="1:11" s="248" customFormat="1" ht="15.75" x14ac:dyDescent="0.25">
      <c r="A20" s="251" t="s">
        <v>277</v>
      </c>
      <c r="B20" s="247" t="s">
        <v>278</v>
      </c>
      <c r="C20" s="325" t="s">
        <v>40</v>
      </c>
      <c r="D20" s="325" t="s">
        <v>2895</v>
      </c>
      <c r="E20" s="268">
        <v>15329626400</v>
      </c>
      <c r="F20" s="326">
        <v>25139610</v>
      </c>
      <c r="G20" s="268">
        <f t="shared" si="0"/>
        <v>25139610</v>
      </c>
      <c r="H20" s="268">
        <f t="shared" si="1"/>
        <v>502792</v>
      </c>
      <c r="I20" s="327" t="str">
        <f>VLOOKUP(A20,'2.SDMG'!$G$2:$K$499,5,0)</f>
        <v>Phạm Thị Thu Hằng</v>
      </c>
      <c r="J20" s="327" t="str">
        <f>VLOOKUP(A20,'2.SDMG'!$G$2:$L$499,6,0)</f>
        <v>1331</v>
      </c>
      <c r="K20" s="268" t="str">
        <f>VLOOKUP(J20,ĐML!$A$3:$Q$500,17,0)</f>
        <v>yes</v>
      </c>
    </row>
    <row r="21" spans="1:11" s="248" customFormat="1" ht="15.75" x14ac:dyDescent="0.25">
      <c r="A21" s="251" t="s">
        <v>2674</v>
      </c>
      <c r="B21" s="247" t="s">
        <v>2703</v>
      </c>
      <c r="C21" s="325" t="s">
        <v>34</v>
      </c>
      <c r="D21" s="325" t="s">
        <v>2895</v>
      </c>
      <c r="E21" s="268">
        <v>17390228000</v>
      </c>
      <c r="F21" s="326">
        <v>27612939</v>
      </c>
      <c r="G21" s="268">
        <f t="shared" si="0"/>
        <v>27612939</v>
      </c>
      <c r="H21" s="268">
        <f t="shared" si="1"/>
        <v>552259</v>
      </c>
      <c r="I21" s="327" t="str">
        <f>VLOOKUP(A21,'2.SDMG'!$G$2:$K$499,5,0)</f>
        <v>Đoàn Quang Minh Thắng</v>
      </c>
      <c r="J21" s="327" t="str">
        <f>VLOOKUP(A21,'2.SDMG'!$G$2:$L$499,6,0)</f>
        <v>1259</v>
      </c>
      <c r="K21" s="268" t="str">
        <f>VLOOKUP(J21,ĐML!$A$3:$Q$500,17,0)</f>
        <v>yes</v>
      </c>
    </row>
    <row r="22" spans="1:11" s="248" customFormat="1" ht="15.75" x14ac:dyDescent="0.25">
      <c r="A22" s="249" t="s">
        <v>2023</v>
      </c>
      <c r="B22" s="250" t="s">
        <v>2273</v>
      </c>
      <c r="C22" s="325" t="s">
        <v>35</v>
      </c>
      <c r="D22" s="325" t="s">
        <v>2895</v>
      </c>
      <c r="E22" s="268">
        <v>22508952000</v>
      </c>
      <c r="F22" s="326">
        <v>44710663</v>
      </c>
      <c r="G22" s="268">
        <f t="shared" si="0"/>
        <v>44710663</v>
      </c>
      <c r="H22" s="268">
        <f t="shared" si="1"/>
        <v>894213</v>
      </c>
      <c r="I22" s="327" t="str">
        <f>VLOOKUP(A22,'2.SDMG'!$G$2:$K$499,5,0)</f>
        <v>Lê Văn Cập</v>
      </c>
      <c r="J22" s="327" t="str">
        <f>VLOOKUP(A22,'2.SDMG'!$G$2:$L$499,6,0)</f>
        <v>0762</v>
      </c>
      <c r="K22" s="268" t="str">
        <f>VLOOKUP(J22,ĐML!$A$3:$Q$500,17,0)</f>
        <v>yes</v>
      </c>
    </row>
    <row r="23" spans="1:11" s="248" customFormat="1" ht="15.75" x14ac:dyDescent="0.25">
      <c r="A23" s="249" t="s">
        <v>1244</v>
      </c>
      <c r="B23" s="250" t="s">
        <v>1252</v>
      </c>
      <c r="C23" s="325" t="s">
        <v>40</v>
      </c>
      <c r="D23" s="325" t="s">
        <v>1263</v>
      </c>
      <c r="E23" s="268">
        <v>3958287200</v>
      </c>
      <c r="F23" s="326">
        <v>8131425</v>
      </c>
      <c r="G23" s="268">
        <f t="shared" si="0"/>
        <v>0</v>
      </c>
      <c r="H23" s="268">
        <f t="shared" si="1"/>
        <v>0</v>
      </c>
      <c r="I23" s="327" t="str">
        <f>VLOOKUP(A23,'2.SDMG'!$G$2:$K$499,5,0)</f>
        <v>Nguyễn Thị Ngọc Phi</v>
      </c>
      <c r="J23" s="327" t="str">
        <f>VLOOKUP(A23,'2.SDMG'!$G$2:$L$499,6,0)</f>
        <v>0232</v>
      </c>
      <c r="K23" s="268" t="str">
        <f>VLOOKUP(J23,ĐML!$A$3:$Q$500,17,0)</f>
        <v>yes</v>
      </c>
    </row>
    <row r="24" spans="1:11" s="248" customFormat="1" ht="15.75" x14ac:dyDescent="0.25">
      <c r="A24" s="251" t="s">
        <v>1274</v>
      </c>
      <c r="B24" s="247" t="s">
        <v>1278</v>
      </c>
      <c r="C24" s="325" t="s">
        <v>39</v>
      </c>
      <c r="D24" s="325" t="s">
        <v>2895</v>
      </c>
      <c r="E24" s="268">
        <v>228312975000</v>
      </c>
      <c r="F24" s="326">
        <v>337866969</v>
      </c>
      <c r="G24" s="268">
        <f t="shared" si="0"/>
        <v>337866969</v>
      </c>
      <c r="H24" s="268">
        <f t="shared" si="1"/>
        <v>6757339</v>
      </c>
      <c r="I24" s="327" t="str">
        <f>VLOOKUP(A24,'2.SDMG'!$G$2:$K$499,5,0)</f>
        <v>Lưu Anh Tuấn</v>
      </c>
      <c r="J24" s="327" t="str">
        <f>VLOOKUP(A24,'2.SDMG'!$G$2:$L$499,6,0)</f>
        <v>0034</v>
      </c>
      <c r="K24" s="268" t="str">
        <f>VLOOKUP(J24,ĐML!$A$3:$Q$500,17,0)</f>
        <v>yes</v>
      </c>
    </row>
    <row r="25" spans="1:11" s="248" customFormat="1" ht="15.75" x14ac:dyDescent="0.25">
      <c r="A25" s="251" t="s">
        <v>1255</v>
      </c>
      <c r="B25" s="247" t="s">
        <v>1256</v>
      </c>
      <c r="C25" s="325" t="s">
        <v>37</v>
      </c>
      <c r="D25" s="325" t="s">
        <v>2895</v>
      </c>
      <c r="E25" s="268">
        <v>29809271000</v>
      </c>
      <c r="F25" s="326">
        <v>46318048</v>
      </c>
      <c r="G25" s="268">
        <f t="shared" si="0"/>
        <v>46318048</v>
      </c>
      <c r="H25" s="268">
        <f t="shared" si="1"/>
        <v>926361</v>
      </c>
      <c r="I25" s="327" t="str">
        <f>VLOOKUP(A25,'2.SDMG'!$G$2:$K$499,5,0)</f>
        <v>Nguyễn Thị Như Quỳnh</v>
      </c>
      <c r="J25" s="327" t="str">
        <f>VLOOKUP(A25,'2.SDMG'!$G$2:$L$499,6,0)</f>
        <v>1535</v>
      </c>
      <c r="K25" s="268" t="str">
        <f>VLOOKUP(J25,ĐML!$A$3:$Q$500,17,0)</f>
        <v>yes</v>
      </c>
    </row>
    <row r="26" spans="1:11" s="248" customFormat="1" ht="15.75" x14ac:dyDescent="0.25">
      <c r="A26" s="249" t="s">
        <v>1279</v>
      </c>
      <c r="B26" s="250" t="s">
        <v>1280</v>
      </c>
      <c r="C26" s="325" t="s">
        <v>34</v>
      </c>
      <c r="D26" s="325" t="s">
        <v>2895</v>
      </c>
      <c r="E26" s="268">
        <v>12744468000</v>
      </c>
      <c r="F26" s="326">
        <v>23742404</v>
      </c>
      <c r="G26" s="268">
        <f t="shared" si="0"/>
        <v>23742404</v>
      </c>
      <c r="H26" s="268">
        <f t="shared" si="1"/>
        <v>474848</v>
      </c>
      <c r="I26" s="327" t="str">
        <f>VLOOKUP(A26,'2.SDMG'!$G$2:$K$499,5,0)</f>
        <v>Nguyễn Thụy Ngọc Hà</v>
      </c>
      <c r="J26" s="327" t="str">
        <f>VLOOKUP(A26,'2.SDMG'!$G$2:$L$499,6,0)</f>
        <v>0742</v>
      </c>
      <c r="K26" s="268" t="str">
        <f>VLOOKUP(J26,ĐML!$A$3:$Q$500,17,0)</f>
        <v>yes</v>
      </c>
    </row>
    <row r="27" spans="1:11" s="248" customFormat="1" ht="15.75" x14ac:dyDescent="0.25">
      <c r="A27" s="251" t="s">
        <v>1281</v>
      </c>
      <c r="B27" s="247" t="s">
        <v>314</v>
      </c>
      <c r="C27" s="325" t="s">
        <v>40</v>
      </c>
      <c r="D27" s="325" t="s">
        <v>2895</v>
      </c>
      <c r="E27" s="268">
        <v>11590166000</v>
      </c>
      <c r="F27" s="326">
        <v>19646578</v>
      </c>
      <c r="G27" s="268">
        <f t="shared" si="0"/>
        <v>19646578</v>
      </c>
      <c r="H27" s="268">
        <f t="shared" si="1"/>
        <v>392932</v>
      </c>
      <c r="I27" s="327" t="str">
        <f>VLOOKUP(A27,'2.SDMG'!$G$2:$K$499,5,0)</f>
        <v>Lê Đình Trọng</v>
      </c>
      <c r="J27" s="327" t="str">
        <f>VLOOKUP(A27,'2.SDMG'!$G$2:$L$499,6,0)</f>
        <v>1192</v>
      </c>
      <c r="K27" s="268" t="str">
        <f>VLOOKUP(J27,ĐML!$A$3:$Q$500,17,0)</f>
        <v>yes</v>
      </c>
    </row>
    <row r="28" spans="1:11" s="248" customFormat="1" ht="15.75" x14ac:dyDescent="0.25">
      <c r="A28" s="251" t="s">
        <v>1384</v>
      </c>
      <c r="B28" s="247" t="s">
        <v>1426</v>
      </c>
      <c r="C28" s="325" t="s">
        <v>37</v>
      </c>
      <c r="D28" s="325" t="s">
        <v>2895</v>
      </c>
      <c r="E28" s="268">
        <v>6391708000</v>
      </c>
      <c r="F28" s="326">
        <v>9673058</v>
      </c>
      <c r="G28" s="268">
        <f t="shared" si="0"/>
        <v>0</v>
      </c>
      <c r="H28" s="268">
        <f t="shared" si="1"/>
        <v>0</v>
      </c>
      <c r="I28" s="327" t="str">
        <f>VLOOKUP(A28,'2.SDMG'!$G$2:$K$499,5,0)</f>
        <v>Nguyễn Ngọc Phụng Hoàng</v>
      </c>
      <c r="J28" s="327" t="str">
        <f>VLOOKUP(A28,'2.SDMG'!$G$2:$L$499,6,0)</f>
        <v>0484</v>
      </c>
      <c r="K28" s="268" t="str">
        <f>VLOOKUP(J28,ĐML!$A$3:$Q$500,17,0)</f>
        <v>yes</v>
      </c>
    </row>
    <row r="29" spans="1:11" s="248" customFormat="1" ht="15.75" x14ac:dyDescent="0.25">
      <c r="A29" s="251" t="s">
        <v>1381</v>
      </c>
      <c r="B29" s="247" t="s">
        <v>1475</v>
      </c>
      <c r="C29" s="325" t="s">
        <v>37</v>
      </c>
      <c r="D29" s="325" t="s">
        <v>2895</v>
      </c>
      <c r="E29" s="268">
        <v>11666580000</v>
      </c>
      <c r="F29" s="326">
        <v>17154120</v>
      </c>
      <c r="G29" s="268">
        <f t="shared" si="0"/>
        <v>17154120</v>
      </c>
      <c r="H29" s="268">
        <f t="shared" si="1"/>
        <v>343082</v>
      </c>
      <c r="I29" s="327" t="str">
        <f>VLOOKUP(A29,'2.SDMG'!$G$2:$K$499,5,0)</f>
        <v>Nguyễn Ngọc Phụng Hoàng</v>
      </c>
      <c r="J29" s="327" t="str">
        <f>VLOOKUP(A29,'2.SDMG'!$G$2:$L$499,6,0)</f>
        <v>0484</v>
      </c>
      <c r="K29" s="268" t="str">
        <f>VLOOKUP(J29,ĐML!$A$3:$Q$500,17,0)</f>
        <v>yes</v>
      </c>
    </row>
    <row r="30" spans="1:11" s="248" customFormat="1" ht="15.75" x14ac:dyDescent="0.25">
      <c r="A30" s="251" t="s">
        <v>1564</v>
      </c>
      <c r="B30" s="247" t="s">
        <v>1565</v>
      </c>
      <c r="C30" s="325" t="s">
        <v>33</v>
      </c>
      <c r="D30" s="325" t="s">
        <v>2895</v>
      </c>
      <c r="E30" s="268">
        <v>12534053000</v>
      </c>
      <c r="F30" s="326">
        <v>31983838</v>
      </c>
      <c r="G30" s="268">
        <f t="shared" si="0"/>
        <v>31983838</v>
      </c>
      <c r="H30" s="268">
        <f t="shared" si="1"/>
        <v>639677</v>
      </c>
      <c r="I30" s="327" t="str">
        <f>VLOOKUP(A30,'2.SDMG'!$G$2:$K$499,5,0)</f>
        <v>Huỳnh Thị Bé Cần</v>
      </c>
      <c r="J30" s="327" t="str">
        <f>VLOOKUP(A30,'2.SDMG'!$G$2:$L$499,6,0)</f>
        <v>0925</v>
      </c>
      <c r="K30" s="268" t="str">
        <f>VLOOKUP(J30,ĐML!$A$3:$Q$500,17,0)</f>
        <v>yes</v>
      </c>
    </row>
    <row r="31" spans="1:11" s="248" customFormat="1" ht="15.75" x14ac:dyDescent="0.25">
      <c r="A31" s="251" t="s">
        <v>1566</v>
      </c>
      <c r="B31" s="247" t="s">
        <v>1567</v>
      </c>
      <c r="C31" s="325" t="s">
        <v>40</v>
      </c>
      <c r="D31" s="325" t="s">
        <v>2895</v>
      </c>
      <c r="E31" s="268">
        <v>15645431800</v>
      </c>
      <c r="F31" s="326">
        <v>27591767</v>
      </c>
      <c r="G31" s="268">
        <f t="shared" si="0"/>
        <v>27591767</v>
      </c>
      <c r="H31" s="268">
        <f t="shared" si="1"/>
        <v>551835</v>
      </c>
      <c r="I31" s="327" t="str">
        <f>VLOOKUP(A31,'2.SDMG'!$G$2:$K$499,5,0)</f>
        <v>Nguyễn Thị Ngọc Phi</v>
      </c>
      <c r="J31" s="327" t="str">
        <f>VLOOKUP(A31,'2.SDMG'!$G$2:$L$499,6,0)</f>
        <v>0232</v>
      </c>
      <c r="K31" s="268" t="str">
        <f>VLOOKUP(J31,ĐML!$A$3:$Q$500,17,0)</f>
        <v>yes</v>
      </c>
    </row>
    <row r="32" spans="1:11" s="248" customFormat="1" ht="15.75" x14ac:dyDescent="0.25">
      <c r="A32" s="251" t="s">
        <v>1829</v>
      </c>
      <c r="B32" s="247" t="s">
        <v>1882</v>
      </c>
      <c r="C32" s="325" t="s">
        <v>40</v>
      </c>
      <c r="D32" s="325" t="s">
        <v>2901</v>
      </c>
      <c r="E32" s="268">
        <v>22835119000</v>
      </c>
      <c r="F32" s="326">
        <v>44500237</v>
      </c>
      <c r="G32" s="268">
        <f t="shared" si="0"/>
        <v>44500237</v>
      </c>
      <c r="H32" s="268">
        <f t="shared" si="1"/>
        <v>890005</v>
      </c>
      <c r="I32" s="327" t="str">
        <f>VLOOKUP(A32,'2.SDMG'!$G$2:$K$499,5,0)</f>
        <v>Lê Đình Trọng</v>
      </c>
      <c r="J32" s="327" t="str">
        <f>VLOOKUP(A32,'2.SDMG'!$G$2:$L$499,6,0)</f>
        <v>1192</v>
      </c>
      <c r="K32" s="268" t="str">
        <f>VLOOKUP(J32,ĐML!$A$3:$Q$500,17,0)</f>
        <v>yes</v>
      </c>
    </row>
    <row r="33" spans="1:12" s="248" customFormat="1" ht="15.75" x14ac:dyDescent="0.25">
      <c r="A33" s="249" t="s">
        <v>1887</v>
      </c>
      <c r="B33" s="250" t="s">
        <v>1931</v>
      </c>
      <c r="C33" s="325" t="s">
        <v>34</v>
      </c>
      <c r="D33" s="325" t="s">
        <v>2895</v>
      </c>
      <c r="E33" s="268">
        <v>13090664000</v>
      </c>
      <c r="F33" s="326">
        <v>19269016</v>
      </c>
      <c r="G33" s="268">
        <f t="shared" si="0"/>
        <v>19269016</v>
      </c>
      <c r="H33" s="268">
        <f t="shared" si="1"/>
        <v>385380</v>
      </c>
      <c r="I33" s="327" t="str">
        <f>VLOOKUP(A33,'2.SDMG'!$G$2:$K$499,5,0)</f>
        <v>Đoàn Quang Minh Thắng</v>
      </c>
      <c r="J33" s="327" t="str">
        <f>VLOOKUP(A33,'2.SDMG'!$G$2:$L$499,6,0)</f>
        <v>1259</v>
      </c>
      <c r="K33" s="268" t="str">
        <f>VLOOKUP(J33,ĐML!$A$3:$Q$500,17,0)</f>
        <v>yes</v>
      </c>
    </row>
    <row r="34" spans="1:12" s="248" customFormat="1" ht="15.75" x14ac:dyDescent="0.25">
      <c r="A34" s="249" t="s">
        <v>1908</v>
      </c>
      <c r="B34" s="250" t="s">
        <v>1932</v>
      </c>
      <c r="C34" s="325" t="s">
        <v>1563</v>
      </c>
      <c r="D34" s="325" t="s">
        <v>2895</v>
      </c>
      <c r="E34" s="268">
        <v>24014325000</v>
      </c>
      <c r="F34" s="326">
        <v>37983457</v>
      </c>
      <c r="G34" s="268">
        <f t="shared" si="0"/>
        <v>37983457</v>
      </c>
      <c r="H34" s="268">
        <f t="shared" si="1"/>
        <v>759669</v>
      </c>
      <c r="I34" s="327" t="str">
        <f>VLOOKUP(A34,'2.SDMG'!$G$2:$K$499,5,0)</f>
        <v>Dương Thị Thanh Lý</v>
      </c>
      <c r="J34" s="327" t="str">
        <f>VLOOKUP(A34,'2.SDMG'!$G$2:$L$499,6,0)</f>
        <v>1176</v>
      </c>
      <c r="K34" s="268" t="str">
        <f>VLOOKUP(J34,ĐML!$A$3:$Q$500,17,0)</f>
        <v>yes</v>
      </c>
    </row>
    <row r="35" spans="1:12" s="248" customFormat="1" ht="15.75" x14ac:dyDescent="0.25">
      <c r="A35" s="249" t="s">
        <v>1900</v>
      </c>
      <c r="B35" s="250" t="s">
        <v>1933</v>
      </c>
      <c r="C35" s="325" t="s">
        <v>40</v>
      </c>
      <c r="D35" s="325" t="s">
        <v>2895</v>
      </c>
      <c r="E35" s="268">
        <v>37832706000</v>
      </c>
      <c r="F35" s="326">
        <v>61004048</v>
      </c>
      <c r="G35" s="268">
        <f t="shared" si="0"/>
        <v>61004048</v>
      </c>
      <c r="H35" s="268">
        <f t="shared" si="1"/>
        <v>1220081</v>
      </c>
      <c r="I35" s="327" t="str">
        <f>VLOOKUP(A35,'2.SDMG'!$G$2:$K$499,5,0)</f>
        <v>Lê Đình Trọng</v>
      </c>
      <c r="J35" s="327" t="str">
        <f>VLOOKUP(A35,'2.SDMG'!$G$2:$L$499,6,0)</f>
        <v>1192</v>
      </c>
      <c r="K35" s="268" t="str">
        <f>VLOOKUP(J35,ĐML!$A$3:$Q$500,17,0)</f>
        <v>yes</v>
      </c>
    </row>
    <row r="36" spans="1:12" s="248" customFormat="1" ht="15.75" x14ac:dyDescent="0.25">
      <c r="A36" s="249" t="s">
        <v>1884</v>
      </c>
      <c r="B36" s="250" t="s">
        <v>1885</v>
      </c>
      <c r="C36" s="325" t="s">
        <v>37</v>
      </c>
      <c r="D36" s="325" t="s">
        <v>1269</v>
      </c>
      <c r="E36" s="268">
        <v>39121529000</v>
      </c>
      <c r="F36" s="326">
        <v>61848640</v>
      </c>
      <c r="G36" s="268">
        <f t="shared" si="0"/>
        <v>61848640</v>
      </c>
      <c r="H36" s="268">
        <f t="shared" si="1"/>
        <v>1236973</v>
      </c>
      <c r="I36" s="327" t="str">
        <f>VLOOKUP(A36,'2.SDMG'!$G$2:$K$499,5,0)</f>
        <v>Nguyễn Thị Như Quỳnh</v>
      </c>
      <c r="J36" s="327" t="str">
        <f>VLOOKUP(A36,'2.SDMG'!$G$2:$L$499,6,0)</f>
        <v>1535</v>
      </c>
      <c r="K36" s="268" t="str">
        <f>VLOOKUP(J36,ĐML!$A$3:$Q$500,17,0)</f>
        <v>yes</v>
      </c>
    </row>
    <row r="37" spans="1:12" s="248" customFormat="1" ht="15.75" x14ac:dyDescent="0.25">
      <c r="A37" s="249" t="s">
        <v>1945</v>
      </c>
      <c r="B37" s="250" t="s">
        <v>1946</v>
      </c>
      <c r="C37" s="325" t="s">
        <v>37</v>
      </c>
      <c r="D37" s="325" t="s">
        <v>2895</v>
      </c>
      <c r="E37" s="268">
        <v>28919722200</v>
      </c>
      <c r="F37" s="326">
        <v>52617104</v>
      </c>
      <c r="G37" s="268">
        <f t="shared" si="0"/>
        <v>52617104</v>
      </c>
      <c r="H37" s="268">
        <f t="shared" si="1"/>
        <v>1052342</v>
      </c>
      <c r="I37" s="327" t="str">
        <f>VLOOKUP(A37,'2.SDMG'!$G$2:$K$499,5,0)</f>
        <v>Cung Sương Huy Phước</v>
      </c>
      <c r="J37" s="327" t="str">
        <f>VLOOKUP(A37,'2.SDMG'!$G$2:$L$499,6,0)</f>
        <v>1554</v>
      </c>
      <c r="K37" s="268" t="str">
        <f>VLOOKUP(J37,ĐML!$A$3:$Q$500,17,0)</f>
        <v>yes</v>
      </c>
    </row>
    <row r="38" spans="1:12" s="248" customFormat="1" ht="15.75" x14ac:dyDescent="0.25">
      <c r="A38" s="249" t="s">
        <v>1952</v>
      </c>
      <c r="B38" s="250" t="s">
        <v>1953</v>
      </c>
      <c r="C38" s="325" t="s">
        <v>37</v>
      </c>
      <c r="D38" s="325" t="s">
        <v>1954</v>
      </c>
      <c r="E38" s="268">
        <v>29658505000</v>
      </c>
      <c r="F38" s="326">
        <v>73208307</v>
      </c>
      <c r="G38" s="268">
        <f t="shared" si="0"/>
        <v>73208307</v>
      </c>
      <c r="H38" s="268">
        <f t="shared" si="1"/>
        <v>1464166</v>
      </c>
      <c r="I38" s="327" t="str">
        <f>VLOOKUP(A38,'2.SDMG'!$G$2:$K$499,5,0)</f>
        <v>Nguyễn Thị Như Quỳnh</v>
      </c>
      <c r="J38" s="327" t="str">
        <f>VLOOKUP(A38,'2.SDMG'!$G$2:$L$499,6,0)</f>
        <v>1535</v>
      </c>
      <c r="K38" s="268" t="str">
        <f>VLOOKUP(J38,ĐML!$A$3:$Q$500,17,0)</f>
        <v>yes</v>
      </c>
    </row>
    <row r="39" spans="1:12" s="248" customFormat="1" ht="15.75" x14ac:dyDescent="0.25">
      <c r="A39" s="249" t="s">
        <v>2007</v>
      </c>
      <c r="B39" s="250" t="s">
        <v>2275</v>
      </c>
      <c r="C39" s="325" t="s">
        <v>33</v>
      </c>
      <c r="D39" s="325" t="s">
        <v>2895</v>
      </c>
      <c r="E39" s="268">
        <v>4984620500</v>
      </c>
      <c r="F39" s="326">
        <v>8471395</v>
      </c>
      <c r="G39" s="268">
        <f t="shared" si="0"/>
        <v>0</v>
      </c>
      <c r="H39" s="268">
        <f t="shared" si="1"/>
        <v>0</v>
      </c>
      <c r="I39" s="327" t="str">
        <f>VLOOKUP(A39,'2.SDMG'!$G$2:$K$499,5,0)</f>
        <v>Huỳnh Thị Bé Cần</v>
      </c>
      <c r="J39" s="327" t="str">
        <f>VLOOKUP(A39,'2.SDMG'!$G$2:$L$499,6,0)</f>
        <v>0925</v>
      </c>
      <c r="K39" s="268" t="str">
        <f>VLOOKUP(J39,ĐML!$A$3:$Q$500,17,0)</f>
        <v>yes</v>
      </c>
    </row>
    <row r="40" spans="1:12" s="248" customFormat="1" ht="15.75" x14ac:dyDescent="0.25">
      <c r="A40" s="246" t="s">
        <v>2009</v>
      </c>
      <c r="B40" s="247" t="s">
        <v>2276</v>
      </c>
      <c r="C40" s="325" t="s">
        <v>33</v>
      </c>
      <c r="D40" s="325" t="s">
        <v>2895</v>
      </c>
      <c r="E40" s="268">
        <v>16253979000</v>
      </c>
      <c r="F40" s="268">
        <v>32479331</v>
      </c>
      <c r="G40" s="268">
        <f t="shared" si="0"/>
        <v>32479331</v>
      </c>
      <c r="H40" s="268">
        <f t="shared" si="1"/>
        <v>649587</v>
      </c>
      <c r="I40" s="327" t="str">
        <f>VLOOKUP(A40,'2.SDMG'!$G$2:$K$499,5,0)</f>
        <v>Huỳnh Thị Bé Cần</v>
      </c>
      <c r="J40" s="327" t="str">
        <f>VLOOKUP(A40,'2.SDMG'!$G$2:$L$499,6,0)</f>
        <v>0925</v>
      </c>
      <c r="K40" s="268" t="str">
        <f>VLOOKUP(J40,ĐML!$A$3:$Q$500,17,0)</f>
        <v>yes</v>
      </c>
    </row>
    <row r="41" spans="1:12" s="248" customFormat="1" ht="15.75" x14ac:dyDescent="0.25">
      <c r="A41" s="246" t="s">
        <v>2012</v>
      </c>
      <c r="B41" s="247" t="s">
        <v>2277</v>
      </c>
      <c r="C41" s="325" t="s">
        <v>33</v>
      </c>
      <c r="D41" s="325" t="s">
        <v>2895</v>
      </c>
      <c r="E41" s="268">
        <v>30284396000</v>
      </c>
      <c r="F41" s="268">
        <v>47661963</v>
      </c>
      <c r="G41" s="268">
        <f t="shared" si="0"/>
        <v>47661963</v>
      </c>
      <c r="H41" s="268">
        <f t="shared" si="1"/>
        <v>953239</v>
      </c>
      <c r="I41" s="327" t="str">
        <f>VLOOKUP(A41,'2.SDMG'!$G$2:$K$499,5,0)</f>
        <v>Huỳnh Thị Bé Cần</v>
      </c>
      <c r="J41" s="327" t="str">
        <f>VLOOKUP(A41,'2.SDMG'!$G$2:$L$499,6,0)</f>
        <v>0925</v>
      </c>
      <c r="K41" s="268" t="str">
        <f>VLOOKUP(J41,ĐML!$A$3:$Q$500,17,0)</f>
        <v>yes</v>
      </c>
    </row>
    <row r="42" spans="1:12" s="248" customFormat="1" ht="15.75" x14ac:dyDescent="0.25">
      <c r="A42" s="246" t="s">
        <v>1948</v>
      </c>
      <c r="B42" s="247" t="s">
        <v>2278</v>
      </c>
      <c r="C42" s="325" t="s">
        <v>37</v>
      </c>
      <c r="D42" s="325" t="s">
        <v>2895</v>
      </c>
      <c r="E42" s="268">
        <v>7980375000</v>
      </c>
      <c r="F42" s="268">
        <v>14396712</v>
      </c>
      <c r="G42" s="268">
        <f t="shared" si="0"/>
        <v>14396712</v>
      </c>
      <c r="H42" s="268">
        <f t="shared" si="1"/>
        <v>287934</v>
      </c>
      <c r="I42" s="327" t="str">
        <f>VLOOKUP(A42,'2.SDMG'!$G$2:$K$499,5,0)</f>
        <v>Cung Sương Huy Phước</v>
      </c>
      <c r="J42" s="327" t="str">
        <f>VLOOKUP(A42,'2.SDMG'!$G$2:$L$499,6,0)</f>
        <v>1554</v>
      </c>
      <c r="K42" s="268" t="str">
        <f>VLOOKUP(J42,ĐML!$A$3:$Q$500,17,0)</f>
        <v>yes</v>
      </c>
    </row>
    <row r="43" spans="1:12" s="248" customFormat="1" ht="15.75" x14ac:dyDescent="0.25">
      <c r="A43" s="246" t="s">
        <v>2049</v>
      </c>
      <c r="B43" s="247" t="s">
        <v>2279</v>
      </c>
      <c r="C43" s="325" t="s">
        <v>40</v>
      </c>
      <c r="D43" s="325" t="s">
        <v>2895</v>
      </c>
      <c r="E43" s="268">
        <v>3021685000</v>
      </c>
      <c r="F43" s="268">
        <v>5571568</v>
      </c>
      <c r="G43" s="268">
        <f t="shared" si="0"/>
        <v>0</v>
      </c>
      <c r="H43" s="268">
        <f t="shared" si="1"/>
        <v>0</v>
      </c>
      <c r="I43" s="327" t="str">
        <f>VLOOKUP(A43,'2.SDMG'!$G$2:$K$499,5,0)</f>
        <v>Nguyễn Hoàng Sào</v>
      </c>
      <c r="J43" s="327" t="str">
        <f>VLOOKUP(A43,'2.SDMG'!$G$2:$L$499,6,0)</f>
        <v>1586</v>
      </c>
      <c r="K43" s="268" t="str">
        <f>VLOOKUP(J43,ĐML!$A$3:$Q$500,17,0)</f>
        <v>yes</v>
      </c>
    </row>
    <row r="44" spans="1:12" s="248" customFormat="1" ht="15.75" x14ac:dyDescent="0.25">
      <c r="A44" s="246" t="s">
        <v>2020</v>
      </c>
      <c r="B44" s="247" t="s">
        <v>2280</v>
      </c>
      <c r="C44" s="325" t="s">
        <v>35</v>
      </c>
      <c r="D44" s="325" t="s">
        <v>2895</v>
      </c>
      <c r="E44" s="268">
        <v>22199852000</v>
      </c>
      <c r="F44" s="268">
        <v>42288697</v>
      </c>
      <c r="G44" s="268">
        <f t="shared" si="0"/>
        <v>42288697</v>
      </c>
      <c r="H44" s="268">
        <f t="shared" si="1"/>
        <v>845774</v>
      </c>
      <c r="I44" s="327" t="str">
        <f>VLOOKUP(A44,'2.SDMG'!$G$2:$K$499,5,0)</f>
        <v>Lê Văn Cập</v>
      </c>
      <c r="J44" s="327" t="str">
        <f>VLOOKUP(A44,'2.SDMG'!$G$2:$L$499,6,0)</f>
        <v>0762</v>
      </c>
      <c r="K44" s="268" t="str">
        <f>VLOOKUP(J44,ĐML!$A$3:$Q$500,17,0)</f>
        <v>yes</v>
      </c>
    </row>
    <row r="45" spans="1:12" s="248" customFormat="1" ht="15.75" x14ac:dyDescent="0.25">
      <c r="A45" s="246" t="s">
        <v>2056</v>
      </c>
      <c r="B45" s="247" t="s">
        <v>2281</v>
      </c>
      <c r="C45" s="325" t="s">
        <v>40</v>
      </c>
      <c r="D45" s="325" t="s">
        <v>2895</v>
      </c>
      <c r="E45" s="268">
        <v>4842480000</v>
      </c>
      <c r="F45" s="268">
        <v>10120700</v>
      </c>
      <c r="G45" s="268">
        <f t="shared" si="0"/>
        <v>0</v>
      </c>
      <c r="H45" s="268">
        <f t="shared" si="1"/>
        <v>0</v>
      </c>
      <c r="I45" s="327" t="str">
        <f>VLOOKUP(A45,'2.SDMG'!$G$2:$K$499,5,0)</f>
        <v>Nguyễn Hoàng Sào</v>
      </c>
      <c r="J45" s="327" t="str">
        <f>VLOOKUP(A45,'2.SDMG'!$G$2:$L$499,6,0)</f>
        <v>1586</v>
      </c>
      <c r="K45" s="268" t="str">
        <f>VLOOKUP(J45,ĐML!$A$3:$Q$500,17,0)</f>
        <v>yes</v>
      </c>
    </row>
    <row r="46" spans="1:12" s="248" customFormat="1" ht="15.75" x14ac:dyDescent="0.25">
      <c r="A46" s="246" t="s">
        <v>2068</v>
      </c>
      <c r="B46" s="247" t="s">
        <v>1430</v>
      </c>
      <c r="C46" s="325" t="s">
        <v>41</v>
      </c>
      <c r="D46" s="325" t="s">
        <v>2895</v>
      </c>
      <c r="E46" s="268">
        <v>18107864000</v>
      </c>
      <c r="F46" s="268">
        <v>30639965</v>
      </c>
      <c r="G46" s="268">
        <f t="shared" si="0"/>
        <v>30639965</v>
      </c>
      <c r="H46" s="268">
        <f t="shared" si="1"/>
        <v>612799</v>
      </c>
      <c r="I46" s="327" t="str">
        <f>VLOOKUP(A46,'2.SDMG'!$G$2:$K$499,5,0)</f>
        <v>Hoàng Đình Đức</v>
      </c>
      <c r="J46" s="327" t="str">
        <f>VLOOKUP(A46,'2.SDMG'!$G$2:$L$499,6,0)</f>
        <v>1128</v>
      </c>
      <c r="K46" s="268" t="str">
        <f>VLOOKUP(J46,ĐML!$A$3:$Q$500,17,0)</f>
        <v>yes</v>
      </c>
    </row>
    <row r="47" spans="1:12" s="248" customFormat="1" ht="15.75" x14ac:dyDescent="0.25">
      <c r="A47" s="246" t="s">
        <v>2320</v>
      </c>
      <c r="B47" s="247" t="s">
        <v>2359</v>
      </c>
      <c r="C47" s="325" t="s">
        <v>41</v>
      </c>
      <c r="D47" s="325" t="s">
        <v>2895</v>
      </c>
      <c r="E47" s="268">
        <v>46923315000</v>
      </c>
      <c r="F47" s="268">
        <v>73833380</v>
      </c>
      <c r="G47" s="268">
        <f t="shared" si="0"/>
        <v>73833380</v>
      </c>
      <c r="H47" s="268">
        <f t="shared" si="1"/>
        <v>1476668</v>
      </c>
      <c r="I47" s="327" t="str">
        <f>VLOOKUP(A47,'2.SDMG'!$G$2:$K$499,5,0)</f>
        <v>Hoàng Đình Đức</v>
      </c>
      <c r="J47" s="327" t="str">
        <f>VLOOKUP(A47,'2.SDMG'!$G$2:$L$499,6,0)</f>
        <v>1128</v>
      </c>
      <c r="K47" s="268" t="str">
        <f>VLOOKUP(J47,ĐML!$A$3:$Q$500,17,0)</f>
        <v>yes</v>
      </c>
    </row>
    <row r="48" spans="1:12" ht="15.75" x14ac:dyDescent="0.25">
      <c r="A48" s="246" t="s">
        <v>2370</v>
      </c>
      <c r="B48" s="247" t="s">
        <v>2443</v>
      </c>
      <c r="C48" s="325" t="s">
        <v>40</v>
      </c>
      <c r="D48" s="325" t="s">
        <v>1263</v>
      </c>
      <c r="E48" s="268">
        <v>9336797000</v>
      </c>
      <c r="F48" s="268">
        <v>17826296</v>
      </c>
      <c r="G48" s="268">
        <f t="shared" si="0"/>
        <v>17826296</v>
      </c>
      <c r="H48" s="268">
        <f t="shared" si="1"/>
        <v>356526</v>
      </c>
      <c r="I48" s="327" t="str">
        <f>VLOOKUP(A48,'2.SDMG'!$G$2:$K$499,5,0)</f>
        <v>Lê Đình Trọng</v>
      </c>
      <c r="J48" s="327" t="str">
        <f>VLOOKUP(A48,'2.SDMG'!$G$2:$L$499,6,0)</f>
        <v>1192</v>
      </c>
      <c r="K48" s="268" t="str">
        <f>VLOOKUP(J48,ĐML!$A$3:$Q$500,17,0)</f>
        <v>yes</v>
      </c>
      <c r="L48" s="248"/>
    </row>
    <row r="49" spans="1:12" ht="15.75" x14ac:dyDescent="0.25">
      <c r="A49" s="246" t="s">
        <v>2431</v>
      </c>
      <c r="B49" s="247" t="s">
        <v>2444</v>
      </c>
      <c r="C49" s="325" t="s">
        <v>1563</v>
      </c>
      <c r="D49" s="325" t="s">
        <v>2895</v>
      </c>
      <c r="E49" s="268">
        <v>37235639000</v>
      </c>
      <c r="F49" s="268">
        <v>65799271</v>
      </c>
      <c r="G49" s="268">
        <f t="shared" si="0"/>
        <v>65799271</v>
      </c>
      <c r="H49" s="268">
        <f t="shared" si="1"/>
        <v>1315985</v>
      </c>
      <c r="I49" s="327" t="str">
        <f>VLOOKUP(A49,'2.SDMG'!$G$2:$K$499,5,0)</f>
        <v>Dương Thị Thanh Lý</v>
      </c>
      <c r="J49" s="327" t="str">
        <f>VLOOKUP(A49,'2.SDMG'!$G$2:$L$499,6,0)</f>
        <v>1176</v>
      </c>
      <c r="K49" s="268" t="str">
        <f>VLOOKUP(J49,ĐML!$A$3:$Q$500,17,0)</f>
        <v>yes</v>
      </c>
      <c r="L49" s="248"/>
    </row>
    <row r="50" spans="1:12" ht="15.75" x14ac:dyDescent="0.25">
      <c r="A50" s="246" t="s">
        <v>2418</v>
      </c>
      <c r="B50" s="247" t="s">
        <v>2419</v>
      </c>
      <c r="C50" s="325" t="s">
        <v>34</v>
      </c>
      <c r="D50" s="325" t="s">
        <v>2895</v>
      </c>
      <c r="E50" s="268">
        <v>188663000</v>
      </c>
      <c r="F50" s="268">
        <v>491317</v>
      </c>
      <c r="G50" s="268">
        <f t="shared" si="0"/>
        <v>0</v>
      </c>
      <c r="H50" s="268">
        <f t="shared" si="1"/>
        <v>0</v>
      </c>
      <c r="I50" s="327" t="str">
        <f>VLOOKUP(A50,'2.SDMG'!$G$2:$K$499,5,0)</f>
        <v>Đoàn Quang Minh Thắng</v>
      </c>
      <c r="J50" s="327" t="str">
        <f>VLOOKUP(A50,'2.SDMG'!$G$2:$L$499,6,0)</f>
        <v>1259</v>
      </c>
      <c r="K50" s="268" t="str">
        <f>VLOOKUP(J50,ĐML!$A$3:$Q$500,17,0)</f>
        <v>yes</v>
      </c>
      <c r="L50" s="248"/>
    </row>
    <row r="51" spans="1:12" ht="15.75" x14ac:dyDescent="0.25">
      <c r="A51" s="246" t="s">
        <v>2413</v>
      </c>
      <c r="B51" s="247" t="s">
        <v>2445</v>
      </c>
      <c r="C51" s="325" t="s">
        <v>37</v>
      </c>
      <c r="D51" s="325" t="s">
        <v>2895</v>
      </c>
      <c r="E51" s="268">
        <v>8213646000</v>
      </c>
      <c r="F51" s="268">
        <v>12274019</v>
      </c>
      <c r="G51" s="268">
        <f t="shared" si="0"/>
        <v>12274019</v>
      </c>
      <c r="H51" s="268">
        <f t="shared" si="1"/>
        <v>245480</v>
      </c>
      <c r="I51" s="327" t="str">
        <f>VLOOKUP(A51,'2.SDMG'!$G$2:$K$499,5,0)</f>
        <v>Phan Thị Cẩm Tú</v>
      </c>
      <c r="J51" s="327" t="str">
        <f>VLOOKUP(A51,'2.SDMG'!$G$2:$L$499,6,0)</f>
        <v>1524</v>
      </c>
      <c r="K51" s="268" t="str">
        <f>VLOOKUP(J51,ĐML!$A$3:$Q$500,17,0)</f>
        <v>yes</v>
      </c>
      <c r="L51" s="248"/>
    </row>
    <row r="52" spans="1:12" ht="15.75" x14ac:dyDescent="0.25">
      <c r="A52" s="246" t="s">
        <v>2428</v>
      </c>
      <c r="B52" s="247" t="s">
        <v>2520</v>
      </c>
      <c r="C52" s="325" t="s">
        <v>40</v>
      </c>
      <c r="D52" s="325" t="s">
        <v>1263</v>
      </c>
      <c r="E52" s="268">
        <v>3635803000</v>
      </c>
      <c r="F52" s="268">
        <v>6836735</v>
      </c>
      <c r="G52" s="268">
        <f t="shared" si="0"/>
        <v>0</v>
      </c>
      <c r="H52" s="268">
        <f t="shared" si="1"/>
        <v>0</v>
      </c>
      <c r="I52" s="327" t="str">
        <f>VLOOKUP(A52,'2.SDMG'!$G$2:$K$499,5,0)</f>
        <v>Lê Đình Trọng</v>
      </c>
      <c r="J52" s="327" t="str">
        <f>VLOOKUP(A52,'2.SDMG'!$G$2:$L$499,6,0)</f>
        <v>1192</v>
      </c>
      <c r="K52" s="268" t="str">
        <f>VLOOKUP(J52,ĐML!$A$3:$Q$500,17,0)</f>
        <v>yes</v>
      </c>
      <c r="L52" s="248"/>
    </row>
    <row r="53" spans="1:12" ht="15.75" x14ac:dyDescent="0.25">
      <c r="A53" s="246" t="s">
        <v>2482</v>
      </c>
      <c r="B53" s="247" t="s">
        <v>2521</v>
      </c>
      <c r="C53" s="325" t="s">
        <v>40</v>
      </c>
      <c r="D53" s="325" t="s">
        <v>1263</v>
      </c>
      <c r="E53" s="268">
        <v>11049743000</v>
      </c>
      <c r="F53" s="268">
        <v>23326829</v>
      </c>
      <c r="G53" s="268">
        <f t="shared" si="0"/>
        <v>23326829</v>
      </c>
      <c r="H53" s="268">
        <f t="shared" si="1"/>
        <v>466537</v>
      </c>
      <c r="I53" s="327" t="str">
        <f>VLOOKUP(A53,'2.SDMG'!$G$2:$K$499,5,0)</f>
        <v>Lê Đình Trọng</v>
      </c>
      <c r="J53" s="327" t="str">
        <f>VLOOKUP(A53,'2.SDMG'!$G$2:$L$499,6,0)</f>
        <v>1192</v>
      </c>
      <c r="K53" s="268" t="str">
        <f>VLOOKUP(J53,ĐML!$A$3:$Q$500,17,0)</f>
        <v>yes</v>
      </c>
      <c r="L53" s="248"/>
    </row>
    <row r="54" spans="1:12" ht="15.75" x14ac:dyDescent="0.25">
      <c r="A54" s="246" t="s">
        <v>2481</v>
      </c>
      <c r="B54" s="247" t="s">
        <v>2522</v>
      </c>
      <c r="C54" s="325" t="s">
        <v>40</v>
      </c>
      <c r="D54" s="325" t="s">
        <v>1263</v>
      </c>
      <c r="E54" s="268">
        <v>3556095000</v>
      </c>
      <c r="F54" s="268">
        <v>7591182</v>
      </c>
      <c r="G54" s="268">
        <f t="shared" si="0"/>
        <v>0</v>
      </c>
      <c r="H54" s="268">
        <f t="shared" si="1"/>
        <v>0</v>
      </c>
      <c r="I54" s="327" t="str">
        <f>VLOOKUP(A54,'2.SDMG'!$G$2:$K$499,5,0)</f>
        <v>Nguyễn Hoàng Sào</v>
      </c>
      <c r="J54" s="327" t="str">
        <f>VLOOKUP(A54,'2.SDMG'!$G$2:$L$499,6,0)</f>
        <v>1586</v>
      </c>
      <c r="K54" s="268" t="str">
        <f>VLOOKUP(J54,ĐML!$A$3:$Q$500,17,0)</f>
        <v>yes</v>
      </c>
      <c r="L54" s="248"/>
    </row>
    <row r="55" spans="1:12" ht="15.75" x14ac:dyDescent="0.25">
      <c r="A55" s="246" t="s">
        <v>2484</v>
      </c>
      <c r="B55" s="247" t="s">
        <v>233</v>
      </c>
      <c r="C55" s="325" t="s">
        <v>1563</v>
      </c>
      <c r="D55" s="325" t="s">
        <v>2895</v>
      </c>
      <c r="E55" s="268">
        <v>1911397000</v>
      </c>
      <c r="F55" s="268">
        <v>3765441</v>
      </c>
      <c r="G55" s="268">
        <f t="shared" si="0"/>
        <v>0</v>
      </c>
      <c r="H55" s="268">
        <f t="shared" si="1"/>
        <v>0</v>
      </c>
      <c r="I55" s="327" t="str">
        <f>VLOOKUP(A55,'2.SDMG'!$G$2:$K$499,5,0)</f>
        <v>Dương Thị Thanh Lý</v>
      </c>
      <c r="J55" s="327" t="str">
        <f>VLOOKUP(A55,'2.SDMG'!$G$2:$L$499,6,0)</f>
        <v>1176</v>
      </c>
      <c r="K55" s="268" t="str">
        <f>VLOOKUP(J55,ĐML!$A$3:$Q$500,17,0)</f>
        <v>yes</v>
      </c>
      <c r="L55" s="248"/>
    </row>
    <row r="56" spans="1:12" ht="15.75" x14ac:dyDescent="0.25">
      <c r="A56" s="246" t="s">
        <v>2473</v>
      </c>
      <c r="B56" s="247" t="s">
        <v>2523</v>
      </c>
      <c r="C56" s="325" t="s">
        <v>41</v>
      </c>
      <c r="D56" s="325" t="s">
        <v>1263</v>
      </c>
      <c r="E56" s="268">
        <v>11958686000</v>
      </c>
      <c r="F56" s="268">
        <v>19105347</v>
      </c>
      <c r="G56" s="268">
        <f t="shared" si="0"/>
        <v>19105347</v>
      </c>
      <c r="H56" s="268">
        <f t="shared" si="1"/>
        <v>382107</v>
      </c>
      <c r="I56" s="327" t="str">
        <f>VLOOKUP(A56,'2.SDMG'!$G$2:$K$499,5,0)</f>
        <v>Hoàng Đình Đức</v>
      </c>
      <c r="J56" s="327" t="str">
        <f>VLOOKUP(A56,'2.SDMG'!$G$2:$L$499,6,0)</f>
        <v>1128</v>
      </c>
      <c r="K56" s="268" t="str">
        <f>VLOOKUP(J56,ĐML!$A$3:$Q$500,17,0)</f>
        <v>yes</v>
      </c>
      <c r="L56" s="248"/>
    </row>
    <row r="57" spans="1:12" ht="15.75" x14ac:dyDescent="0.25">
      <c r="A57" s="246" t="s">
        <v>2462</v>
      </c>
      <c r="B57" s="247" t="s">
        <v>2524</v>
      </c>
      <c r="C57" s="325" t="s">
        <v>35</v>
      </c>
      <c r="D57" s="325" t="s">
        <v>2895</v>
      </c>
      <c r="E57" s="268">
        <v>17913653000</v>
      </c>
      <c r="F57" s="268">
        <v>29796114</v>
      </c>
      <c r="G57" s="268">
        <f t="shared" si="0"/>
        <v>29796114</v>
      </c>
      <c r="H57" s="268">
        <f t="shared" si="1"/>
        <v>595922</v>
      </c>
      <c r="I57" s="327" t="str">
        <f>VLOOKUP(A57,'2.SDMG'!$G$2:$K$499,5,0)</f>
        <v>Lê Văn Cập</v>
      </c>
      <c r="J57" s="327" t="str">
        <f>VLOOKUP(A57,'2.SDMG'!$G$2:$L$499,6,0)</f>
        <v>0762</v>
      </c>
      <c r="K57" s="268" t="str">
        <f>VLOOKUP(J57,ĐML!$A$3:$Q$500,17,0)</f>
        <v>yes</v>
      </c>
      <c r="L57" s="248"/>
    </row>
    <row r="58" spans="1:12" ht="15.75" x14ac:dyDescent="0.25">
      <c r="A58" s="246" t="s">
        <v>2487</v>
      </c>
      <c r="B58" s="247" t="s">
        <v>2564</v>
      </c>
      <c r="C58" s="325" t="s">
        <v>35</v>
      </c>
      <c r="D58" s="325" t="s">
        <v>1263</v>
      </c>
      <c r="E58" s="268">
        <v>22589522000</v>
      </c>
      <c r="F58" s="268">
        <v>45319815</v>
      </c>
      <c r="G58" s="268">
        <f t="shared" si="0"/>
        <v>45319815</v>
      </c>
      <c r="H58" s="268">
        <f t="shared" si="1"/>
        <v>906396</v>
      </c>
      <c r="I58" s="327" t="str">
        <f>VLOOKUP(A58,'2.SDMG'!$G$2:$K$499,5,0)</f>
        <v>Lê Văn Cập</v>
      </c>
      <c r="J58" s="327" t="str">
        <f>VLOOKUP(A58,'2.SDMG'!$G$2:$L$499,6,0)</f>
        <v>0762</v>
      </c>
      <c r="K58" s="268" t="str">
        <f>VLOOKUP(J58,ĐML!$A$3:$Q$500,17,0)</f>
        <v>yes</v>
      </c>
      <c r="L58" s="248"/>
    </row>
    <row r="59" spans="1:12" ht="15.75" x14ac:dyDescent="0.25">
      <c r="A59" s="246" t="s">
        <v>2539</v>
      </c>
      <c r="B59" s="247" t="s">
        <v>2565</v>
      </c>
      <c r="C59" s="325" t="s">
        <v>40</v>
      </c>
      <c r="D59" s="325" t="s">
        <v>2895</v>
      </c>
      <c r="E59" s="268">
        <v>1698560000</v>
      </c>
      <c r="F59" s="268">
        <v>3338305</v>
      </c>
      <c r="G59" s="268">
        <f t="shared" si="0"/>
        <v>0</v>
      </c>
      <c r="H59" s="268">
        <f t="shared" si="1"/>
        <v>0</v>
      </c>
      <c r="I59" s="327" t="str">
        <f>VLOOKUP(A59,'2.SDMG'!$G$2:$K$499,5,0)</f>
        <v>Nguyễn Hoàng Sào</v>
      </c>
      <c r="J59" s="327" t="str">
        <f>VLOOKUP(A59,'2.SDMG'!$G$2:$L$499,6,0)</f>
        <v>1586</v>
      </c>
      <c r="K59" s="268" t="str">
        <f>VLOOKUP(J59,ĐML!$A$3:$Q$500,17,0)</f>
        <v>yes</v>
      </c>
      <c r="L59" s="248"/>
    </row>
    <row r="60" spans="1:12" ht="15.75" x14ac:dyDescent="0.25">
      <c r="A60" s="246" t="s">
        <v>2598</v>
      </c>
      <c r="B60" s="247" t="s">
        <v>2614</v>
      </c>
      <c r="C60" s="325" t="s">
        <v>1563</v>
      </c>
      <c r="D60" s="325" t="s">
        <v>2895</v>
      </c>
      <c r="E60" s="268">
        <v>7658330000</v>
      </c>
      <c r="F60" s="268">
        <v>13987340</v>
      </c>
      <c r="G60" s="268">
        <f t="shared" si="0"/>
        <v>13987340</v>
      </c>
      <c r="H60" s="268">
        <f t="shared" si="1"/>
        <v>279747</v>
      </c>
      <c r="I60" s="327" t="str">
        <f>VLOOKUP(A60,'2.SDMG'!$G$2:$K$499,5,0)</f>
        <v>Bùi Thị Thu Phương</v>
      </c>
      <c r="J60" s="327" t="str">
        <f>VLOOKUP(A60,'2.SDMG'!$G$2:$L$499,6,0)</f>
        <v>1648</v>
      </c>
      <c r="K60" s="268" t="str">
        <f>VLOOKUP(J60,ĐML!$A$3:$Q$500,17,0)</f>
        <v>yes</v>
      </c>
      <c r="L60" s="248"/>
    </row>
    <row r="61" spans="1:12" ht="15.75" x14ac:dyDescent="0.25">
      <c r="A61" s="246" t="s">
        <v>2590</v>
      </c>
      <c r="B61" s="247" t="s">
        <v>2615</v>
      </c>
      <c r="C61" s="325" t="s">
        <v>40</v>
      </c>
      <c r="D61" s="325" t="s">
        <v>1263</v>
      </c>
      <c r="E61" s="268">
        <v>2940941300</v>
      </c>
      <c r="F61" s="268">
        <v>4699171</v>
      </c>
      <c r="G61" s="268">
        <f t="shared" si="0"/>
        <v>0</v>
      </c>
      <c r="H61" s="268">
        <f t="shared" si="1"/>
        <v>0</v>
      </c>
      <c r="I61" s="327" t="str">
        <f>VLOOKUP(A61,'2.SDMG'!$G$2:$K$499,5,0)</f>
        <v>Nguyễn Thị Ngọc Phi</v>
      </c>
      <c r="J61" s="327" t="str">
        <f>VLOOKUP(A61,'2.SDMG'!$G$2:$L$499,6,0)</f>
        <v>0232</v>
      </c>
      <c r="K61" s="268" t="str">
        <f>VLOOKUP(J61,ĐML!$A$3:$Q$500,17,0)</f>
        <v>yes</v>
      </c>
      <c r="L61" s="248"/>
    </row>
    <row r="62" spans="1:12" ht="15.75" x14ac:dyDescent="0.25">
      <c r="A62" s="246" t="s">
        <v>2578</v>
      </c>
      <c r="B62" s="247" t="s">
        <v>2616</v>
      </c>
      <c r="C62" s="325" t="s">
        <v>34</v>
      </c>
      <c r="D62" s="325" t="s">
        <v>1263</v>
      </c>
      <c r="E62" s="268">
        <v>8815152000</v>
      </c>
      <c r="F62" s="268">
        <v>13278601</v>
      </c>
      <c r="G62" s="268">
        <f t="shared" si="0"/>
        <v>13278601</v>
      </c>
      <c r="H62" s="268">
        <f t="shared" si="1"/>
        <v>265572</v>
      </c>
      <c r="I62" s="327" t="str">
        <f>VLOOKUP(A62,'2.SDMG'!$G$2:$K$499,5,0)</f>
        <v>Nguyễn Quốc Thái</v>
      </c>
      <c r="J62" s="327" t="str">
        <f>VLOOKUP(A62,'2.SDMG'!$G$2:$L$499,6,0)</f>
        <v>1336</v>
      </c>
      <c r="K62" s="268" t="str">
        <f>VLOOKUP(J62,ĐML!$A$3:$Q$500,17,0)</f>
        <v>yes</v>
      </c>
      <c r="L62" s="248"/>
    </row>
    <row r="63" spans="1:12" ht="15.75" x14ac:dyDescent="0.25">
      <c r="A63" s="246" t="s">
        <v>2595</v>
      </c>
      <c r="B63" s="247" t="s">
        <v>2617</v>
      </c>
      <c r="C63" s="325" t="s">
        <v>40</v>
      </c>
      <c r="D63" s="325" t="s">
        <v>1263</v>
      </c>
      <c r="E63" s="268">
        <v>4795060000</v>
      </c>
      <c r="F63" s="268">
        <v>9900726</v>
      </c>
      <c r="G63" s="268">
        <f t="shared" si="0"/>
        <v>0</v>
      </c>
      <c r="H63" s="268">
        <f t="shared" si="1"/>
        <v>0</v>
      </c>
      <c r="I63" s="327" t="str">
        <f>VLOOKUP(A63,'2.SDMG'!$G$2:$K$499,5,0)</f>
        <v>Lê Đình Trọng</v>
      </c>
      <c r="J63" s="327" t="str">
        <f>VLOOKUP(A63,'2.SDMG'!$G$2:$L$499,6,0)</f>
        <v>1192</v>
      </c>
      <c r="K63" s="268" t="str">
        <f>VLOOKUP(J63,ĐML!$A$3:$Q$500,17,0)</f>
        <v>yes</v>
      </c>
      <c r="L63" s="248"/>
    </row>
    <row r="64" spans="1:12" ht="15.75" x14ac:dyDescent="0.25">
      <c r="A64" s="246" t="s">
        <v>2626</v>
      </c>
      <c r="B64" s="247" t="s">
        <v>2657</v>
      </c>
      <c r="C64" s="325" t="s">
        <v>34</v>
      </c>
      <c r="D64" s="325" t="s">
        <v>1263</v>
      </c>
      <c r="E64" s="268">
        <v>8373366000</v>
      </c>
      <c r="F64" s="268">
        <v>14123119</v>
      </c>
      <c r="G64" s="268">
        <f t="shared" si="0"/>
        <v>14123119</v>
      </c>
      <c r="H64" s="268">
        <f t="shared" si="1"/>
        <v>282462</v>
      </c>
      <c r="I64" s="327" t="str">
        <f>VLOOKUP(A64,'2.SDMG'!$G$2:$K$499,5,0)</f>
        <v>Nguyễn Thụy Ngọc Hà</v>
      </c>
      <c r="J64" s="327" t="str">
        <f>VLOOKUP(A64,'2.SDMG'!$G$2:$L$499,6,0)</f>
        <v>0742</v>
      </c>
      <c r="K64" s="268" t="str">
        <f>VLOOKUP(J64,ĐML!$A$3:$Q$500,17,0)</f>
        <v>yes</v>
      </c>
      <c r="L64" s="248"/>
    </row>
    <row r="65" spans="1:12" ht="15.75" x14ac:dyDescent="0.25">
      <c r="A65" s="246" t="s">
        <v>2642</v>
      </c>
      <c r="B65" s="247" t="s">
        <v>2658</v>
      </c>
      <c r="C65" s="325" t="s">
        <v>39</v>
      </c>
      <c r="D65" s="325" t="s">
        <v>2895</v>
      </c>
      <c r="E65" s="268">
        <v>11636065000</v>
      </c>
      <c r="F65" s="268">
        <v>20111280</v>
      </c>
      <c r="G65" s="268">
        <f t="shared" si="0"/>
        <v>20111280</v>
      </c>
      <c r="H65" s="268">
        <f t="shared" si="1"/>
        <v>402226</v>
      </c>
      <c r="I65" s="327" t="str">
        <f>VLOOKUP(A65,'2.SDMG'!$G$2:$K$499,5,0)</f>
        <v>Lưu Anh Tuấn</v>
      </c>
      <c r="J65" s="327" t="str">
        <f>VLOOKUP(A65,'2.SDMG'!$G$2:$L$499,6,0)</f>
        <v>0034</v>
      </c>
      <c r="K65" s="268" t="str">
        <f>VLOOKUP(J65,ĐML!$A$3:$Q$500,17,0)</f>
        <v>yes</v>
      </c>
      <c r="L65" s="248"/>
    </row>
    <row r="66" spans="1:12" ht="15.75" x14ac:dyDescent="0.25">
      <c r="A66" s="246" t="s">
        <v>2646</v>
      </c>
      <c r="B66" s="247" t="s">
        <v>2647</v>
      </c>
      <c r="C66" s="325" t="s">
        <v>1563</v>
      </c>
      <c r="D66" s="325" t="s">
        <v>2895</v>
      </c>
      <c r="E66" s="268">
        <v>8237162000</v>
      </c>
      <c r="F66" s="268">
        <v>13403858</v>
      </c>
      <c r="G66" s="268">
        <f t="shared" si="0"/>
        <v>13403858</v>
      </c>
      <c r="H66" s="268">
        <f t="shared" si="1"/>
        <v>268077</v>
      </c>
      <c r="I66" s="327" t="str">
        <f>VLOOKUP(A66,'2.SDMG'!$G$2:$K$499,5,0)</f>
        <v>Trần Ngọc Lãm</v>
      </c>
      <c r="J66" s="327" t="str">
        <f>VLOOKUP(A66,'2.SDMG'!$G$2:$L$499,6,0)</f>
        <v>1536</v>
      </c>
      <c r="K66" s="268" t="str">
        <f>VLOOKUP(J66,ĐML!$A$3:$Q$500,17,0)</f>
        <v>yes</v>
      </c>
      <c r="L66" s="248"/>
    </row>
    <row r="67" spans="1:12" ht="15.75" x14ac:dyDescent="0.25">
      <c r="A67" s="246" t="s">
        <v>2639</v>
      </c>
      <c r="B67" s="247" t="s">
        <v>2704</v>
      </c>
      <c r="C67" s="325" t="s">
        <v>35</v>
      </c>
      <c r="D67" s="325" t="s">
        <v>1263</v>
      </c>
      <c r="E67" s="268">
        <v>8878027000</v>
      </c>
      <c r="F67" s="268">
        <v>17489694</v>
      </c>
      <c r="G67" s="268">
        <f t="shared" ref="G67:G109" si="2">IF(F67&gt;=12000000,F67,0)</f>
        <v>17489694</v>
      </c>
      <c r="H67" s="268">
        <f t="shared" ref="H67:H109" si="3">ROUND(G67*2%,0)</f>
        <v>349794</v>
      </c>
      <c r="I67" s="327" t="str">
        <f>VLOOKUP(A67,'2.SDMG'!$G$2:$K$499,5,0)</f>
        <v>Lê Văn Cập</v>
      </c>
      <c r="J67" s="327" t="str">
        <f>VLOOKUP(A67,'2.SDMG'!$G$2:$L$499,6,0)</f>
        <v>0762</v>
      </c>
      <c r="K67" s="268" t="str">
        <f>VLOOKUP(J67,ĐML!$A$3:$Q$500,17,0)</f>
        <v>yes</v>
      </c>
      <c r="L67" s="248"/>
    </row>
    <row r="68" spans="1:12" ht="15.75" x14ac:dyDescent="0.25">
      <c r="A68" s="246" t="s">
        <v>2636</v>
      </c>
      <c r="B68" s="247" t="s">
        <v>2659</v>
      </c>
      <c r="C68" s="325" t="s">
        <v>33</v>
      </c>
      <c r="D68" s="325" t="s">
        <v>2895</v>
      </c>
      <c r="E68" s="268">
        <v>21140905000</v>
      </c>
      <c r="F68" s="268">
        <v>40159118</v>
      </c>
      <c r="G68" s="268">
        <f t="shared" si="2"/>
        <v>40159118</v>
      </c>
      <c r="H68" s="268">
        <f t="shared" si="3"/>
        <v>803182</v>
      </c>
      <c r="I68" s="327" t="str">
        <f>VLOOKUP(A68,'2.SDMG'!$G$2:$K$499,5,0)</f>
        <v>Phạm Chí Tâm</v>
      </c>
      <c r="J68" s="327" t="str">
        <f>VLOOKUP(A68,'2.SDMG'!$G$2:$L$499,6,0)</f>
        <v>1187</v>
      </c>
      <c r="K68" s="268" t="str">
        <f>VLOOKUP(J68,ĐML!$A$3:$Q$500,17,0)</f>
        <v>yes</v>
      </c>
      <c r="L68" s="248"/>
    </row>
    <row r="69" spans="1:12" ht="15.75" x14ac:dyDescent="0.25">
      <c r="A69" s="246" t="s">
        <v>2630</v>
      </c>
      <c r="B69" s="247" t="s">
        <v>2705</v>
      </c>
      <c r="C69" s="325" t="s">
        <v>33</v>
      </c>
      <c r="D69" s="325" t="s">
        <v>2895</v>
      </c>
      <c r="E69" s="268">
        <v>5983670000</v>
      </c>
      <c r="F69" s="268">
        <v>13109596</v>
      </c>
      <c r="G69" s="268">
        <f t="shared" si="2"/>
        <v>13109596</v>
      </c>
      <c r="H69" s="268">
        <f t="shared" si="3"/>
        <v>262192</v>
      </c>
      <c r="I69" s="327" t="str">
        <f>VLOOKUP(A69,'2.SDMG'!$G$2:$K$499,5,0)</f>
        <v>Huỳnh Thị Bé Cần</v>
      </c>
      <c r="J69" s="327" t="str">
        <f>VLOOKUP(A69,'2.SDMG'!$G$2:$L$499,6,0)</f>
        <v>0925</v>
      </c>
      <c r="K69" s="268" t="str">
        <f>VLOOKUP(J69,ĐML!$A$3:$Q$500,17,0)</f>
        <v>yes</v>
      </c>
      <c r="L69" s="248"/>
    </row>
    <row r="70" spans="1:12" ht="15.75" x14ac:dyDescent="0.25">
      <c r="A70" s="246" t="s">
        <v>2649</v>
      </c>
      <c r="B70" s="247" t="s">
        <v>2660</v>
      </c>
      <c r="C70" s="325" t="s">
        <v>1563</v>
      </c>
      <c r="D70" s="325" t="s">
        <v>2895</v>
      </c>
      <c r="E70" s="268">
        <v>13250652000</v>
      </c>
      <c r="F70" s="268">
        <v>25936943</v>
      </c>
      <c r="G70" s="268">
        <f t="shared" si="2"/>
        <v>25936943</v>
      </c>
      <c r="H70" s="268">
        <f t="shared" si="3"/>
        <v>518739</v>
      </c>
      <c r="I70" s="327" t="str">
        <f>VLOOKUP(A70,'2.SDMG'!$G$2:$K$499,5,0)</f>
        <v>Bùi Thị Thu Phương</v>
      </c>
      <c r="J70" s="327" t="str">
        <f>VLOOKUP(A70,'2.SDMG'!$G$2:$L$499,6,0)</f>
        <v>1648</v>
      </c>
      <c r="K70" s="268" t="str">
        <f>VLOOKUP(J70,ĐML!$A$3:$Q$500,17,0)</f>
        <v>yes</v>
      </c>
      <c r="L70" s="248"/>
    </row>
    <row r="71" spans="1:12" ht="15.75" x14ac:dyDescent="0.25">
      <c r="A71" s="246" t="s">
        <v>2633</v>
      </c>
      <c r="B71" s="247" t="s">
        <v>2661</v>
      </c>
      <c r="C71" s="325" t="s">
        <v>33</v>
      </c>
      <c r="D71" s="325" t="s">
        <v>2895</v>
      </c>
      <c r="E71" s="268">
        <v>1568473000</v>
      </c>
      <c r="F71" s="268">
        <v>3375131</v>
      </c>
      <c r="G71" s="268">
        <f t="shared" si="2"/>
        <v>0</v>
      </c>
      <c r="H71" s="268">
        <f t="shared" si="3"/>
        <v>0</v>
      </c>
      <c r="I71" s="327" t="str">
        <f>VLOOKUP(A71,'2.SDMG'!$G$2:$K$499,5,0)</f>
        <v>Huỳnh Thị Bé Cần</v>
      </c>
      <c r="J71" s="327" t="str">
        <f>VLOOKUP(A71,'2.SDMG'!$G$2:$L$499,6,0)</f>
        <v>0925</v>
      </c>
      <c r="K71" s="268" t="str">
        <f>VLOOKUP(J71,ĐML!$A$3:$Q$500,17,0)</f>
        <v>yes</v>
      </c>
      <c r="L71" s="248"/>
    </row>
    <row r="72" spans="1:12" ht="15.75" x14ac:dyDescent="0.25">
      <c r="A72" s="246" t="s">
        <v>2676</v>
      </c>
      <c r="B72" s="247" t="s">
        <v>2706</v>
      </c>
      <c r="C72" s="325" t="s">
        <v>33</v>
      </c>
      <c r="D72" s="325" t="s">
        <v>2895</v>
      </c>
      <c r="E72" s="268">
        <v>4644136000</v>
      </c>
      <c r="F72" s="268">
        <v>9176829</v>
      </c>
      <c r="G72" s="268">
        <f t="shared" si="2"/>
        <v>0</v>
      </c>
      <c r="H72" s="268">
        <f t="shared" si="3"/>
        <v>0</v>
      </c>
      <c r="I72" s="327" t="str">
        <f>VLOOKUP(A72,'2.SDMG'!$G$2:$K$499,5,0)</f>
        <v>Huỳnh Thị Bé Cần</v>
      </c>
      <c r="J72" s="327" t="str">
        <f>VLOOKUP(A72,'2.SDMG'!$G$2:$L$499,6,0)</f>
        <v>0925</v>
      </c>
      <c r="K72" s="268" t="str">
        <f>VLOOKUP(J72,ĐML!$A$3:$Q$500,17,0)</f>
        <v>yes</v>
      </c>
      <c r="L72" s="248"/>
    </row>
    <row r="73" spans="1:12" ht="15.75" x14ac:dyDescent="0.25">
      <c r="A73" s="246" t="s">
        <v>2671</v>
      </c>
      <c r="B73" s="247" t="s">
        <v>2665</v>
      </c>
      <c r="C73" s="325" t="s">
        <v>34</v>
      </c>
      <c r="D73" s="325" t="s">
        <v>1263</v>
      </c>
      <c r="E73" s="268">
        <v>3079199000</v>
      </c>
      <c r="F73" s="268">
        <v>5764247</v>
      </c>
      <c r="G73" s="268">
        <f t="shared" si="2"/>
        <v>0</v>
      </c>
      <c r="H73" s="268">
        <f t="shared" si="3"/>
        <v>0</v>
      </c>
      <c r="I73" s="327" t="str">
        <f>VLOOKUP(A73,'2.SDMG'!$G$2:$K$499,5,0)</f>
        <v>Nguyễn Thụy Ngọc Hà</v>
      </c>
      <c r="J73" s="327" t="str">
        <f>VLOOKUP(A73,'2.SDMG'!$G$2:$L$499,6,0)</f>
        <v>0742</v>
      </c>
      <c r="K73" s="268" t="str">
        <f>VLOOKUP(J73,ĐML!$A$3:$Q$500,17,0)</f>
        <v>yes</v>
      </c>
      <c r="L73" s="248"/>
    </row>
    <row r="74" spans="1:12" ht="15.75" x14ac:dyDescent="0.25">
      <c r="A74" s="246" t="s">
        <v>2693</v>
      </c>
      <c r="B74" s="247" t="s">
        <v>2709</v>
      </c>
      <c r="C74" s="325" t="s">
        <v>37</v>
      </c>
      <c r="D74" s="325" t="s">
        <v>1263</v>
      </c>
      <c r="E74" s="268">
        <v>16815057000</v>
      </c>
      <c r="F74" s="268">
        <v>25201587</v>
      </c>
      <c r="G74" s="268">
        <f t="shared" si="2"/>
        <v>25201587</v>
      </c>
      <c r="H74" s="268">
        <f t="shared" si="3"/>
        <v>504032</v>
      </c>
      <c r="I74" s="327" t="str">
        <f>VLOOKUP(A74,'2.SDMG'!$G$2:$K$499,5,0)</f>
        <v>Mai Thụy Anh Thy</v>
      </c>
      <c r="J74" s="327" t="str">
        <f>VLOOKUP(A74,'2.SDMG'!$G$2:$L$499,6,0)</f>
        <v>1549</v>
      </c>
      <c r="K74" s="268" t="str">
        <f>VLOOKUP(J74,ĐML!$A$3:$Q$500,17,0)</f>
        <v>yes</v>
      </c>
      <c r="L74" s="248"/>
    </row>
    <row r="75" spans="1:12" ht="15.75" x14ac:dyDescent="0.25">
      <c r="A75" s="246" t="s">
        <v>2691</v>
      </c>
      <c r="B75" s="247" t="s">
        <v>2713</v>
      </c>
      <c r="C75" s="325" t="s">
        <v>34</v>
      </c>
      <c r="D75" s="325" t="s">
        <v>1263</v>
      </c>
      <c r="E75" s="268">
        <v>3810728000</v>
      </c>
      <c r="F75" s="268">
        <v>8003729</v>
      </c>
      <c r="G75" s="268">
        <f t="shared" si="2"/>
        <v>0</v>
      </c>
      <c r="H75" s="268">
        <f t="shared" si="3"/>
        <v>0</v>
      </c>
      <c r="I75" s="327" t="str">
        <f>VLOOKUP(A75,'2.SDMG'!$G$2:$K$499,5,0)</f>
        <v>Đoàn Quang Minh Thắng</v>
      </c>
      <c r="J75" s="327" t="str">
        <f>VLOOKUP(A75,'2.SDMG'!$G$2:$L$499,6,0)</f>
        <v>1259</v>
      </c>
      <c r="K75" s="268" t="str">
        <f>VLOOKUP(J75,ĐML!$A$3:$Q$500,17,0)</f>
        <v>yes</v>
      </c>
      <c r="L75" s="248"/>
    </row>
    <row r="76" spans="1:12" ht="15.75" x14ac:dyDescent="0.25">
      <c r="A76" s="246" t="s">
        <v>2714</v>
      </c>
      <c r="B76" s="247" t="s">
        <v>2715</v>
      </c>
      <c r="C76" s="325" t="s">
        <v>40</v>
      </c>
      <c r="D76" s="325" t="s">
        <v>1263</v>
      </c>
      <c r="E76" s="268">
        <v>883215000</v>
      </c>
      <c r="F76" s="268">
        <v>1936428</v>
      </c>
      <c r="G76" s="268">
        <f t="shared" si="2"/>
        <v>0</v>
      </c>
      <c r="H76" s="268">
        <f t="shared" si="3"/>
        <v>0</v>
      </c>
      <c r="I76" s="327" t="str">
        <f>VLOOKUP(A76,'2.SDMG'!$G$2:$K$499,5,0)</f>
        <v>Nguyễn Thị Ngọc Phi</v>
      </c>
      <c r="J76" s="327" t="str">
        <f>VLOOKUP(A76,'2.SDMG'!$G$2:$L$499,6,0)</f>
        <v>0232</v>
      </c>
      <c r="K76" s="268" t="str">
        <f>VLOOKUP(J76,ĐML!$A$3:$Q$500,17,0)</f>
        <v>yes</v>
      </c>
      <c r="L76" s="248"/>
    </row>
    <row r="77" spans="1:12" ht="15.75" x14ac:dyDescent="0.25">
      <c r="A77" s="246" t="s">
        <v>2716</v>
      </c>
      <c r="B77" s="247" t="s">
        <v>2717</v>
      </c>
      <c r="C77" s="325" t="s">
        <v>33</v>
      </c>
      <c r="D77" s="325" t="s">
        <v>1263</v>
      </c>
      <c r="E77" s="268">
        <v>6284270000</v>
      </c>
      <c r="F77" s="268">
        <v>12480279</v>
      </c>
      <c r="G77" s="268">
        <f t="shared" si="2"/>
        <v>12480279</v>
      </c>
      <c r="H77" s="268">
        <f t="shared" si="3"/>
        <v>249606</v>
      </c>
      <c r="I77" s="327" t="str">
        <f>VLOOKUP(A77,'2.SDMG'!$G$2:$K$499,5,0)</f>
        <v>Phạm Chí Tâm</v>
      </c>
      <c r="J77" s="327" t="str">
        <f>VLOOKUP(A77,'2.SDMG'!$G$2:$L$499,6,0)</f>
        <v>1187</v>
      </c>
      <c r="K77" s="268" t="str">
        <f>VLOOKUP(J77,ĐML!$A$3:$Q$500,17,0)</f>
        <v>yes</v>
      </c>
      <c r="L77" s="248"/>
    </row>
    <row r="78" spans="1:12" ht="15.75" x14ac:dyDescent="0.25">
      <c r="A78" s="246" t="s">
        <v>2731</v>
      </c>
      <c r="B78" s="247" t="s">
        <v>2772</v>
      </c>
      <c r="C78" s="325" t="s">
        <v>34</v>
      </c>
      <c r="D78" s="325" t="s">
        <v>1263</v>
      </c>
      <c r="E78" s="268">
        <v>1710468000</v>
      </c>
      <c r="F78" s="268">
        <v>3324852</v>
      </c>
      <c r="G78" s="268">
        <f t="shared" si="2"/>
        <v>0</v>
      </c>
      <c r="H78" s="268">
        <f t="shared" si="3"/>
        <v>0</v>
      </c>
      <c r="I78" s="327" t="str">
        <f>VLOOKUP(A78,'2.SDMG'!$G$2:$K$499,5,0)</f>
        <v>Nguyễn Quốc Thái</v>
      </c>
      <c r="J78" s="327" t="str">
        <f>VLOOKUP(A78,'2.SDMG'!$G$2:$L$499,6,0)</f>
        <v>1336</v>
      </c>
      <c r="K78" s="268" t="str">
        <f>VLOOKUP(J78,ĐML!$A$3:$Q$500,17,0)</f>
        <v>yes</v>
      </c>
      <c r="L78" s="248"/>
    </row>
    <row r="79" spans="1:12" ht="15.75" x14ac:dyDescent="0.25">
      <c r="A79" s="246" t="s">
        <v>2735</v>
      </c>
      <c r="B79" s="247" t="s">
        <v>2773</v>
      </c>
      <c r="C79" s="325" t="s">
        <v>39</v>
      </c>
      <c r="D79" s="325" t="s">
        <v>1263</v>
      </c>
      <c r="E79" s="268">
        <v>4368357000</v>
      </c>
      <c r="F79" s="268">
        <v>7782649</v>
      </c>
      <c r="G79" s="268">
        <f t="shared" si="2"/>
        <v>0</v>
      </c>
      <c r="H79" s="268">
        <f t="shared" si="3"/>
        <v>0</v>
      </c>
      <c r="I79" s="327" t="str">
        <f>VLOOKUP(A79,'2.SDMG'!$G$2:$K$499,5,0)</f>
        <v>Lưu Anh Tuấn</v>
      </c>
      <c r="J79" s="327" t="str">
        <f>VLOOKUP(A79,'2.SDMG'!$G$2:$L$499,6,0)</f>
        <v>0034</v>
      </c>
      <c r="K79" s="268" t="str">
        <f>VLOOKUP(J79,ĐML!$A$3:$Q$500,17,0)</f>
        <v>yes</v>
      </c>
      <c r="L79" s="248"/>
    </row>
    <row r="80" spans="1:12" ht="15.75" x14ac:dyDescent="0.25">
      <c r="A80" s="246" t="s">
        <v>2811</v>
      </c>
      <c r="B80" s="247" t="s">
        <v>2854</v>
      </c>
      <c r="C80" s="325" t="s">
        <v>1560</v>
      </c>
      <c r="D80" s="325" t="s">
        <v>2895</v>
      </c>
      <c r="E80" s="268">
        <v>6646205000</v>
      </c>
      <c r="F80" s="268">
        <v>12861691</v>
      </c>
      <c r="G80" s="268">
        <f t="shared" si="2"/>
        <v>12861691</v>
      </c>
      <c r="H80" s="329"/>
      <c r="I80" s="327" t="str">
        <f>VLOOKUP(A80,'2.SDMG'!$G$2:$K$499,5,0)</f>
        <v>Lê Mỹ An</v>
      </c>
      <c r="J80" s="327" t="str">
        <f>VLOOKUP(A80,'2.SDMG'!$G$2:$L$499,6,0)</f>
        <v>1723</v>
      </c>
      <c r="K80" s="268" t="str">
        <f>VLOOKUP(J80,ĐML!$A$3:$Q$500,17,0)</f>
        <v>no</v>
      </c>
      <c r="L80" s="248"/>
    </row>
    <row r="81" spans="1:12" ht="15.75" x14ac:dyDescent="0.25">
      <c r="A81" s="246" t="s">
        <v>2774</v>
      </c>
      <c r="B81" s="247" t="s">
        <v>2775</v>
      </c>
      <c r="C81" s="325" t="s">
        <v>37</v>
      </c>
      <c r="D81" s="325" t="s">
        <v>1263</v>
      </c>
      <c r="E81" s="268">
        <v>2360253000</v>
      </c>
      <c r="F81" s="268">
        <v>3474820</v>
      </c>
      <c r="G81" s="268">
        <f t="shared" si="2"/>
        <v>0</v>
      </c>
      <c r="H81" s="268">
        <f t="shared" si="3"/>
        <v>0</v>
      </c>
      <c r="I81" s="327" t="str">
        <f>VLOOKUP(A81,'2.SDMG'!$G$2:$K$499,5,0)</f>
        <v>Nguyễn Minh Trí</v>
      </c>
      <c r="J81" s="327" t="str">
        <f>VLOOKUP(A81,'2.SDMG'!$G$2:$L$499,6,0)</f>
        <v>1347</v>
      </c>
      <c r="K81" s="268" t="str">
        <f>VLOOKUP(J81,ĐML!$A$3:$Q$500,17,0)</f>
        <v>yes</v>
      </c>
      <c r="L81" s="248"/>
    </row>
    <row r="82" spans="1:12" ht="15.75" x14ac:dyDescent="0.25">
      <c r="A82" s="246" t="s">
        <v>2776</v>
      </c>
      <c r="B82" s="247" t="s">
        <v>2777</v>
      </c>
      <c r="C82" s="325" t="s">
        <v>37</v>
      </c>
      <c r="D82" s="325" t="s">
        <v>1263</v>
      </c>
      <c r="E82" s="268">
        <v>6945180000</v>
      </c>
      <c r="F82" s="268">
        <v>10209597</v>
      </c>
      <c r="G82" s="268">
        <f t="shared" si="2"/>
        <v>0</v>
      </c>
      <c r="H82" s="268">
        <f t="shared" si="3"/>
        <v>0</v>
      </c>
      <c r="I82" s="327" t="str">
        <f>VLOOKUP(A82,'2.SDMG'!$G$2:$K$499,5,0)</f>
        <v>Mai Thụy Anh Thy</v>
      </c>
      <c r="J82" s="327" t="str">
        <f>VLOOKUP(A82,'2.SDMG'!$G$2:$L$499,6,0)</f>
        <v>1549</v>
      </c>
      <c r="K82" s="268" t="str">
        <f>VLOOKUP(J82,ĐML!$A$3:$Q$500,17,0)</f>
        <v>yes</v>
      </c>
      <c r="L82" s="248"/>
    </row>
    <row r="83" spans="1:12" ht="15.75" x14ac:dyDescent="0.25">
      <c r="A83" s="246" t="s">
        <v>2778</v>
      </c>
      <c r="B83" s="247" t="s">
        <v>2779</v>
      </c>
      <c r="C83" s="325" t="s">
        <v>1560</v>
      </c>
      <c r="D83" s="325" t="s">
        <v>1263</v>
      </c>
      <c r="E83" s="268">
        <v>1543485000</v>
      </c>
      <c r="F83" s="268">
        <v>3170190</v>
      </c>
      <c r="G83" s="268">
        <f t="shared" si="2"/>
        <v>0</v>
      </c>
      <c r="H83" s="268">
        <f t="shared" si="3"/>
        <v>0</v>
      </c>
      <c r="I83" s="327" t="str">
        <f>VLOOKUP(A83,'2.SDMG'!$G$2:$K$499,5,0)</f>
        <v>Lê Mỹ An</v>
      </c>
      <c r="J83" s="327" t="str">
        <f>VLOOKUP(A83,'2.SDMG'!$G$2:$L$499,6,0)</f>
        <v>1723</v>
      </c>
      <c r="K83" s="268" t="str">
        <f>VLOOKUP(J83,ĐML!$A$3:$Q$500,17,0)</f>
        <v>no</v>
      </c>
      <c r="L83" s="248"/>
    </row>
    <row r="84" spans="1:12" ht="15.75" x14ac:dyDescent="0.25">
      <c r="A84" s="246" t="s">
        <v>2780</v>
      </c>
      <c r="B84" s="247" t="s">
        <v>2781</v>
      </c>
      <c r="C84" s="325" t="s">
        <v>1560</v>
      </c>
      <c r="D84" s="325" t="s">
        <v>1263</v>
      </c>
      <c r="E84" s="268">
        <v>214195000</v>
      </c>
      <c r="F84" s="268">
        <v>432577</v>
      </c>
      <c r="G84" s="268">
        <f t="shared" si="2"/>
        <v>0</v>
      </c>
      <c r="H84" s="268">
        <f t="shared" si="3"/>
        <v>0</v>
      </c>
      <c r="I84" s="327" t="str">
        <f>VLOOKUP(A84,'2.SDMG'!$G$2:$K$499,5,0)</f>
        <v>Lê Mỹ An</v>
      </c>
      <c r="J84" s="327" t="str">
        <f>VLOOKUP(A84,'2.SDMG'!$G$2:$L$499,6,0)</f>
        <v>1723</v>
      </c>
      <c r="K84" s="268" t="str">
        <f>VLOOKUP(J84,ĐML!$A$3:$Q$500,17,0)</f>
        <v>no</v>
      </c>
      <c r="L84" s="248"/>
    </row>
    <row r="85" spans="1:12" ht="15.75" x14ac:dyDescent="0.25">
      <c r="A85" s="246" t="s">
        <v>2822</v>
      </c>
      <c r="B85" s="247" t="s">
        <v>2856</v>
      </c>
      <c r="C85" s="325" t="s">
        <v>1560</v>
      </c>
      <c r="D85" s="325" t="s">
        <v>1263</v>
      </c>
      <c r="E85" s="268">
        <v>51830000</v>
      </c>
      <c r="F85" s="268">
        <v>157638</v>
      </c>
      <c r="G85" s="268">
        <f t="shared" si="2"/>
        <v>0</v>
      </c>
      <c r="H85" s="268">
        <f t="shared" si="3"/>
        <v>0</v>
      </c>
      <c r="I85" s="327" t="str">
        <f>VLOOKUP(A85,'2.SDMG'!$G$2:$K$499,5,0)</f>
        <v>Lê Mỹ An</v>
      </c>
      <c r="J85" s="327" t="str">
        <f>VLOOKUP(A85,'2.SDMG'!$G$2:$L$499,6,0)</f>
        <v>1723</v>
      </c>
      <c r="K85" s="268" t="str">
        <f>VLOOKUP(J85,ĐML!$A$3:$Q$500,17,0)</f>
        <v>no</v>
      </c>
      <c r="L85" s="248"/>
    </row>
    <row r="86" spans="1:12" ht="15.75" x14ac:dyDescent="0.25">
      <c r="A86" s="246" t="s">
        <v>2782</v>
      </c>
      <c r="B86" s="247" t="s">
        <v>2783</v>
      </c>
      <c r="C86" s="325" t="s">
        <v>39</v>
      </c>
      <c r="D86" s="325" t="s">
        <v>1263</v>
      </c>
      <c r="E86" s="268">
        <v>470391000</v>
      </c>
      <c r="F86" s="268">
        <v>994193</v>
      </c>
      <c r="G86" s="268">
        <f t="shared" si="2"/>
        <v>0</v>
      </c>
      <c r="H86" s="268">
        <f t="shared" si="3"/>
        <v>0</v>
      </c>
      <c r="I86" s="327" t="str">
        <f>VLOOKUP(A86,'2.SDMG'!$G$2:$K$499,5,0)</f>
        <v>Lường Ngọc Nghĩa</v>
      </c>
      <c r="J86" s="327" t="str">
        <f>VLOOKUP(A86,'2.SDMG'!$G$2:$L$499,6,0)</f>
        <v>0247</v>
      </c>
      <c r="K86" s="268" t="str">
        <f>VLOOKUP(J86,ĐML!$A$3:$Q$500,17,0)</f>
        <v>yes</v>
      </c>
      <c r="L86" s="248"/>
    </row>
    <row r="87" spans="1:12" ht="15.75" x14ac:dyDescent="0.25">
      <c r="A87" s="246" t="s">
        <v>2786</v>
      </c>
      <c r="B87" s="247" t="s">
        <v>2787</v>
      </c>
      <c r="C87" s="325" t="s">
        <v>1563</v>
      </c>
      <c r="D87" s="325" t="s">
        <v>1263</v>
      </c>
      <c r="E87" s="268">
        <v>458526000</v>
      </c>
      <c r="F87" s="268">
        <v>691824</v>
      </c>
      <c r="G87" s="268">
        <f t="shared" si="2"/>
        <v>0</v>
      </c>
      <c r="H87" s="268">
        <f t="shared" si="3"/>
        <v>0</v>
      </c>
      <c r="I87" s="327" t="str">
        <f>VLOOKUP(A87,'2.SDMG'!$G$2:$K$499,5,0)</f>
        <v>Dương Thị Thanh Lý</v>
      </c>
      <c r="J87" s="327" t="str">
        <f>VLOOKUP(A87,'2.SDMG'!$G$2:$L$499,6,0)</f>
        <v>1176</v>
      </c>
      <c r="K87" s="268" t="str">
        <f>VLOOKUP(J87,ĐML!$A$3:$Q$500,17,0)</f>
        <v>yes</v>
      </c>
      <c r="L87" s="248"/>
    </row>
    <row r="88" spans="1:12" ht="15.75" x14ac:dyDescent="0.25">
      <c r="A88" s="246" t="s">
        <v>2788</v>
      </c>
      <c r="B88" s="247" t="s">
        <v>2789</v>
      </c>
      <c r="C88" s="325" t="s">
        <v>35</v>
      </c>
      <c r="D88" s="325" t="s">
        <v>1263</v>
      </c>
      <c r="E88" s="268">
        <v>935487000</v>
      </c>
      <c r="F88" s="268">
        <v>1842841</v>
      </c>
      <c r="G88" s="268">
        <f t="shared" si="2"/>
        <v>0</v>
      </c>
      <c r="H88" s="268">
        <f t="shared" si="3"/>
        <v>0</v>
      </c>
      <c r="I88" s="327" t="str">
        <f>VLOOKUP(A88,'2.SDMG'!$G$2:$K$499,5,0)</f>
        <v>Lê Văn Cập</v>
      </c>
      <c r="J88" s="327" t="str">
        <f>VLOOKUP(A88,'2.SDMG'!$G$2:$L$499,6,0)</f>
        <v>0762</v>
      </c>
      <c r="K88" s="268" t="str">
        <f>VLOOKUP(J88,ĐML!$A$3:$Q$500,17,0)</f>
        <v>yes</v>
      </c>
      <c r="L88" s="248"/>
    </row>
    <row r="89" spans="1:12" ht="15.75" x14ac:dyDescent="0.25">
      <c r="A89" s="246" t="s">
        <v>2790</v>
      </c>
      <c r="B89" s="247" t="s">
        <v>2791</v>
      </c>
      <c r="C89" s="325" t="s">
        <v>1563</v>
      </c>
      <c r="D89" s="325" t="s">
        <v>2895</v>
      </c>
      <c r="E89" s="268">
        <v>17760690000</v>
      </c>
      <c r="F89" s="268">
        <v>28777356</v>
      </c>
      <c r="G89" s="268">
        <f t="shared" si="2"/>
        <v>28777356</v>
      </c>
      <c r="H89" s="268">
        <f t="shared" si="3"/>
        <v>575547</v>
      </c>
      <c r="I89" s="327" t="str">
        <f>VLOOKUP(A89,'2.SDMG'!$G$2:$K$499,5,0)</f>
        <v>Dương Thị Thanh Lý</v>
      </c>
      <c r="J89" s="327" t="str">
        <f>VLOOKUP(A89,'2.SDMG'!$G$2:$L$499,6,0)</f>
        <v>1176</v>
      </c>
      <c r="K89" s="268" t="str">
        <f>VLOOKUP(J89,ĐML!$A$3:$Q$500,17,0)</f>
        <v>yes</v>
      </c>
      <c r="L89" s="248"/>
    </row>
    <row r="90" spans="1:12" ht="15.75" x14ac:dyDescent="0.25">
      <c r="A90" s="246" t="s">
        <v>2857</v>
      </c>
      <c r="B90" s="247" t="s">
        <v>2858</v>
      </c>
      <c r="C90" s="325" t="s">
        <v>33</v>
      </c>
      <c r="D90" s="325" t="s">
        <v>2895</v>
      </c>
      <c r="E90" s="268">
        <v>366605000</v>
      </c>
      <c r="F90" s="268">
        <v>559335</v>
      </c>
      <c r="G90" s="268">
        <f t="shared" si="2"/>
        <v>0</v>
      </c>
      <c r="H90" s="268">
        <f t="shared" si="3"/>
        <v>0</v>
      </c>
      <c r="I90" s="327" t="str">
        <f>VLOOKUP(A90,'2.SDMG'!$G$2:$K$499,5,0)</f>
        <v>Phạm Chí Tâm</v>
      </c>
      <c r="J90" s="327" t="str">
        <f>VLOOKUP(A90,'2.SDMG'!$G$2:$L$499,6,0)</f>
        <v>1187</v>
      </c>
      <c r="K90" s="268" t="str">
        <f>VLOOKUP(J90,ĐML!$A$3:$Q$500,17,0)</f>
        <v>yes</v>
      </c>
      <c r="L90" s="248"/>
    </row>
    <row r="91" spans="1:12" ht="15.75" x14ac:dyDescent="0.25">
      <c r="A91" s="246" t="s">
        <v>2859</v>
      </c>
      <c r="B91" s="247" t="s">
        <v>2860</v>
      </c>
      <c r="C91" s="325" t="s">
        <v>1563</v>
      </c>
      <c r="D91" s="325" t="s">
        <v>1263</v>
      </c>
      <c r="E91" s="268">
        <v>333364000</v>
      </c>
      <c r="F91" s="268">
        <v>490022</v>
      </c>
      <c r="G91" s="268">
        <f t="shared" si="2"/>
        <v>0</v>
      </c>
      <c r="H91" s="268">
        <f t="shared" si="3"/>
        <v>0</v>
      </c>
      <c r="I91" s="327" t="str">
        <f>VLOOKUP(A91,'2.SDMG'!$G$2:$K$499,5,0)</f>
        <v>Bùi Thị Thu Phương</v>
      </c>
      <c r="J91" s="327" t="str">
        <f>VLOOKUP(A91,'2.SDMG'!$G$2:$L$499,6,0)</f>
        <v>1648</v>
      </c>
      <c r="K91" s="268" t="str">
        <f>VLOOKUP(J91,ĐML!$A$3:$Q$500,17,0)</f>
        <v>yes</v>
      </c>
      <c r="L91" s="248"/>
    </row>
    <row r="92" spans="1:12" ht="15.75" x14ac:dyDescent="0.25">
      <c r="A92" s="246" t="s">
        <v>2919</v>
      </c>
      <c r="B92" s="247" t="s">
        <v>3013</v>
      </c>
      <c r="C92" s="325" t="s">
        <v>39</v>
      </c>
      <c r="D92" s="325" t="s">
        <v>1263</v>
      </c>
      <c r="E92" s="268">
        <v>88001000</v>
      </c>
      <c r="F92" s="268">
        <v>129357</v>
      </c>
      <c r="G92" s="268">
        <f t="shared" si="2"/>
        <v>0</v>
      </c>
      <c r="H92" s="268">
        <f t="shared" si="3"/>
        <v>0</v>
      </c>
      <c r="I92" s="327" t="str">
        <f>VLOOKUP(A92,'2.SDMG'!$G$2:$K$499,5,0)</f>
        <v>Lường Ngọc Nghĩa</v>
      </c>
      <c r="J92" s="327" t="str">
        <f>VLOOKUP(A92,'2.SDMG'!$G$2:$L$499,6,0)</f>
        <v>0247</v>
      </c>
      <c r="K92" s="268" t="str">
        <f>VLOOKUP(J92,ĐML!$A$3:$Q$500,17,0)</f>
        <v>yes</v>
      </c>
      <c r="L92" s="248"/>
    </row>
    <row r="93" spans="1:12" ht="15.75" x14ac:dyDescent="0.25">
      <c r="A93" s="246" t="s">
        <v>2861</v>
      </c>
      <c r="B93" s="247" t="s">
        <v>2862</v>
      </c>
      <c r="C93" s="325" t="s">
        <v>39</v>
      </c>
      <c r="D93" s="325" t="s">
        <v>1263</v>
      </c>
      <c r="E93" s="268">
        <v>984425000</v>
      </c>
      <c r="F93" s="268">
        <v>1458980</v>
      </c>
      <c r="G93" s="268">
        <f t="shared" si="2"/>
        <v>0</v>
      </c>
      <c r="H93" s="268">
        <f t="shared" si="3"/>
        <v>0</v>
      </c>
      <c r="I93" s="327" t="str">
        <f>VLOOKUP(A93,'2.SDMG'!$G$2:$K$499,5,0)</f>
        <v>Lường Ngọc Nghĩa</v>
      </c>
      <c r="J93" s="327" t="str">
        <f>VLOOKUP(A93,'2.SDMG'!$G$2:$L$499,6,0)</f>
        <v>0247</v>
      </c>
      <c r="K93" s="268" t="str">
        <f>VLOOKUP(J93,ĐML!$A$3:$Q$500,17,0)</f>
        <v>yes</v>
      </c>
      <c r="L93" s="248"/>
    </row>
    <row r="94" spans="1:12" ht="15.75" x14ac:dyDescent="0.25">
      <c r="A94" s="246" t="s">
        <v>2863</v>
      </c>
      <c r="B94" s="247" t="s">
        <v>2864</v>
      </c>
      <c r="C94" s="325" t="s">
        <v>39</v>
      </c>
      <c r="D94" s="325" t="s">
        <v>1263</v>
      </c>
      <c r="E94" s="268">
        <v>47866000</v>
      </c>
      <c r="F94" s="268">
        <v>70355</v>
      </c>
      <c r="G94" s="268">
        <f t="shared" si="2"/>
        <v>0</v>
      </c>
      <c r="H94" s="268">
        <f t="shared" si="3"/>
        <v>0</v>
      </c>
      <c r="I94" s="327" t="str">
        <f>VLOOKUP(A94,'2.SDMG'!$G$2:$K$499,5,0)</f>
        <v>Lường Ngọc Nghĩa</v>
      </c>
      <c r="J94" s="327" t="str">
        <f>VLOOKUP(A94,'2.SDMG'!$G$2:$L$499,6,0)</f>
        <v>0247</v>
      </c>
      <c r="K94" s="268" t="str">
        <f>VLOOKUP(J94,ĐML!$A$3:$Q$500,17,0)</f>
        <v>yes</v>
      </c>
      <c r="L94" s="248"/>
    </row>
    <row r="95" spans="1:12" ht="15.75" x14ac:dyDescent="0.25">
      <c r="A95" s="246" t="s">
        <v>2865</v>
      </c>
      <c r="B95" s="247" t="s">
        <v>2866</v>
      </c>
      <c r="C95" s="325" t="s">
        <v>1563</v>
      </c>
      <c r="D95" s="325" t="s">
        <v>2895</v>
      </c>
      <c r="E95" s="268">
        <v>2415286000</v>
      </c>
      <c r="F95" s="268">
        <v>5363771</v>
      </c>
      <c r="G95" s="268">
        <f t="shared" si="2"/>
        <v>0</v>
      </c>
      <c r="H95" s="268">
        <f t="shared" si="3"/>
        <v>0</v>
      </c>
      <c r="I95" s="327" t="str">
        <f>VLOOKUP(A95,'2.SDMG'!$G$2:$K$499,5,0)</f>
        <v>Đinh Duy Vũ</v>
      </c>
      <c r="J95" s="327" t="str">
        <f>VLOOKUP(A95,'2.SDMG'!$G$2:$L$499,6,0)</f>
        <v>1756</v>
      </c>
      <c r="K95" s="268" t="str">
        <f>VLOOKUP(J95,ĐML!$A$3:$Q$500,17,0)</f>
        <v>no</v>
      </c>
      <c r="L95" s="248"/>
    </row>
    <row r="96" spans="1:12" ht="15.75" x14ac:dyDescent="0.25">
      <c r="A96" s="246" t="s">
        <v>2867</v>
      </c>
      <c r="B96" s="247" t="s">
        <v>2868</v>
      </c>
      <c r="C96" s="325" t="s">
        <v>37</v>
      </c>
      <c r="D96" s="325" t="s">
        <v>2895</v>
      </c>
      <c r="E96" s="268">
        <v>1809910000</v>
      </c>
      <c r="F96" s="268">
        <v>4918694</v>
      </c>
      <c r="G96" s="268">
        <f t="shared" si="2"/>
        <v>0</v>
      </c>
      <c r="H96" s="268">
        <f t="shared" si="3"/>
        <v>0</v>
      </c>
      <c r="I96" s="327" t="str">
        <f>VLOOKUP(A96,'2.SDMG'!$G$2:$K$499,5,0)</f>
        <v>Mai Thụy Anh Thy</v>
      </c>
      <c r="J96" s="327" t="str">
        <f>VLOOKUP(A96,'2.SDMG'!$G$2:$L$499,6,0)</f>
        <v>1549</v>
      </c>
      <c r="K96" s="268" t="str">
        <f>VLOOKUP(J96,ĐML!$A$3:$Q$500,17,0)</f>
        <v>yes</v>
      </c>
      <c r="L96" s="248"/>
    </row>
    <row r="97" spans="1:12" ht="15.75" x14ac:dyDescent="0.25">
      <c r="A97" s="246" t="s">
        <v>2927</v>
      </c>
      <c r="B97" s="247" t="s">
        <v>3014</v>
      </c>
      <c r="C97" s="325" t="s">
        <v>41</v>
      </c>
      <c r="D97" s="325" t="s">
        <v>1263</v>
      </c>
      <c r="E97" s="268">
        <v>89148000</v>
      </c>
      <c r="F97" s="268">
        <v>257372</v>
      </c>
      <c r="G97" s="268">
        <f t="shared" si="2"/>
        <v>0</v>
      </c>
      <c r="H97" s="268">
        <f t="shared" si="3"/>
        <v>0</v>
      </c>
      <c r="I97" s="327" t="str">
        <f>VLOOKUP(A97,'2.SDMG'!$G$2:$K$499,5,0)</f>
        <v>Hoàng Đình Đức</v>
      </c>
      <c r="J97" s="327" t="str">
        <f>VLOOKUP(A97,'2.SDMG'!$G$2:$L$499,6,0)</f>
        <v>1128</v>
      </c>
      <c r="K97" s="268" t="str">
        <f>VLOOKUP(J97,ĐML!$A$3:$Q$500,17,0)</f>
        <v>yes</v>
      </c>
      <c r="L97" s="248"/>
    </row>
    <row r="98" spans="1:12" ht="15.75" x14ac:dyDescent="0.25">
      <c r="A98" s="246" t="s">
        <v>2869</v>
      </c>
      <c r="B98" s="247" t="s">
        <v>2870</v>
      </c>
      <c r="C98" s="325" t="s">
        <v>41</v>
      </c>
      <c r="D98" s="325" t="s">
        <v>2895</v>
      </c>
      <c r="E98" s="268">
        <v>209550000</v>
      </c>
      <c r="F98" s="268">
        <v>687354</v>
      </c>
      <c r="G98" s="268">
        <f t="shared" si="2"/>
        <v>0</v>
      </c>
      <c r="H98" s="268">
        <f t="shared" si="3"/>
        <v>0</v>
      </c>
      <c r="I98" s="327" t="str">
        <f>VLOOKUP(A98,'2.SDMG'!$G$2:$K$499,5,0)</f>
        <v>Nguyễn Quang Huy</v>
      </c>
      <c r="J98" s="327" t="str">
        <f>VLOOKUP(A98,'2.SDMG'!$G$2:$L$499,6,0)</f>
        <v>0285</v>
      </c>
      <c r="K98" s="268" t="str">
        <f>VLOOKUP(J98,ĐML!$A$3:$Q$500,17,0)</f>
        <v>yes</v>
      </c>
      <c r="L98" s="248"/>
    </row>
    <row r="99" spans="1:12" ht="15.75" x14ac:dyDescent="0.25">
      <c r="A99" s="246" t="s">
        <v>2871</v>
      </c>
      <c r="B99" s="247" t="s">
        <v>2872</v>
      </c>
      <c r="C99" s="325" t="s">
        <v>41</v>
      </c>
      <c r="D99" s="325" t="s">
        <v>1263</v>
      </c>
      <c r="E99" s="268">
        <v>21406165000</v>
      </c>
      <c r="F99" s="268">
        <v>34652216</v>
      </c>
      <c r="G99" s="268">
        <f t="shared" si="2"/>
        <v>34652216</v>
      </c>
      <c r="H99" s="268">
        <f t="shared" si="3"/>
        <v>693044</v>
      </c>
      <c r="I99" s="327" t="str">
        <f>VLOOKUP(A99,'2.SDMG'!$G$2:$K$499,5,0)</f>
        <v>Nguyễn Quang Huy</v>
      </c>
      <c r="J99" s="327" t="str">
        <f>VLOOKUP(A99,'2.SDMG'!$G$2:$L$499,6,0)</f>
        <v>0285</v>
      </c>
      <c r="K99" s="268" t="str">
        <f>VLOOKUP(J99,ĐML!$A$3:$Q$500,17,0)</f>
        <v>yes</v>
      </c>
      <c r="L99" s="248"/>
    </row>
    <row r="100" spans="1:12" ht="15.75" x14ac:dyDescent="0.25">
      <c r="A100" s="246" t="s">
        <v>2873</v>
      </c>
      <c r="B100" s="247" t="s">
        <v>2874</v>
      </c>
      <c r="C100" s="325" t="s">
        <v>35</v>
      </c>
      <c r="D100" s="325" t="s">
        <v>1263</v>
      </c>
      <c r="E100" s="268">
        <v>1817373000</v>
      </c>
      <c r="F100" s="268">
        <v>2862634</v>
      </c>
      <c r="G100" s="268">
        <f t="shared" si="2"/>
        <v>0</v>
      </c>
      <c r="H100" s="268">
        <f t="shared" si="3"/>
        <v>0</v>
      </c>
      <c r="I100" s="327" t="str">
        <f>VLOOKUP(A100,'2.SDMG'!$G$2:$K$499,5,0)</f>
        <v>Hoàng Công Bình</v>
      </c>
      <c r="J100" s="327" t="str">
        <f>VLOOKUP(A100,'2.SDMG'!$G$2:$L$499,6,0)</f>
        <v>0266</v>
      </c>
      <c r="K100" s="268" t="str">
        <f>VLOOKUP(J100,ĐML!$A$3:$Q$500,17,0)</f>
        <v>yes</v>
      </c>
    </row>
    <row r="101" spans="1:12" ht="15.75" x14ac:dyDescent="0.25">
      <c r="A101" s="246" t="s">
        <v>2915</v>
      </c>
      <c r="B101" s="247" t="s">
        <v>3015</v>
      </c>
      <c r="C101" s="325" t="s">
        <v>35</v>
      </c>
      <c r="D101" s="325" t="s">
        <v>1263</v>
      </c>
      <c r="E101" s="268">
        <v>271485000</v>
      </c>
      <c r="F101" s="268">
        <v>534812</v>
      </c>
      <c r="G101" s="268">
        <f t="shared" si="2"/>
        <v>0</v>
      </c>
      <c r="H101" s="268">
        <f t="shared" si="3"/>
        <v>0</v>
      </c>
      <c r="I101" s="327" t="str">
        <f>VLOOKUP(A101,'2.SDMG'!$G$2:$K$499,5,0)</f>
        <v>Hoàng Công Bình</v>
      </c>
      <c r="J101" s="327" t="str">
        <f>VLOOKUP(A101,'2.SDMG'!$G$2:$L$499,6,0)</f>
        <v>0266</v>
      </c>
      <c r="K101" s="268" t="str">
        <f>VLOOKUP(J101,ĐML!$A$3:$Q$500,17,0)</f>
        <v>yes</v>
      </c>
    </row>
    <row r="102" spans="1:12" ht="15.75" x14ac:dyDescent="0.25">
      <c r="A102" s="246" t="s">
        <v>2875</v>
      </c>
      <c r="B102" s="247" t="s">
        <v>2876</v>
      </c>
      <c r="C102" s="325" t="s">
        <v>1563</v>
      </c>
      <c r="D102" s="325" t="s">
        <v>2895</v>
      </c>
      <c r="E102" s="268">
        <v>49625000</v>
      </c>
      <c r="F102" s="268">
        <v>196996</v>
      </c>
      <c r="G102" s="268">
        <f t="shared" si="2"/>
        <v>0</v>
      </c>
      <c r="H102" s="268">
        <f t="shared" si="3"/>
        <v>0</v>
      </c>
      <c r="I102" s="327" t="str">
        <f>VLOOKUP(A102,'2.SDMG'!$G$2:$K$499,5,0)</f>
        <v>Đinh Duy Vũ</v>
      </c>
      <c r="J102" s="327" t="str">
        <f>VLOOKUP(A102,'2.SDMG'!$G$2:$L$499,6,0)</f>
        <v>1756</v>
      </c>
      <c r="K102" s="268" t="str">
        <f>VLOOKUP(J102,ĐML!$A$3:$Q$500,17,0)</f>
        <v>no</v>
      </c>
    </row>
    <row r="103" spans="1:12" ht="15.75" x14ac:dyDescent="0.25">
      <c r="A103" s="246" t="s">
        <v>2877</v>
      </c>
      <c r="B103" s="247" t="s">
        <v>2878</v>
      </c>
      <c r="C103" s="325" t="s">
        <v>39</v>
      </c>
      <c r="D103" s="325" t="s">
        <v>1263</v>
      </c>
      <c r="E103" s="268">
        <v>97480000</v>
      </c>
      <c r="F103" s="268">
        <v>192017</v>
      </c>
      <c r="G103" s="268">
        <f t="shared" si="2"/>
        <v>0</v>
      </c>
      <c r="H103" s="268">
        <f t="shared" si="3"/>
        <v>0</v>
      </c>
      <c r="I103" s="327" t="str">
        <f>VLOOKUP(A103,'2.SDMG'!$G$2:$K$499,5,0)</f>
        <v>Lường Ngọc Nghĩa</v>
      </c>
      <c r="J103" s="327" t="str">
        <f>VLOOKUP(A103,'2.SDMG'!$G$2:$L$499,6,0)</f>
        <v>0247</v>
      </c>
      <c r="K103" s="268" t="str">
        <f>VLOOKUP(J103,ĐML!$A$3:$Q$500,17,0)</f>
        <v>yes</v>
      </c>
    </row>
    <row r="104" spans="1:12" ht="15.75" x14ac:dyDescent="0.25">
      <c r="A104" s="246" t="s">
        <v>2879</v>
      </c>
      <c r="B104" s="247" t="s">
        <v>2880</v>
      </c>
      <c r="C104" s="325" t="s">
        <v>41</v>
      </c>
      <c r="D104" s="325" t="s">
        <v>1263</v>
      </c>
      <c r="E104" s="268">
        <v>179113000</v>
      </c>
      <c r="F104" s="268">
        <v>360080</v>
      </c>
      <c r="G104" s="268">
        <f t="shared" si="2"/>
        <v>0</v>
      </c>
      <c r="H104" s="268">
        <f t="shared" si="3"/>
        <v>0</v>
      </c>
      <c r="I104" s="327" t="str">
        <f>VLOOKUP(A104,'2.SDMG'!$G$2:$K$499,5,0)</f>
        <v>Hoàng Đình Đức</v>
      </c>
      <c r="J104" s="327" t="str">
        <f>VLOOKUP(A104,'2.SDMG'!$G$2:$L$499,6,0)</f>
        <v>1128</v>
      </c>
      <c r="K104" s="268" t="str">
        <f>VLOOKUP(J104,ĐML!$A$3:$Q$500,17,0)</f>
        <v>yes</v>
      </c>
    </row>
    <row r="105" spans="1:12" ht="15.75" x14ac:dyDescent="0.25">
      <c r="A105" s="246" t="s">
        <v>3000</v>
      </c>
      <c r="B105" s="247" t="s">
        <v>3016</v>
      </c>
      <c r="C105" s="325" t="s">
        <v>1563</v>
      </c>
      <c r="D105" s="325" t="s">
        <v>1263</v>
      </c>
      <c r="E105" s="268">
        <v>57227000</v>
      </c>
      <c r="F105" s="268">
        <v>208156</v>
      </c>
      <c r="G105" s="268">
        <f t="shared" si="2"/>
        <v>0</v>
      </c>
      <c r="H105" s="268">
        <f t="shared" si="3"/>
        <v>0</v>
      </c>
      <c r="I105" s="327" t="str">
        <f>VLOOKUP(A105,'2.SDMG'!$G$2:$K$499,5,0)</f>
        <v>Đinh Duy Vũ</v>
      </c>
      <c r="J105" s="327" t="str">
        <f>VLOOKUP(A105,'2.SDMG'!$G$2:$L$499,6,0)</f>
        <v>1756</v>
      </c>
      <c r="K105" s="268" t="str">
        <f>VLOOKUP(J105,ĐML!$A$3:$Q$500,17,0)</f>
        <v>no</v>
      </c>
    </row>
    <row r="106" spans="1:12" ht="15.75" x14ac:dyDescent="0.25">
      <c r="A106" s="246" t="s">
        <v>3002</v>
      </c>
      <c r="B106" s="247" t="s">
        <v>2703</v>
      </c>
      <c r="C106" s="325" t="s">
        <v>1563</v>
      </c>
      <c r="D106" s="325" t="s">
        <v>2895</v>
      </c>
      <c r="E106" s="268">
        <v>293570000</v>
      </c>
      <c r="F106" s="268">
        <v>863669</v>
      </c>
      <c r="G106" s="268">
        <f t="shared" si="2"/>
        <v>0</v>
      </c>
      <c r="H106" s="268">
        <f t="shared" si="3"/>
        <v>0</v>
      </c>
      <c r="I106" s="327" t="str">
        <f>VLOOKUP(A106,'2.SDMG'!$G$2:$K$499,5,0)</f>
        <v>Đinh Duy Vũ</v>
      </c>
      <c r="J106" s="327" t="str">
        <f>VLOOKUP(A106,'2.SDMG'!$G$2:$L$499,6,0)</f>
        <v>1756</v>
      </c>
      <c r="K106" s="268" t="str">
        <f>VLOOKUP(J106,ĐML!$A$3:$Q$500,17,0)</f>
        <v>no</v>
      </c>
    </row>
    <row r="107" spans="1:12" ht="15.75" x14ac:dyDescent="0.25">
      <c r="A107" s="246" t="s">
        <v>2983</v>
      </c>
      <c r="B107" s="247" t="s">
        <v>3017</v>
      </c>
      <c r="C107" s="325" t="s">
        <v>33</v>
      </c>
      <c r="D107" s="325" t="s">
        <v>2895</v>
      </c>
      <c r="E107" s="268">
        <v>4292256000</v>
      </c>
      <c r="F107" s="268">
        <v>8455689</v>
      </c>
      <c r="G107" s="268">
        <f t="shared" si="2"/>
        <v>0</v>
      </c>
      <c r="H107" s="268">
        <f t="shared" si="3"/>
        <v>0</v>
      </c>
      <c r="I107" s="327" t="str">
        <f>VLOOKUP(A107,'2.SDMG'!$G$2:$K$499,5,0)</f>
        <v>Phạm Chí Tâm</v>
      </c>
      <c r="J107" s="327" t="str">
        <f>VLOOKUP(A107,'2.SDMG'!$G$2:$L$499,6,0)</f>
        <v>1187</v>
      </c>
      <c r="K107" s="268" t="str">
        <f>VLOOKUP(J107,ĐML!$A$3:$Q$500,17,0)</f>
        <v>yes</v>
      </c>
    </row>
    <row r="108" spans="1:12" ht="15.75" x14ac:dyDescent="0.25">
      <c r="A108" s="246" t="s">
        <v>2996</v>
      </c>
      <c r="B108" s="247" t="s">
        <v>3018</v>
      </c>
      <c r="C108" s="325" t="s">
        <v>1563</v>
      </c>
      <c r="D108" s="325" t="s">
        <v>1263</v>
      </c>
      <c r="E108" s="268">
        <v>15000000</v>
      </c>
      <c r="F108" s="268">
        <v>59549</v>
      </c>
      <c r="G108" s="268">
        <f t="shared" si="2"/>
        <v>0</v>
      </c>
      <c r="H108" s="268">
        <f t="shared" si="3"/>
        <v>0</v>
      </c>
      <c r="I108" s="327" t="str">
        <f>VLOOKUP(A108,'2.SDMG'!$G$2:$K$499,5,0)</f>
        <v>Dương Thị Thanh Lý</v>
      </c>
      <c r="J108" s="327" t="str">
        <f>VLOOKUP(A108,'2.SDMG'!$G$2:$L$499,6,0)</f>
        <v>1176</v>
      </c>
      <c r="K108" s="268" t="str">
        <f>VLOOKUP(J108,ĐML!$A$3:$Q$500,17,0)</f>
        <v>yes</v>
      </c>
    </row>
    <row r="109" spans="1:12" ht="15.75" x14ac:dyDescent="0.25">
      <c r="A109" s="246" t="s">
        <v>2980</v>
      </c>
      <c r="B109" s="247" t="s">
        <v>3019</v>
      </c>
      <c r="C109" s="325" t="s">
        <v>34</v>
      </c>
      <c r="D109" s="325" t="s">
        <v>1263</v>
      </c>
      <c r="E109" s="268">
        <v>286182000</v>
      </c>
      <c r="F109" s="268">
        <v>516551</v>
      </c>
      <c r="G109" s="268">
        <f t="shared" si="2"/>
        <v>0</v>
      </c>
      <c r="H109" s="268">
        <f t="shared" si="3"/>
        <v>0</v>
      </c>
      <c r="I109" s="327" t="str">
        <f>VLOOKUP(A109,'2.SDMG'!$G$2:$K$499,5,0)</f>
        <v>Đoàn Quang Minh Thắng</v>
      </c>
      <c r="J109" s="327" t="str">
        <f>VLOOKUP(A109,'2.SDMG'!$G$2:$L$499,6,0)</f>
        <v>1259</v>
      </c>
      <c r="K109" s="268" t="str">
        <f>VLOOKUP(J109,ĐML!$A$3:$Q$500,17,0)</f>
        <v>yes</v>
      </c>
    </row>
    <row r="110" spans="1:12" ht="21.75" customHeight="1" x14ac:dyDescent="0.25">
      <c r="E110" s="456">
        <f>SUM(E2:E109)</f>
        <v>1722437750100</v>
      </c>
      <c r="F110" s="456">
        <f t="shared" ref="F110:H110" si="4">SUM(F2:F109)</f>
        <v>2982413897</v>
      </c>
      <c r="G110" s="456">
        <f t="shared" si="4"/>
        <v>2815299936</v>
      </c>
      <c r="H110" s="456">
        <f t="shared" si="4"/>
        <v>56048763</v>
      </c>
    </row>
  </sheetData>
  <autoFilter ref="A1:K110"/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7"/>
  <sheetViews>
    <sheetView tabSelected="1" zoomScale="87" zoomScaleNormal="87" workbookViewId="0">
      <pane xSplit="2" ySplit="1" topLeftCell="C2" activePane="bottomRight" state="frozen"/>
      <selection activeCell="E73" sqref="E73"/>
      <selection pane="topRight" activeCell="E73" sqref="E73"/>
      <selection pane="bottomLeft" activeCell="E73" sqref="E73"/>
      <selection pane="bottomRight" activeCell="F18" sqref="F18"/>
    </sheetView>
  </sheetViews>
  <sheetFormatPr defaultRowHeight="15" x14ac:dyDescent="0.25"/>
  <cols>
    <col min="1" max="1" width="9.7109375" customWidth="1"/>
    <col min="2" max="2" width="38.7109375" customWidth="1"/>
    <col min="3" max="3" width="8.7109375" bestFit="1" customWidth="1"/>
    <col min="4" max="4" width="44.140625" customWidth="1"/>
    <col min="5" max="5" width="28.85546875" customWidth="1"/>
    <col min="6" max="6" width="16.42578125" customWidth="1"/>
    <col min="7" max="7" width="22.85546875" customWidth="1"/>
    <col min="8" max="8" width="16.28515625" customWidth="1"/>
    <col min="9" max="9" width="14.140625" customWidth="1"/>
    <col min="10" max="10" width="15.85546875" customWidth="1"/>
    <col min="11" max="11" width="11" customWidth="1"/>
    <col min="12" max="12" width="16.5703125" customWidth="1"/>
    <col min="13" max="13" width="17.5703125" customWidth="1"/>
    <col min="14" max="14" width="12.7109375" customWidth="1"/>
    <col min="15" max="15" width="14.7109375" style="46" customWidth="1"/>
    <col min="16" max="16" width="17.140625" customWidth="1"/>
    <col min="17" max="18" width="22.5703125" customWidth="1"/>
    <col min="19" max="19" width="18.140625" customWidth="1"/>
    <col min="20" max="20" width="15.7109375" customWidth="1"/>
    <col min="21" max="21" width="14.7109375" customWidth="1"/>
    <col min="22" max="22" width="15.5703125" customWidth="1"/>
    <col min="23" max="23" width="13.7109375" customWidth="1"/>
    <col min="24" max="24" width="14.85546875" customWidth="1"/>
    <col min="25" max="25" width="16.140625" customWidth="1"/>
    <col min="262" max="262" width="7.85546875" bestFit="1" customWidth="1"/>
    <col min="263" max="263" width="30" bestFit="1" customWidth="1"/>
    <col min="264" max="264" width="8.7109375" bestFit="1" customWidth="1"/>
    <col min="265" max="266" width="16.42578125" bestFit="1" customWidth="1"/>
    <col min="267" max="267" width="12.7109375" bestFit="1" customWidth="1"/>
    <col min="268" max="268" width="9.140625" customWidth="1"/>
    <col min="269" max="269" width="12.42578125" customWidth="1"/>
    <col min="270" max="270" width="11" customWidth="1"/>
    <col min="271" max="271" width="11.28515625" customWidth="1"/>
    <col min="272" max="272" width="15.85546875" bestFit="1" customWidth="1"/>
    <col min="273" max="273" width="15.85546875" customWidth="1"/>
    <col min="274" max="274" width="12.28515625" customWidth="1"/>
    <col min="275" max="275" width="12.85546875" customWidth="1"/>
    <col min="276" max="276" width="11.85546875" customWidth="1"/>
    <col min="277" max="278" width="13.7109375" customWidth="1"/>
    <col min="279" max="279" width="14.85546875" customWidth="1"/>
    <col min="280" max="280" width="14.5703125" customWidth="1"/>
    <col min="518" max="518" width="7.85546875" bestFit="1" customWidth="1"/>
    <col min="519" max="519" width="30" bestFit="1" customWidth="1"/>
    <col min="520" max="520" width="8.7109375" bestFit="1" customWidth="1"/>
    <col min="521" max="522" width="16.42578125" bestFit="1" customWidth="1"/>
    <col min="523" max="523" width="12.7109375" bestFit="1" customWidth="1"/>
    <col min="524" max="524" width="9.140625" customWidth="1"/>
    <col min="525" max="525" width="12.42578125" customWidth="1"/>
    <col min="526" max="526" width="11" customWidth="1"/>
    <col min="527" max="527" width="11.28515625" customWidth="1"/>
    <col min="528" max="528" width="15.85546875" bestFit="1" customWidth="1"/>
    <col min="529" max="529" width="15.85546875" customWidth="1"/>
    <col min="530" max="530" width="12.28515625" customWidth="1"/>
    <col min="531" max="531" width="12.85546875" customWidth="1"/>
    <col min="532" max="532" width="11.85546875" customWidth="1"/>
    <col min="533" max="534" width="13.7109375" customWidth="1"/>
    <col min="535" max="535" width="14.85546875" customWidth="1"/>
    <col min="536" max="536" width="14.5703125" customWidth="1"/>
    <col min="774" max="774" width="7.85546875" bestFit="1" customWidth="1"/>
    <col min="775" max="775" width="30" bestFit="1" customWidth="1"/>
    <col min="776" max="776" width="8.7109375" bestFit="1" customWidth="1"/>
    <col min="777" max="778" width="16.42578125" bestFit="1" customWidth="1"/>
    <col min="779" max="779" width="12.7109375" bestFit="1" customWidth="1"/>
    <col min="780" max="780" width="9.140625" customWidth="1"/>
    <col min="781" max="781" width="12.42578125" customWidth="1"/>
    <col min="782" max="782" width="11" customWidth="1"/>
    <col min="783" max="783" width="11.28515625" customWidth="1"/>
    <col min="784" max="784" width="15.85546875" bestFit="1" customWidth="1"/>
    <col min="785" max="785" width="15.85546875" customWidth="1"/>
    <col min="786" max="786" width="12.28515625" customWidth="1"/>
    <col min="787" max="787" width="12.85546875" customWidth="1"/>
    <col min="788" max="788" width="11.85546875" customWidth="1"/>
    <col min="789" max="790" width="13.7109375" customWidth="1"/>
    <col min="791" max="791" width="14.85546875" customWidth="1"/>
    <col min="792" max="792" width="14.5703125" customWidth="1"/>
    <col min="1030" max="1030" width="7.85546875" bestFit="1" customWidth="1"/>
    <col min="1031" max="1031" width="30" bestFit="1" customWidth="1"/>
    <col min="1032" max="1032" width="8.7109375" bestFit="1" customWidth="1"/>
    <col min="1033" max="1034" width="16.42578125" bestFit="1" customWidth="1"/>
    <col min="1035" max="1035" width="12.7109375" bestFit="1" customWidth="1"/>
    <col min="1036" max="1036" width="9.140625" customWidth="1"/>
    <col min="1037" max="1037" width="12.42578125" customWidth="1"/>
    <col min="1038" max="1038" width="11" customWidth="1"/>
    <col min="1039" max="1039" width="11.28515625" customWidth="1"/>
    <col min="1040" max="1040" width="15.85546875" bestFit="1" customWidth="1"/>
    <col min="1041" max="1041" width="15.85546875" customWidth="1"/>
    <col min="1042" max="1042" width="12.28515625" customWidth="1"/>
    <col min="1043" max="1043" width="12.85546875" customWidth="1"/>
    <col min="1044" max="1044" width="11.85546875" customWidth="1"/>
    <col min="1045" max="1046" width="13.7109375" customWidth="1"/>
    <col min="1047" max="1047" width="14.85546875" customWidth="1"/>
    <col min="1048" max="1048" width="14.5703125" customWidth="1"/>
    <col min="1286" max="1286" width="7.85546875" bestFit="1" customWidth="1"/>
    <col min="1287" max="1287" width="30" bestFit="1" customWidth="1"/>
    <col min="1288" max="1288" width="8.7109375" bestFit="1" customWidth="1"/>
    <col min="1289" max="1290" width="16.42578125" bestFit="1" customWidth="1"/>
    <col min="1291" max="1291" width="12.7109375" bestFit="1" customWidth="1"/>
    <col min="1292" max="1292" width="9.140625" customWidth="1"/>
    <col min="1293" max="1293" width="12.42578125" customWidth="1"/>
    <col min="1294" max="1294" width="11" customWidth="1"/>
    <col min="1295" max="1295" width="11.28515625" customWidth="1"/>
    <col min="1296" max="1296" width="15.85546875" bestFit="1" customWidth="1"/>
    <col min="1297" max="1297" width="15.85546875" customWidth="1"/>
    <col min="1298" max="1298" width="12.28515625" customWidth="1"/>
    <col min="1299" max="1299" width="12.85546875" customWidth="1"/>
    <col min="1300" max="1300" width="11.85546875" customWidth="1"/>
    <col min="1301" max="1302" width="13.7109375" customWidth="1"/>
    <col min="1303" max="1303" width="14.85546875" customWidth="1"/>
    <col min="1304" max="1304" width="14.5703125" customWidth="1"/>
    <col min="1542" max="1542" width="7.85546875" bestFit="1" customWidth="1"/>
    <col min="1543" max="1543" width="30" bestFit="1" customWidth="1"/>
    <col min="1544" max="1544" width="8.7109375" bestFit="1" customWidth="1"/>
    <col min="1545" max="1546" width="16.42578125" bestFit="1" customWidth="1"/>
    <col min="1547" max="1547" width="12.7109375" bestFit="1" customWidth="1"/>
    <col min="1548" max="1548" width="9.140625" customWidth="1"/>
    <col min="1549" max="1549" width="12.42578125" customWidth="1"/>
    <col min="1550" max="1550" width="11" customWidth="1"/>
    <col min="1551" max="1551" width="11.28515625" customWidth="1"/>
    <col min="1552" max="1552" width="15.85546875" bestFit="1" customWidth="1"/>
    <col min="1553" max="1553" width="15.85546875" customWidth="1"/>
    <col min="1554" max="1554" width="12.28515625" customWidth="1"/>
    <col min="1555" max="1555" width="12.85546875" customWidth="1"/>
    <col min="1556" max="1556" width="11.85546875" customWidth="1"/>
    <col min="1557" max="1558" width="13.7109375" customWidth="1"/>
    <col min="1559" max="1559" width="14.85546875" customWidth="1"/>
    <col min="1560" max="1560" width="14.5703125" customWidth="1"/>
    <col min="1798" max="1798" width="7.85546875" bestFit="1" customWidth="1"/>
    <col min="1799" max="1799" width="30" bestFit="1" customWidth="1"/>
    <col min="1800" max="1800" width="8.7109375" bestFit="1" customWidth="1"/>
    <col min="1801" max="1802" width="16.42578125" bestFit="1" customWidth="1"/>
    <col min="1803" max="1803" width="12.7109375" bestFit="1" customWidth="1"/>
    <col min="1804" max="1804" width="9.140625" customWidth="1"/>
    <col min="1805" max="1805" width="12.42578125" customWidth="1"/>
    <col min="1806" max="1806" width="11" customWidth="1"/>
    <col min="1807" max="1807" width="11.28515625" customWidth="1"/>
    <col min="1808" max="1808" width="15.85546875" bestFit="1" customWidth="1"/>
    <col min="1809" max="1809" width="15.85546875" customWidth="1"/>
    <col min="1810" max="1810" width="12.28515625" customWidth="1"/>
    <col min="1811" max="1811" width="12.85546875" customWidth="1"/>
    <col min="1812" max="1812" width="11.85546875" customWidth="1"/>
    <col min="1813" max="1814" width="13.7109375" customWidth="1"/>
    <col min="1815" max="1815" width="14.85546875" customWidth="1"/>
    <col min="1816" max="1816" width="14.5703125" customWidth="1"/>
    <col min="2054" max="2054" width="7.85546875" bestFit="1" customWidth="1"/>
    <col min="2055" max="2055" width="30" bestFit="1" customWidth="1"/>
    <col min="2056" max="2056" width="8.7109375" bestFit="1" customWidth="1"/>
    <col min="2057" max="2058" width="16.42578125" bestFit="1" customWidth="1"/>
    <col min="2059" max="2059" width="12.7109375" bestFit="1" customWidth="1"/>
    <col min="2060" max="2060" width="9.140625" customWidth="1"/>
    <col min="2061" max="2061" width="12.42578125" customWidth="1"/>
    <col min="2062" max="2062" width="11" customWidth="1"/>
    <col min="2063" max="2063" width="11.28515625" customWidth="1"/>
    <col min="2064" max="2064" width="15.85546875" bestFit="1" customWidth="1"/>
    <col min="2065" max="2065" width="15.85546875" customWidth="1"/>
    <col min="2066" max="2066" width="12.28515625" customWidth="1"/>
    <col min="2067" max="2067" width="12.85546875" customWidth="1"/>
    <col min="2068" max="2068" width="11.85546875" customWidth="1"/>
    <col min="2069" max="2070" width="13.7109375" customWidth="1"/>
    <col min="2071" max="2071" width="14.85546875" customWidth="1"/>
    <col min="2072" max="2072" width="14.5703125" customWidth="1"/>
    <col min="2310" max="2310" width="7.85546875" bestFit="1" customWidth="1"/>
    <col min="2311" max="2311" width="30" bestFit="1" customWidth="1"/>
    <col min="2312" max="2312" width="8.7109375" bestFit="1" customWidth="1"/>
    <col min="2313" max="2314" width="16.42578125" bestFit="1" customWidth="1"/>
    <col min="2315" max="2315" width="12.7109375" bestFit="1" customWidth="1"/>
    <col min="2316" max="2316" width="9.140625" customWidth="1"/>
    <col min="2317" max="2317" width="12.42578125" customWidth="1"/>
    <col min="2318" max="2318" width="11" customWidth="1"/>
    <col min="2319" max="2319" width="11.28515625" customWidth="1"/>
    <col min="2320" max="2320" width="15.85546875" bestFit="1" customWidth="1"/>
    <col min="2321" max="2321" width="15.85546875" customWidth="1"/>
    <col min="2322" max="2322" width="12.28515625" customWidth="1"/>
    <col min="2323" max="2323" width="12.85546875" customWidth="1"/>
    <col min="2324" max="2324" width="11.85546875" customWidth="1"/>
    <col min="2325" max="2326" width="13.7109375" customWidth="1"/>
    <col min="2327" max="2327" width="14.85546875" customWidth="1"/>
    <col min="2328" max="2328" width="14.5703125" customWidth="1"/>
    <col min="2566" max="2566" width="7.85546875" bestFit="1" customWidth="1"/>
    <col min="2567" max="2567" width="30" bestFit="1" customWidth="1"/>
    <col min="2568" max="2568" width="8.7109375" bestFit="1" customWidth="1"/>
    <col min="2569" max="2570" width="16.42578125" bestFit="1" customWidth="1"/>
    <col min="2571" max="2571" width="12.7109375" bestFit="1" customWidth="1"/>
    <col min="2572" max="2572" width="9.140625" customWidth="1"/>
    <col min="2573" max="2573" width="12.42578125" customWidth="1"/>
    <col min="2574" max="2574" width="11" customWidth="1"/>
    <col min="2575" max="2575" width="11.28515625" customWidth="1"/>
    <col min="2576" max="2576" width="15.85546875" bestFit="1" customWidth="1"/>
    <col min="2577" max="2577" width="15.85546875" customWidth="1"/>
    <col min="2578" max="2578" width="12.28515625" customWidth="1"/>
    <col min="2579" max="2579" width="12.85546875" customWidth="1"/>
    <col min="2580" max="2580" width="11.85546875" customWidth="1"/>
    <col min="2581" max="2582" width="13.7109375" customWidth="1"/>
    <col min="2583" max="2583" width="14.85546875" customWidth="1"/>
    <col min="2584" max="2584" width="14.5703125" customWidth="1"/>
    <col min="2822" max="2822" width="7.85546875" bestFit="1" customWidth="1"/>
    <col min="2823" max="2823" width="30" bestFit="1" customWidth="1"/>
    <col min="2824" max="2824" width="8.7109375" bestFit="1" customWidth="1"/>
    <col min="2825" max="2826" width="16.42578125" bestFit="1" customWidth="1"/>
    <col min="2827" max="2827" width="12.7109375" bestFit="1" customWidth="1"/>
    <col min="2828" max="2828" width="9.140625" customWidth="1"/>
    <col min="2829" max="2829" width="12.42578125" customWidth="1"/>
    <col min="2830" max="2830" width="11" customWidth="1"/>
    <col min="2831" max="2831" width="11.28515625" customWidth="1"/>
    <col min="2832" max="2832" width="15.85546875" bestFit="1" customWidth="1"/>
    <col min="2833" max="2833" width="15.85546875" customWidth="1"/>
    <col min="2834" max="2834" width="12.28515625" customWidth="1"/>
    <col min="2835" max="2835" width="12.85546875" customWidth="1"/>
    <col min="2836" max="2836" width="11.85546875" customWidth="1"/>
    <col min="2837" max="2838" width="13.7109375" customWidth="1"/>
    <col min="2839" max="2839" width="14.85546875" customWidth="1"/>
    <col min="2840" max="2840" width="14.5703125" customWidth="1"/>
    <col min="3078" max="3078" width="7.85546875" bestFit="1" customWidth="1"/>
    <col min="3079" max="3079" width="30" bestFit="1" customWidth="1"/>
    <col min="3080" max="3080" width="8.7109375" bestFit="1" customWidth="1"/>
    <col min="3081" max="3082" width="16.42578125" bestFit="1" customWidth="1"/>
    <col min="3083" max="3083" width="12.7109375" bestFit="1" customWidth="1"/>
    <col min="3084" max="3084" width="9.140625" customWidth="1"/>
    <col min="3085" max="3085" width="12.42578125" customWidth="1"/>
    <col min="3086" max="3086" width="11" customWidth="1"/>
    <col min="3087" max="3087" width="11.28515625" customWidth="1"/>
    <col min="3088" max="3088" width="15.85546875" bestFit="1" customWidth="1"/>
    <col min="3089" max="3089" width="15.85546875" customWidth="1"/>
    <col min="3090" max="3090" width="12.28515625" customWidth="1"/>
    <col min="3091" max="3091" width="12.85546875" customWidth="1"/>
    <col min="3092" max="3092" width="11.85546875" customWidth="1"/>
    <col min="3093" max="3094" width="13.7109375" customWidth="1"/>
    <col min="3095" max="3095" width="14.85546875" customWidth="1"/>
    <col min="3096" max="3096" width="14.5703125" customWidth="1"/>
    <col min="3334" max="3334" width="7.85546875" bestFit="1" customWidth="1"/>
    <col min="3335" max="3335" width="30" bestFit="1" customWidth="1"/>
    <col min="3336" max="3336" width="8.7109375" bestFit="1" customWidth="1"/>
    <col min="3337" max="3338" width="16.42578125" bestFit="1" customWidth="1"/>
    <col min="3339" max="3339" width="12.7109375" bestFit="1" customWidth="1"/>
    <col min="3340" max="3340" width="9.140625" customWidth="1"/>
    <col min="3341" max="3341" width="12.42578125" customWidth="1"/>
    <col min="3342" max="3342" width="11" customWidth="1"/>
    <col min="3343" max="3343" width="11.28515625" customWidth="1"/>
    <col min="3344" max="3344" width="15.85546875" bestFit="1" customWidth="1"/>
    <col min="3345" max="3345" width="15.85546875" customWidth="1"/>
    <col min="3346" max="3346" width="12.28515625" customWidth="1"/>
    <col min="3347" max="3347" width="12.85546875" customWidth="1"/>
    <col min="3348" max="3348" width="11.85546875" customWidth="1"/>
    <col min="3349" max="3350" width="13.7109375" customWidth="1"/>
    <col min="3351" max="3351" width="14.85546875" customWidth="1"/>
    <col min="3352" max="3352" width="14.5703125" customWidth="1"/>
    <col min="3590" max="3590" width="7.85546875" bestFit="1" customWidth="1"/>
    <col min="3591" max="3591" width="30" bestFit="1" customWidth="1"/>
    <col min="3592" max="3592" width="8.7109375" bestFit="1" customWidth="1"/>
    <col min="3593" max="3594" width="16.42578125" bestFit="1" customWidth="1"/>
    <col min="3595" max="3595" width="12.7109375" bestFit="1" customWidth="1"/>
    <col min="3596" max="3596" width="9.140625" customWidth="1"/>
    <col min="3597" max="3597" width="12.42578125" customWidth="1"/>
    <col min="3598" max="3598" width="11" customWidth="1"/>
    <col min="3599" max="3599" width="11.28515625" customWidth="1"/>
    <col min="3600" max="3600" width="15.85546875" bestFit="1" customWidth="1"/>
    <col min="3601" max="3601" width="15.85546875" customWidth="1"/>
    <col min="3602" max="3602" width="12.28515625" customWidth="1"/>
    <col min="3603" max="3603" width="12.85546875" customWidth="1"/>
    <col min="3604" max="3604" width="11.85546875" customWidth="1"/>
    <col min="3605" max="3606" width="13.7109375" customWidth="1"/>
    <col min="3607" max="3607" width="14.85546875" customWidth="1"/>
    <col min="3608" max="3608" width="14.5703125" customWidth="1"/>
    <col min="3846" max="3846" width="7.85546875" bestFit="1" customWidth="1"/>
    <col min="3847" max="3847" width="30" bestFit="1" customWidth="1"/>
    <col min="3848" max="3848" width="8.7109375" bestFit="1" customWidth="1"/>
    <col min="3849" max="3850" width="16.42578125" bestFit="1" customWidth="1"/>
    <col min="3851" max="3851" width="12.7109375" bestFit="1" customWidth="1"/>
    <col min="3852" max="3852" width="9.140625" customWidth="1"/>
    <col min="3853" max="3853" width="12.42578125" customWidth="1"/>
    <col min="3854" max="3854" width="11" customWidth="1"/>
    <col min="3855" max="3855" width="11.28515625" customWidth="1"/>
    <col min="3856" max="3856" width="15.85546875" bestFit="1" customWidth="1"/>
    <col min="3857" max="3857" width="15.85546875" customWidth="1"/>
    <col min="3858" max="3858" width="12.28515625" customWidth="1"/>
    <col min="3859" max="3859" width="12.85546875" customWidth="1"/>
    <col min="3860" max="3860" width="11.85546875" customWidth="1"/>
    <col min="3861" max="3862" width="13.7109375" customWidth="1"/>
    <col min="3863" max="3863" width="14.85546875" customWidth="1"/>
    <col min="3864" max="3864" width="14.5703125" customWidth="1"/>
    <col min="4102" max="4102" width="7.85546875" bestFit="1" customWidth="1"/>
    <col min="4103" max="4103" width="30" bestFit="1" customWidth="1"/>
    <col min="4104" max="4104" width="8.7109375" bestFit="1" customWidth="1"/>
    <col min="4105" max="4106" width="16.42578125" bestFit="1" customWidth="1"/>
    <col min="4107" max="4107" width="12.7109375" bestFit="1" customWidth="1"/>
    <col min="4108" max="4108" width="9.140625" customWidth="1"/>
    <col min="4109" max="4109" width="12.42578125" customWidth="1"/>
    <col min="4110" max="4110" width="11" customWidth="1"/>
    <col min="4111" max="4111" width="11.28515625" customWidth="1"/>
    <col min="4112" max="4112" width="15.85546875" bestFit="1" customWidth="1"/>
    <col min="4113" max="4113" width="15.85546875" customWidth="1"/>
    <col min="4114" max="4114" width="12.28515625" customWidth="1"/>
    <col min="4115" max="4115" width="12.85546875" customWidth="1"/>
    <col min="4116" max="4116" width="11.85546875" customWidth="1"/>
    <col min="4117" max="4118" width="13.7109375" customWidth="1"/>
    <col min="4119" max="4119" width="14.85546875" customWidth="1"/>
    <col min="4120" max="4120" width="14.5703125" customWidth="1"/>
    <col min="4358" max="4358" width="7.85546875" bestFit="1" customWidth="1"/>
    <col min="4359" max="4359" width="30" bestFit="1" customWidth="1"/>
    <col min="4360" max="4360" width="8.7109375" bestFit="1" customWidth="1"/>
    <col min="4361" max="4362" width="16.42578125" bestFit="1" customWidth="1"/>
    <col min="4363" max="4363" width="12.7109375" bestFit="1" customWidth="1"/>
    <col min="4364" max="4364" width="9.140625" customWidth="1"/>
    <col min="4365" max="4365" width="12.42578125" customWidth="1"/>
    <col min="4366" max="4366" width="11" customWidth="1"/>
    <col min="4367" max="4367" width="11.28515625" customWidth="1"/>
    <col min="4368" max="4368" width="15.85546875" bestFit="1" customWidth="1"/>
    <col min="4369" max="4369" width="15.85546875" customWidth="1"/>
    <col min="4370" max="4370" width="12.28515625" customWidth="1"/>
    <col min="4371" max="4371" width="12.85546875" customWidth="1"/>
    <col min="4372" max="4372" width="11.85546875" customWidth="1"/>
    <col min="4373" max="4374" width="13.7109375" customWidth="1"/>
    <col min="4375" max="4375" width="14.85546875" customWidth="1"/>
    <col min="4376" max="4376" width="14.5703125" customWidth="1"/>
    <col min="4614" max="4614" width="7.85546875" bestFit="1" customWidth="1"/>
    <col min="4615" max="4615" width="30" bestFit="1" customWidth="1"/>
    <col min="4616" max="4616" width="8.7109375" bestFit="1" customWidth="1"/>
    <col min="4617" max="4618" width="16.42578125" bestFit="1" customWidth="1"/>
    <col min="4619" max="4619" width="12.7109375" bestFit="1" customWidth="1"/>
    <col min="4620" max="4620" width="9.140625" customWidth="1"/>
    <col min="4621" max="4621" width="12.42578125" customWidth="1"/>
    <col min="4622" max="4622" width="11" customWidth="1"/>
    <col min="4623" max="4623" width="11.28515625" customWidth="1"/>
    <col min="4624" max="4624" width="15.85546875" bestFit="1" customWidth="1"/>
    <col min="4625" max="4625" width="15.85546875" customWidth="1"/>
    <col min="4626" max="4626" width="12.28515625" customWidth="1"/>
    <col min="4627" max="4627" width="12.85546875" customWidth="1"/>
    <col min="4628" max="4628" width="11.85546875" customWidth="1"/>
    <col min="4629" max="4630" width="13.7109375" customWidth="1"/>
    <col min="4631" max="4631" width="14.85546875" customWidth="1"/>
    <col min="4632" max="4632" width="14.5703125" customWidth="1"/>
    <col min="4870" max="4870" width="7.85546875" bestFit="1" customWidth="1"/>
    <col min="4871" max="4871" width="30" bestFit="1" customWidth="1"/>
    <col min="4872" max="4872" width="8.7109375" bestFit="1" customWidth="1"/>
    <col min="4873" max="4874" width="16.42578125" bestFit="1" customWidth="1"/>
    <col min="4875" max="4875" width="12.7109375" bestFit="1" customWidth="1"/>
    <col min="4876" max="4876" width="9.140625" customWidth="1"/>
    <col min="4877" max="4877" width="12.42578125" customWidth="1"/>
    <col min="4878" max="4878" width="11" customWidth="1"/>
    <col min="4879" max="4879" width="11.28515625" customWidth="1"/>
    <col min="4880" max="4880" width="15.85546875" bestFit="1" customWidth="1"/>
    <col min="4881" max="4881" width="15.85546875" customWidth="1"/>
    <col min="4882" max="4882" width="12.28515625" customWidth="1"/>
    <col min="4883" max="4883" width="12.85546875" customWidth="1"/>
    <col min="4884" max="4884" width="11.85546875" customWidth="1"/>
    <col min="4885" max="4886" width="13.7109375" customWidth="1"/>
    <col min="4887" max="4887" width="14.85546875" customWidth="1"/>
    <col min="4888" max="4888" width="14.5703125" customWidth="1"/>
    <col min="5126" max="5126" width="7.85546875" bestFit="1" customWidth="1"/>
    <col min="5127" max="5127" width="30" bestFit="1" customWidth="1"/>
    <col min="5128" max="5128" width="8.7109375" bestFit="1" customWidth="1"/>
    <col min="5129" max="5130" width="16.42578125" bestFit="1" customWidth="1"/>
    <col min="5131" max="5131" width="12.7109375" bestFit="1" customWidth="1"/>
    <col min="5132" max="5132" width="9.140625" customWidth="1"/>
    <col min="5133" max="5133" width="12.42578125" customWidth="1"/>
    <col min="5134" max="5134" width="11" customWidth="1"/>
    <col min="5135" max="5135" width="11.28515625" customWidth="1"/>
    <col min="5136" max="5136" width="15.85546875" bestFit="1" customWidth="1"/>
    <col min="5137" max="5137" width="15.85546875" customWidth="1"/>
    <col min="5138" max="5138" width="12.28515625" customWidth="1"/>
    <col min="5139" max="5139" width="12.85546875" customWidth="1"/>
    <col min="5140" max="5140" width="11.85546875" customWidth="1"/>
    <col min="5141" max="5142" width="13.7109375" customWidth="1"/>
    <col min="5143" max="5143" width="14.85546875" customWidth="1"/>
    <col min="5144" max="5144" width="14.5703125" customWidth="1"/>
    <col min="5382" max="5382" width="7.85546875" bestFit="1" customWidth="1"/>
    <col min="5383" max="5383" width="30" bestFit="1" customWidth="1"/>
    <col min="5384" max="5384" width="8.7109375" bestFit="1" customWidth="1"/>
    <col min="5385" max="5386" width="16.42578125" bestFit="1" customWidth="1"/>
    <col min="5387" max="5387" width="12.7109375" bestFit="1" customWidth="1"/>
    <col min="5388" max="5388" width="9.140625" customWidth="1"/>
    <col min="5389" max="5389" width="12.42578125" customWidth="1"/>
    <col min="5390" max="5390" width="11" customWidth="1"/>
    <col min="5391" max="5391" width="11.28515625" customWidth="1"/>
    <col min="5392" max="5392" width="15.85546875" bestFit="1" customWidth="1"/>
    <col min="5393" max="5393" width="15.85546875" customWidth="1"/>
    <col min="5394" max="5394" width="12.28515625" customWidth="1"/>
    <col min="5395" max="5395" width="12.85546875" customWidth="1"/>
    <col min="5396" max="5396" width="11.85546875" customWidth="1"/>
    <col min="5397" max="5398" width="13.7109375" customWidth="1"/>
    <col min="5399" max="5399" width="14.85546875" customWidth="1"/>
    <col min="5400" max="5400" width="14.5703125" customWidth="1"/>
    <col min="5638" max="5638" width="7.85546875" bestFit="1" customWidth="1"/>
    <col min="5639" max="5639" width="30" bestFit="1" customWidth="1"/>
    <col min="5640" max="5640" width="8.7109375" bestFit="1" customWidth="1"/>
    <col min="5641" max="5642" width="16.42578125" bestFit="1" customWidth="1"/>
    <col min="5643" max="5643" width="12.7109375" bestFit="1" customWidth="1"/>
    <col min="5644" max="5644" width="9.140625" customWidth="1"/>
    <col min="5645" max="5645" width="12.42578125" customWidth="1"/>
    <col min="5646" max="5646" width="11" customWidth="1"/>
    <col min="5647" max="5647" width="11.28515625" customWidth="1"/>
    <col min="5648" max="5648" width="15.85546875" bestFit="1" customWidth="1"/>
    <col min="5649" max="5649" width="15.85546875" customWidth="1"/>
    <col min="5650" max="5650" width="12.28515625" customWidth="1"/>
    <col min="5651" max="5651" width="12.85546875" customWidth="1"/>
    <col min="5652" max="5652" width="11.85546875" customWidth="1"/>
    <col min="5653" max="5654" width="13.7109375" customWidth="1"/>
    <col min="5655" max="5655" width="14.85546875" customWidth="1"/>
    <col min="5656" max="5656" width="14.5703125" customWidth="1"/>
    <col min="5894" max="5894" width="7.85546875" bestFit="1" customWidth="1"/>
    <col min="5895" max="5895" width="30" bestFit="1" customWidth="1"/>
    <col min="5896" max="5896" width="8.7109375" bestFit="1" customWidth="1"/>
    <col min="5897" max="5898" width="16.42578125" bestFit="1" customWidth="1"/>
    <col min="5899" max="5899" width="12.7109375" bestFit="1" customWidth="1"/>
    <col min="5900" max="5900" width="9.140625" customWidth="1"/>
    <col min="5901" max="5901" width="12.42578125" customWidth="1"/>
    <col min="5902" max="5902" width="11" customWidth="1"/>
    <col min="5903" max="5903" width="11.28515625" customWidth="1"/>
    <col min="5904" max="5904" width="15.85546875" bestFit="1" customWidth="1"/>
    <col min="5905" max="5905" width="15.85546875" customWidth="1"/>
    <col min="5906" max="5906" width="12.28515625" customWidth="1"/>
    <col min="5907" max="5907" width="12.85546875" customWidth="1"/>
    <col min="5908" max="5908" width="11.85546875" customWidth="1"/>
    <col min="5909" max="5910" width="13.7109375" customWidth="1"/>
    <col min="5911" max="5911" width="14.85546875" customWidth="1"/>
    <col min="5912" max="5912" width="14.5703125" customWidth="1"/>
    <col min="6150" max="6150" width="7.85546875" bestFit="1" customWidth="1"/>
    <col min="6151" max="6151" width="30" bestFit="1" customWidth="1"/>
    <col min="6152" max="6152" width="8.7109375" bestFit="1" customWidth="1"/>
    <col min="6153" max="6154" width="16.42578125" bestFit="1" customWidth="1"/>
    <col min="6155" max="6155" width="12.7109375" bestFit="1" customWidth="1"/>
    <col min="6156" max="6156" width="9.140625" customWidth="1"/>
    <col min="6157" max="6157" width="12.42578125" customWidth="1"/>
    <col min="6158" max="6158" width="11" customWidth="1"/>
    <col min="6159" max="6159" width="11.28515625" customWidth="1"/>
    <col min="6160" max="6160" width="15.85546875" bestFit="1" customWidth="1"/>
    <col min="6161" max="6161" width="15.85546875" customWidth="1"/>
    <col min="6162" max="6162" width="12.28515625" customWidth="1"/>
    <col min="6163" max="6163" width="12.85546875" customWidth="1"/>
    <col min="6164" max="6164" width="11.85546875" customWidth="1"/>
    <col min="6165" max="6166" width="13.7109375" customWidth="1"/>
    <col min="6167" max="6167" width="14.85546875" customWidth="1"/>
    <col min="6168" max="6168" width="14.5703125" customWidth="1"/>
    <col min="6406" max="6406" width="7.85546875" bestFit="1" customWidth="1"/>
    <col min="6407" max="6407" width="30" bestFit="1" customWidth="1"/>
    <col min="6408" max="6408" width="8.7109375" bestFit="1" customWidth="1"/>
    <col min="6409" max="6410" width="16.42578125" bestFit="1" customWidth="1"/>
    <col min="6411" max="6411" width="12.7109375" bestFit="1" customWidth="1"/>
    <col min="6412" max="6412" width="9.140625" customWidth="1"/>
    <col min="6413" max="6413" width="12.42578125" customWidth="1"/>
    <col min="6414" max="6414" width="11" customWidth="1"/>
    <col min="6415" max="6415" width="11.28515625" customWidth="1"/>
    <col min="6416" max="6416" width="15.85546875" bestFit="1" customWidth="1"/>
    <col min="6417" max="6417" width="15.85546875" customWidth="1"/>
    <col min="6418" max="6418" width="12.28515625" customWidth="1"/>
    <col min="6419" max="6419" width="12.85546875" customWidth="1"/>
    <col min="6420" max="6420" width="11.85546875" customWidth="1"/>
    <col min="6421" max="6422" width="13.7109375" customWidth="1"/>
    <col min="6423" max="6423" width="14.85546875" customWidth="1"/>
    <col min="6424" max="6424" width="14.5703125" customWidth="1"/>
    <col min="6662" max="6662" width="7.85546875" bestFit="1" customWidth="1"/>
    <col min="6663" max="6663" width="30" bestFit="1" customWidth="1"/>
    <col min="6664" max="6664" width="8.7109375" bestFit="1" customWidth="1"/>
    <col min="6665" max="6666" width="16.42578125" bestFit="1" customWidth="1"/>
    <col min="6667" max="6667" width="12.7109375" bestFit="1" customWidth="1"/>
    <col min="6668" max="6668" width="9.140625" customWidth="1"/>
    <col min="6669" max="6669" width="12.42578125" customWidth="1"/>
    <col min="6670" max="6670" width="11" customWidth="1"/>
    <col min="6671" max="6671" width="11.28515625" customWidth="1"/>
    <col min="6672" max="6672" width="15.85546875" bestFit="1" customWidth="1"/>
    <col min="6673" max="6673" width="15.85546875" customWidth="1"/>
    <col min="6674" max="6674" width="12.28515625" customWidth="1"/>
    <col min="6675" max="6675" width="12.85546875" customWidth="1"/>
    <col min="6676" max="6676" width="11.85546875" customWidth="1"/>
    <col min="6677" max="6678" width="13.7109375" customWidth="1"/>
    <col min="6679" max="6679" width="14.85546875" customWidth="1"/>
    <col min="6680" max="6680" width="14.5703125" customWidth="1"/>
    <col min="6918" max="6918" width="7.85546875" bestFit="1" customWidth="1"/>
    <col min="6919" max="6919" width="30" bestFit="1" customWidth="1"/>
    <col min="6920" max="6920" width="8.7109375" bestFit="1" customWidth="1"/>
    <col min="6921" max="6922" width="16.42578125" bestFit="1" customWidth="1"/>
    <col min="6923" max="6923" width="12.7109375" bestFit="1" customWidth="1"/>
    <col min="6924" max="6924" width="9.140625" customWidth="1"/>
    <col min="6925" max="6925" width="12.42578125" customWidth="1"/>
    <col min="6926" max="6926" width="11" customWidth="1"/>
    <col min="6927" max="6927" width="11.28515625" customWidth="1"/>
    <col min="6928" max="6928" width="15.85546875" bestFit="1" customWidth="1"/>
    <col min="6929" max="6929" width="15.85546875" customWidth="1"/>
    <col min="6930" max="6930" width="12.28515625" customWidth="1"/>
    <col min="6931" max="6931" width="12.85546875" customWidth="1"/>
    <col min="6932" max="6932" width="11.85546875" customWidth="1"/>
    <col min="6933" max="6934" width="13.7109375" customWidth="1"/>
    <col min="6935" max="6935" width="14.85546875" customWidth="1"/>
    <col min="6936" max="6936" width="14.5703125" customWidth="1"/>
    <col min="7174" max="7174" width="7.85546875" bestFit="1" customWidth="1"/>
    <col min="7175" max="7175" width="30" bestFit="1" customWidth="1"/>
    <col min="7176" max="7176" width="8.7109375" bestFit="1" customWidth="1"/>
    <col min="7177" max="7178" width="16.42578125" bestFit="1" customWidth="1"/>
    <col min="7179" max="7179" width="12.7109375" bestFit="1" customWidth="1"/>
    <col min="7180" max="7180" width="9.140625" customWidth="1"/>
    <col min="7181" max="7181" width="12.42578125" customWidth="1"/>
    <col min="7182" max="7182" width="11" customWidth="1"/>
    <col min="7183" max="7183" width="11.28515625" customWidth="1"/>
    <col min="7184" max="7184" width="15.85546875" bestFit="1" customWidth="1"/>
    <col min="7185" max="7185" width="15.85546875" customWidth="1"/>
    <col min="7186" max="7186" width="12.28515625" customWidth="1"/>
    <col min="7187" max="7187" width="12.85546875" customWidth="1"/>
    <col min="7188" max="7188" width="11.85546875" customWidth="1"/>
    <col min="7189" max="7190" width="13.7109375" customWidth="1"/>
    <col min="7191" max="7191" width="14.85546875" customWidth="1"/>
    <col min="7192" max="7192" width="14.5703125" customWidth="1"/>
    <col min="7430" max="7430" width="7.85546875" bestFit="1" customWidth="1"/>
    <col min="7431" max="7431" width="30" bestFit="1" customWidth="1"/>
    <col min="7432" max="7432" width="8.7109375" bestFit="1" customWidth="1"/>
    <col min="7433" max="7434" width="16.42578125" bestFit="1" customWidth="1"/>
    <col min="7435" max="7435" width="12.7109375" bestFit="1" customWidth="1"/>
    <col min="7436" max="7436" width="9.140625" customWidth="1"/>
    <col min="7437" max="7437" width="12.42578125" customWidth="1"/>
    <col min="7438" max="7438" width="11" customWidth="1"/>
    <col min="7439" max="7439" width="11.28515625" customWidth="1"/>
    <col min="7440" max="7440" width="15.85546875" bestFit="1" customWidth="1"/>
    <col min="7441" max="7441" width="15.85546875" customWidth="1"/>
    <col min="7442" max="7442" width="12.28515625" customWidth="1"/>
    <col min="7443" max="7443" width="12.85546875" customWidth="1"/>
    <col min="7444" max="7444" width="11.85546875" customWidth="1"/>
    <col min="7445" max="7446" width="13.7109375" customWidth="1"/>
    <col min="7447" max="7447" width="14.85546875" customWidth="1"/>
    <col min="7448" max="7448" width="14.5703125" customWidth="1"/>
    <col min="7686" max="7686" width="7.85546875" bestFit="1" customWidth="1"/>
    <col min="7687" max="7687" width="30" bestFit="1" customWidth="1"/>
    <col min="7688" max="7688" width="8.7109375" bestFit="1" customWidth="1"/>
    <col min="7689" max="7690" width="16.42578125" bestFit="1" customWidth="1"/>
    <col min="7691" max="7691" width="12.7109375" bestFit="1" customWidth="1"/>
    <col min="7692" max="7692" width="9.140625" customWidth="1"/>
    <col min="7693" max="7693" width="12.42578125" customWidth="1"/>
    <col min="7694" max="7694" width="11" customWidth="1"/>
    <col min="7695" max="7695" width="11.28515625" customWidth="1"/>
    <col min="7696" max="7696" width="15.85546875" bestFit="1" customWidth="1"/>
    <col min="7697" max="7697" width="15.85546875" customWidth="1"/>
    <col min="7698" max="7698" width="12.28515625" customWidth="1"/>
    <col min="7699" max="7699" width="12.85546875" customWidth="1"/>
    <col min="7700" max="7700" width="11.85546875" customWidth="1"/>
    <col min="7701" max="7702" width="13.7109375" customWidth="1"/>
    <col min="7703" max="7703" width="14.85546875" customWidth="1"/>
    <col min="7704" max="7704" width="14.5703125" customWidth="1"/>
    <col min="7942" max="7942" width="7.85546875" bestFit="1" customWidth="1"/>
    <col min="7943" max="7943" width="30" bestFit="1" customWidth="1"/>
    <col min="7944" max="7944" width="8.7109375" bestFit="1" customWidth="1"/>
    <col min="7945" max="7946" width="16.42578125" bestFit="1" customWidth="1"/>
    <col min="7947" max="7947" width="12.7109375" bestFit="1" customWidth="1"/>
    <col min="7948" max="7948" width="9.140625" customWidth="1"/>
    <col min="7949" max="7949" width="12.42578125" customWidth="1"/>
    <col min="7950" max="7950" width="11" customWidth="1"/>
    <col min="7951" max="7951" width="11.28515625" customWidth="1"/>
    <col min="7952" max="7952" width="15.85546875" bestFit="1" customWidth="1"/>
    <col min="7953" max="7953" width="15.85546875" customWidth="1"/>
    <col min="7954" max="7954" width="12.28515625" customWidth="1"/>
    <col min="7955" max="7955" width="12.85546875" customWidth="1"/>
    <col min="7956" max="7956" width="11.85546875" customWidth="1"/>
    <col min="7957" max="7958" width="13.7109375" customWidth="1"/>
    <col min="7959" max="7959" width="14.85546875" customWidth="1"/>
    <col min="7960" max="7960" width="14.5703125" customWidth="1"/>
    <col min="8198" max="8198" width="7.85546875" bestFit="1" customWidth="1"/>
    <col min="8199" max="8199" width="30" bestFit="1" customWidth="1"/>
    <col min="8200" max="8200" width="8.7109375" bestFit="1" customWidth="1"/>
    <col min="8201" max="8202" width="16.42578125" bestFit="1" customWidth="1"/>
    <col min="8203" max="8203" width="12.7109375" bestFit="1" customWidth="1"/>
    <col min="8204" max="8204" width="9.140625" customWidth="1"/>
    <col min="8205" max="8205" width="12.42578125" customWidth="1"/>
    <col min="8206" max="8206" width="11" customWidth="1"/>
    <col min="8207" max="8207" width="11.28515625" customWidth="1"/>
    <col min="8208" max="8208" width="15.85546875" bestFit="1" customWidth="1"/>
    <col min="8209" max="8209" width="15.85546875" customWidth="1"/>
    <col min="8210" max="8210" width="12.28515625" customWidth="1"/>
    <col min="8211" max="8211" width="12.85546875" customWidth="1"/>
    <col min="8212" max="8212" width="11.85546875" customWidth="1"/>
    <col min="8213" max="8214" width="13.7109375" customWidth="1"/>
    <col min="8215" max="8215" width="14.85546875" customWidth="1"/>
    <col min="8216" max="8216" width="14.5703125" customWidth="1"/>
    <col min="8454" max="8454" width="7.85546875" bestFit="1" customWidth="1"/>
    <col min="8455" max="8455" width="30" bestFit="1" customWidth="1"/>
    <col min="8456" max="8456" width="8.7109375" bestFit="1" customWidth="1"/>
    <col min="8457" max="8458" width="16.42578125" bestFit="1" customWidth="1"/>
    <col min="8459" max="8459" width="12.7109375" bestFit="1" customWidth="1"/>
    <col min="8460" max="8460" width="9.140625" customWidth="1"/>
    <col min="8461" max="8461" width="12.42578125" customWidth="1"/>
    <col min="8462" max="8462" width="11" customWidth="1"/>
    <col min="8463" max="8463" width="11.28515625" customWidth="1"/>
    <col min="8464" max="8464" width="15.85546875" bestFit="1" customWidth="1"/>
    <col min="8465" max="8465" width="15.85546875" customWidth="1"/>
    <col min="8466" max="8466" width="12.28515625" customWidth="1"/>
    <col min="8467" max="8467" width="12.85546875" customWidth="1"/>
    <col min="8468" max="8468" width="11.85546875" customWidth="1"/>
    <col min="8469" max="8470" width="13.7109375" customWidth="1"/>
    <col min="8471" max="8471" width="14.85546875" customWidth="1"/>
    <col min="8472" max="8472" width="14.5703125" customWidth="1"/>
    <col min="8710" max="8710" width="7.85546875" bestFit="1" customWidth="1"/>
    <col min="8711" max="8711" width="30" bestFit="1" customWidth="1"/>
    <col min="8712" max="8712" width="8.7109375" bestFit="1" customWidth="1"/>
    <col min="8713" max="8714" width="16.42578125" bestFit="1" customWidth="1"/>
    <col min="8715" max="8715" width="12.7109375" bestFit="1" customWidth="1"/>
    <col min="8716" max="8716" width="9.140625" customWidth="1"/>
    <col min="8717" max="8717" width="12.42578125" customWidth="1"/>
    <col min="8718" max="8718" width="11" customWidth="1"/>
    <col min="8719" max="8719" width="11.28515625" customWidth="1"/>
    <col min="8720" max="8720" width="15.85546875" bestFit="1" customWidth="1"/>
    <col min="8721" max="8721" width="15.85546875" customWidth="1"/>
    <col min="8722" max="8722" width="12.28515625" customWidth="1"/>
    <col min="8723" max="8723" width="12.85546875" customWidth="1"/>
    <col min="8724" max="8724" width="11.85546875" customWidth="1"/>
    <col min="8725" max="8726" width="13.7109375" customWidth="1"/>
    <col min="8727" max="8727" width="14.85546875" customWidth="1"/>
    <col min="8728" max="8728" width="14.5703125" customWidth="1"/>
    <col min="8966" max="8966" width="7.85546875" bestFit="1" customWidth="1"/>
    <col min="8967" max="8967" width="30" bestFit="1" customWidth="1"/>
    <col min="8968" max="8968" width="8.7109375" bestFit="1" customWidth="1"/>
    <col min="8969" max="8970" width="16.42578125" bestFit="1" customWidth="1"/>
    <col min="8971" max="8971" width="12.7109375" bestFit="1" customWidth="1"/>
    <col min="8972" max="8972" width="9.140625" customWidth="1"/>
    <col min="8973" max="8973" width="12.42578125" customWidth="1"/>
    <col min="8974" max="8974" width="11" customWidth="1"/>
    <col min="8975" max="8975" width="11.28515625" customWidth="1"/>
    <col min="8976" max="8976" width="15.85546875" bestFit="1" customWidth="1"/>
    <col min="8977" max="8977" width="15.85546875" customWidth="1"/>
    <col min="8978" max="8978" width="12.28515625" customWidth="1"/>
    <col min="8979" max="8979" width="12.85546875" customWidth="1"/>
    <col min="8980" max="8980" width="11.85546875" customWidth="1"/>
    <col min="8981" max="8982" width="13.7109375" customWidth="1"/>
    <col min="8983" max="8983" width="14.85546875" customWidth="1"/>
    <col min="8984" max="8984" width="14.5703125" customWidth="1"/>
    <col min="9222" max="9222" width="7.85546875" bestFit="1" customWidth="1"/>
    <col min="9223" max="9223" width="30" bestFit="1" customWidth="1"/>
    <col min="9224" max="9224" width="8.7109375" bestFit="1" customWidth="1"/>
    <col min="9225" max="9226" width="16.42578125" bestFit="1" customWidth="1"/>
    <col min="9227" max="9227" width="12.7109375" bestFit="1" customWidth="1"/>
    <col min="9228" max="9228" width="9.140625" customWidth="1"/>
    <col min="9229" max="9229" width="12.42578125" customWidth="1"/>
    <col min="9230" max="9230" width="11" customWidth="1"/>
    <col min="9231" max="9231" width="11.28515625" customWidth="1"/>
    <col min="9232" max="9232" width="15.85546875" bestFit="1" customWidth="1"/>
    <col min="9233" max="9233" width="15.85546875" customWidth="1"/>
    <col min="9234" max="9234" width="12.28515625" customWidth="1"/>
    <col min="9235" max="9235" width="12.85546875" customWidth="1"/>
    <col min="9236" max="9236" width="11.85546875" customWidth="1"/>
    <col min="9237" max="9238" width="13.7109375" customWidth="1"/>
    <col min="9239" max="9239" width="14.85546875" customWidth="1"/>
    <col min="9240" max="9240" width="14.5703125" customWidth="1"/>
    <col min="9478" max="9478" width="7.85546875" bestFit="1" customWidth="1"/>
    <col min="9479" max="9479" width="30" bestFit="1" customWidth="1"/>
    <col min="9480" max="9480" width="8.7109375" bestFit="1" customWidth="1"/>
    <col min="9481" max="9482" width="16.42578125" bestFit="1" customWidth="1"/>
    <col min="9483" max="9483" width="12.7109375" bestFit="1" customWidth="1"/>
    <col min="9484" max="9484" width="9.140625" customWidth="1"/>
    <col min="9485" max="9485" width="12.42578125" customWidth="1"/>
    <col min="9486" max="9486" width="11" customWidth="1"/>
    <col min="9487" max="9487" width="11.28515625" customWidth="1"/>
    <col min="9488" max="9488" width="15.85546875" bestFit="1" customWidth="1"/>
    <col min="9489" max="9489" width="15.85546875" customWidth="1"/>
    <col min="9490" max="9490" width="12.28515625" customWidth="1"/>
    <col min="9491" max="9491" width="12.85546875" customWidth="1"/>
    <col min="9492" max="9492" width="11.85546875" customWidth="1"/>
    <col min="9493" max="9494" width="13.7109375" customWidth="1"/>
    <col min="9495" max="9495" width="14.85546875" customWidth="1"/>
    <col min="9496" max="9496" width="14.5703125" customWidth="1"/>
    <col min="9734" max="9734" width="7.85546875" bestFit="1" customWidth="1"/>
    <col min="9735" max="9735" width="30" bestFit="1" customWidth="1"/>
    <col min="9736" max="9736" width="8.7109375" bestFit="1" customWidth="1"/>
    <col min="9737" max="9738" width="16.42578125" bestFit="1" customWidth="1"/>
    <col min="9739" max="9739" width="12.7109375" bestFit="1" customWidth="1"/>
    <col min="9740" max="9740" width="9.140625" customWidth="1"/>
    <col min="9741" max="9741" width="12.42578125" customWidth="1"/>
    <col min="9742" max="9742" width="11" customWidth="1"/>
    <col min="9743" max="9743" width="11.28515625" customWidth="1"/>
    <col min="9744" max="9744" width="15.85546875" bestFit="1" customWidth="1"/>
    <col min="9745" max="9745" width="15.85546875" customWidth="1"/>
    <col min="9746" max="9746" width="12.28515625" customWidth="1"/>
    <col min="9747" max="9747" width="12.85546875" customWidth="1"/>
    <col min="9748" max="9748" width="11.85546875" customWidth="1"/>
    <col min="9749" max="9750" width="13.7109375" customWidth="1"/>
    <col min="9751" max="9751" width="14.85546875" customWidth="1"/>
    <col min="9752" max="9752" width="14.5703125" customWidth="1"/>
    <col min="9990" max="9990" width="7.85546875" bestFit="1" customWidth="1"/>
    <col min="9991" max="9991" width="30" bestFit="1" customWidth="1"/>
    <col min="9992" max="9992" width="8.7109375" bestFit="1" customWidth="1"/>
    <col min="9993" max="9994" width="16.42578125" bestFit="1" customWidth="1"/>
    <col min="9995" max="9995" width="12.7109375" bestFit="1" customWidth="1"/>
    <col min="9996" max="9996" width="9.140625" customWidth="1"/>
    <col min="9997" max="9997" width="12.42578125" customWidth="1"/>
    <col min="9998" max="9998" width="11" customWidth="1"/>
    <col min="9999" max="9999" width="11.28515625" customWidth="1"/>
    <col min="10000" max="10000" width="15.85546875" bestFit="1" customWidth="1"/>
    <col min="10001" max="10001" width="15.85546875" customWidth="1"/>
    <col min="10002" max="10002" width="12.28515625" customWidth="1"/>
    <col min="10003" max="10003" width="12.85546875" customWidth="1"/>
    <col min="10004" max="10004" width="11.85546875" customWidth="1"/>
    <col min="10005" max="10006" width="13.7109375" customWidth="1"/>
    <col min="10007" max="10007" width="14.85546875" customWidth="1"/>
    <col min="10008" max="10008" width="14.5703125" customWidth="1"/>
    <col min="10246" max="10246" width="7.85546875" bestFit="1" customWidth="1"/>
    <col min="10247" max="10247" width="30" bestFit="1" customWidth="1"/>
    <col min="10248" max="10248" width="8.7109375" bestFit="1" customWidth="1"/>
    <col min="10249" max="10250" width="16.42578125" bestFit="1" customWidth="1"/>
    <col min="10251" max="10251" width="12.7109375" bestFit="1" customWidth="1"/>
    <col min="10252" max="10252" width="9.140625" customWidth="1"/>
    <col min="10253" max="10253" width="12.42578125" customWidth="1"/>
    <col min="10254" max="10254" width="11" customWidth="1"/>
    <col min="10255" max="10255" width="11.28515625" customWidth="1"/>
    <col min="10256" max="10256" width="15.85546875" bestFit="1" customWidth="1"/>
    <col min="10257" max="10257" width="15.85546875" customWidth="1"/>
    <col min="10258" max="10258" width="12.28515625" customWidth="1"/>
    <col min="10259" max="10259" width="12.85546875" customWidth="1"/>
    <col min="10260" max="10260" width="11.85546875" customWidth="1"/>
    <col min="10261" max="10262" width="13.7109375" customWidth="1"/>
    <col min="10263" max="10263" width="14.85546875" customWidth="1"/>
    <col min="10264" max="10264" width="14.5703125" customWidth="1"/>
    <col min="10502" max="10502" width="7.85546875" bestFit="1" customWidth="1"/>
    <col min="10503" max="10503" width="30" bestFit="1" customWidth="1"/>
    <col min="10504" max="10504" width="8.7109375" bestFit="1" customWidth="1"/>
    <col min="10505" max="10506" width="16.42578125" bestFit="1" customWidth="1"/>
    <col min="10507" max="10507" width="12.7109375" bestFit="1" customWidth="1"/>
    <col min="10508" max="10508" width="9.140625" customWidth="1"/>
    <col min="10509" max="10509" width="12.42578125" customWidth="1"/>
    <col min="10510" max="10510" width="11" customWidth="1"/>
    <col min="10511" max="10511" width="11.28515625" customWidth="1"/>
    <col min="10512" max="10512" width="15.85546875" bestFit="1" customWidth="1"/>
    <col min="10513" max="10513" width="15.85546875" customWidth="1"/>
    <col min="10514" max="10514" width="12.28515625" customWidth="1"/>
    <col min="10515" max="10515" width="12.85546875" customWidth="1"/>
    <col min="10516" max="10516" width="11.85546875" customWidth="1"/>
    <col min="10517" max="10518" width="13.7109375" customWidth="1"/>
    <col min="10519" max="10519" width="14.85546875" customWidth="1"/>
    <col min="10520" max="10520" width="14.5703125" customWidth="1"/>
    <col min="10758" max="10758" width="7.85546875" bestFit="1" customWidth="1"/>
    <col min="10759" max="10759" width="30" bestFit="1" customWidth="1"/>
    <col min="10760" max="10760" width="8.7109375" bestFit="1" customWidth="1"/>
    <col min="10761" max="10762" width="16.42578125" bestFit="1" customWidth="1"/>
    <col min="10763" max="10763" width="12.7109375" bestFit="1" customWidth="1"/>
    <col min="10764" max="10764" width="9.140625" customWidth="1"/>
    <col min="10765" max="10765" width="12.42578125" customWidth="1"/>
    <col min="10766" max="10766" width="11" customWidth="1"/>
    <col min="10767" max="10767" width="11.28515625" customWidth="1"/>
    <col min="10768" max="10768" width="15.85546875" bestFit="1" customWidth="1"/>
    <col min="10769" max="10769" width="15.85546875" customWidth="1"/>
    <col min="10770" max="10770" width="12.28515625" customWidth="1"/>
    <col min="10771" max="10771" width="12.85546875" customWidth="1"/>
    <col min="10772" max="10772" width="11.85546875" customWidth="1"/>
    <col min="10773" max="10774" width="13.7109375" customWidth="1"/>
    <col min="10775" max="10775" width="14.85546875" customWidth="1"/>
    <col min="10776" max="10776" width="14.5703125" customWidth="1"/>
    <col min="11014" max="11014" width="7.85546875" bestFit="1" customWidth="1"/>
    <col min="11015" max="11015" width="30" bestFit="1" customWidth="1"/>
    <col min="11016" max="11016" width="8.7109375" bestFit="1" customWidth="1"/>
    <col min="11017" max="11018" width="16.42578125" bestFit="1" customWidth="1"/>
    <col min="11019" max="11019" width="12.7109375" bestFit="1" customWidth="1"/>
    <col min="11020" max="11020" width="9.140625" customWidth="1"/>
    <col min="11021" max="11021" width="12.42578125" customWidth="1"/>
    <col min="11022" max="11022" width="11" customWidth="1"/>
    <col min="11023" max="11023" width="11.28515625" customWidth="1"/>
    <col min="11024" max="11024" width="15.85546875" bestFit="1" customWidth="1"/>
    <col min="11025" max="11025" width="15.85546875" customWidth="1"/>
    <col min="11026" max="11026" width="12.28515625" customWidth="1"/>
    <col min="11027" max="11027" width="12.85546875" customWidth="1"/>
    <col min="11028" max="11028" width="11.85546875" customWidth="1"/>
    <col min="11029" max="11030" width="13.7109375" customWidth="1"/>
    <col min="11031" max="11031" width="14.85546875" customWidth="1"/>
    <col min="11032" max="11032" width="14.5703125" customWidth="1"/>
    <col min="11270" max="11270" width="7.85546875" bestFit="1" customWidth="1"/>
    <col min="11271" max="11271" width="30" bestFit="1" customWidth="1"/>
    <col min="11272" max="11272" width="8.7109375" bestFit="1" customWidth="1"/>
    <col min="11273" max="11274" width="16.42578125" bestFit="1" customWidth="1"/>
    <col min="11275" max="11275" width="12.7109375" bestFit="1" customWidth="1"/>
    <col min="11276" max="11276" width="9.140625" customWidth="1"/>
    <col min="11277" max="11277" width="12.42578125" customWidth="1"/>
    <col min="11278" max="11278" width="11" customWidth="1"/>
    <col min="11279" max="11279" width="11.28515625" customWidth="1"/>
    <col min="11280" max="11280" width="15.85546875" bestFit="1" customWidth="1"/>
    <col min="11281" max="11281" width="15.85546875" customWidth="1"/>
    <col min="11282" max="11282" width="12.28515625" customWidth="1"/>
    <col min="11283" max="11283" width="12.85546875" customWidth="1"/>
    <col min="11284" max="11284" width="11.85546875" customWidth="1"/>
    <col min="11285" max="11286" width="13.7109375" customWidth="1"/>
    <col min="11287" max="11287" width="14.85546875" customWidth="1"/>
    <col min="11288" max="11288" width="14.5703125" customWidth="1"/>
    <col min="11526" max="11526" width="7.85546875" bestFit="1" customWidth="1"/>
    <col min="11527" max="11527" width="30" bestFit="1" customWidth="1"/>
    <col min="11528" max="11528" width="8.7109375" bestFit="1" customWidth="1"/>
    <col min="11529" max="11530" width="16.42578125" bestFit="1" customWidth="1"/>
    <col min="11531" max="11531" width="12.7109375" bestFit="1" customWidth="1"/>
    <col min="11532" max="11532" width="9.140625" customWidth="1"/>
    <col min="11533" max="11533" width="12.42578125" customWidth="1"/>
    <col min="11534" max="11534" width="11" customWidth="1"/>
    <col min="11535" max="11535" width="11.28515625" customWidth="1"/>
    <col min="11536" max="11536" width="15.85546875" bestFit="1" customWidth="1"/>
    <col min="11537" max="11537" width="15.85546875" customWidth="1"/>
    <col min="11538" max="11538" width="12.28515625" customWidth="1"/>
    <col min="11539" max="11539" width="12.85546875" customWidth="1"/>
    <col min="11540" max="11540" width="11.85546875" customWidth="1"/>
    <col min="11541" max="11542" width="13.7109375" customWidth="1"/>
    <col min="11543" max="11543" width="14.85546875" customWidth="1"/>
    <col min="11544" max="11544" width="14.5703125" customWidth="1"/>
    <col min="11782" max="11782" width="7.85546875" bestFit="1" customWidth="1"/>
    <col min="11783" max="11783" width="30" bestFit="1" customWidth="1"/>
    <col min="11784" max="11784" width="8.7109375" bestFit="1" customWidth="1"/>
    <col min="11785" max="11786" width="16.42578125" bestFit="1" customWidth="1"/>
    <col min="11787" max="11787" width="12.7109375" bestFit="1" customWidth="1"/>
    <col min="11788" max="11788" width="9.140625" customWidth="1"/>
    <col min="11789" max="11789" width="12.42578125" customWidth="1"/>
    <col min="11790" max="11790" width="11" customWidth="1"/>
    <col min="11791" max="11791" width="11.28515625" customWidth="1"/>
    <col min="11792" max="11792" width="15.85546875" bestFit="1" customWidth="1"/>
    <col min="11793" max="11793" width="15.85546875" customWidth="1"/>
    <col min="11794" max="11794" width="12.28515625" customWidth="1"/>
    <col min="11795" max="11795" width="12.85546875" customWidth="1"/>
    <col min="11796" max="11796" width="11.85546875" customWidth="1"/>
    <col min="11797" max="11798" width="13.7109375" customWidth="1"/>
    <col min="11799" max="11799" width="14.85546875" customWidth="1"/>
    <col min="11800" max="11800" width="14.5703125" customWidth="1"/>
    <col min="12038" max="12038" width="7.85546875" bestFit="1" customWidth="1"/>
    <col min="12039" max="12039" width="30" bestFit="1" customWidth="1"/>
    <col min="12040" max="12040" width="8.7109375" bestFit="1" customWidth="1"/>
    <col min="12041" max="12042" width="16.42578125" bestFit="1" customWidth="1"/>
    <col min="12043" max="12043" width="12.7109375" bestFit="1" customWidth="1"/>
    <col min="12044" max="12044" width="9.140625" customWidth="1"/>
    <col min="12045" max="12045" width="12.42578125" customWidth="1"/>
    <col min="12046" max="12046" width="11" customWidth="1"/>
    <col min="12047" max="12047" width="11.28515625" customWidth="1"/>
    <col min="12048" max="12048" width="15.85546875" bestFit="1" customWidth="1"/>
    <col min="12049" max="12049" width="15.85546875" customWidth="1"/>
    <col min="12050" max="12050" width="12.28515625" customWidth="1"/>
    <col min="12051" max="12051" width="12.85546875" customWidth="1"/>
    <col min="12052" max="12052" width="11.85546875" customWidth="1"/>
    <col min="12053" max="12054" width="13.7109375" customWidth="1"/>
    <col min="12055" max="12055" width="14.85546875" customWidth="1"/>
    <col min="12056" max="12056" width="14.5703125" customWidth="1"/>
    <col min="12294" max="12294" width="7.85546875" bestFit="1" customWidth="1"/>
    <col min="12295" max="12295" width="30" bestFit="1" customWidth="1"/>
    <col min="12296" max="12296" width="8.7109375" bestFit="1" customWidth="1"/>
    <col min="12297" max="12298" width="16.42578125" bestFit="1" customWidth="1"/>
    <col min="12299" max="12299" width="12.7109375" bestFit="1" customWidth="1"/>
    <col min="12300" max="12300" width="9.140625" customWidth="1"/>
    <col min="12301" max="12301" width="12.42578125" customWidth="1"/>
    <col min="12302" max="12302" width="11" customWidth="1"/>
    <col min="12303" max="12303" width="11.28515625" customWidth="1"/>
    <col min="12304" max="12304" width="15.85546875" bestFit="1" customWidth="1"/>
    <col min="12305" max="12305" width="15.85546875" customWidth="1"/>
    <col min="12306" max="12306" width="12.28515625" customWidth="1"/>
    <col min="12307" max="12307" width="12.85546875" customWidth="1"/>
    <col min="12308" max="12308" width="11.85546875" customWidth="1"/>
    <col min="12309" max="12310" width="13.7109375" customWidth="1"/>
    <col min="12311" max="12311" width="14.85546875" customWidth="1"/>
    <col min="12312" max="12312" width="14.5703125" customWidth="1"/>
    <col min="12550" max="12550" width="7.85546875" bestFit="1" customWidth="1"/>
    <col min="12551" max="12551" width="30" bestFit="1" customWidth="1"/>
    <col min="12552" max="12552" width="8.7109375" bestFit="1" customWidth="1"/>
    <col min="12553" max="12554" width="16.42578125" bestFit="1" customWidth="1"/>
    <col min="12555" max="12555" width="12.7109375" bestFit="1" customWidth="1"/>
    <col min="12556" max="12556" width="9.140625" customWidth="1"/>
    <col min="12557" max="12557" width="12.42578125" customWidth="1"/>
    <col min="12558" max="12558" width="11" customWidth="1"/>
    <col min="12559" max="12559" width="11.28515625" customWidth="1"/>
    <col min="12560" max="12560" width="15.85546875" bestFit="1" customWidth="1"/>
    <col min="12561" max="12561" width="15.85546875" customWidth="1"/>
    <col min="12562" max="12562" width="12.28515625" customWidth="1"/>
    <col min="12563" max="12563" width="12.85546875" customWidth="1"/>
    <col min="12564" max="12564" width="11.85546875" customWidth="1"/>
    <col min="12565" max="12566" width="13.7109375" customWidth="1"/>
    <col min="12567" max="12567" width="14.85546875" customWidth="1"/>
    <col min="12568" max="12568" width="14.5703125" customWidth="1"/>
    <col min="12806" max="12806" width="7.85546875" bestFit="1" customWidth="1"/>
    <col min="12807" max="12807" width="30" bestFit="1" customWidth="1"/>
    <col min="12808" max="12808" width="8.7109375" bestFit="1" customWidth="1"/>
    <col min="12809" max="12810" width="16.42578125" bestFit="1" customWidth="1"/>
    <col min="12811" max="12811" width="12.7109375" bestFit="1" customWidth="1"/>
    <col min="12812" max="12812" width="9.140625" customWidth="1"/>
    <col min="12813" max="12813" width="12.42578125" customWidth="1"/>
    <col min="12814" max="12814" width="11" customWidth="1"/>
    <col min="12815" max="12815" width="11.28515625" customWidth="1"/>
    <col min="12816" max="12816" width="15.85546875" bestFit="1" customWidth="1"/>
    <col min="12817" max="12817" width="15.85546875" customWidth="1"/>
    <col min="12818" max="12818" width="12.28515625" customWidth="1"/>
    <col min="12819" max="12819" width="12.85546875" customWidth="1"/>
    <col min="12820" max="12820" width="11.85546875" customWidth="1"/>
    <col min="12821" max="12822" width="13.7109375" customWidth="1"/>
    <col min="12823" max="12823" width="14.85546875" customWidth="1"/>
    <col min="12824" max="12824" width="14.5703125" customWidth="1"/>
    <col min="13062" max="13062" width="7.85546875" bestFit="1" customWidth="1"/>
    <col min="13063" max="13063" width="30" bestFit="1" customWidth="1"/>
    <col min="13064" max="13064" width="8.7109375" bestFit="1" customWidth="1"/>
    <col min="13065" max="13066" width="16.42578125" bestFit="1" customWidth="1"/>
    <col min="13067" max="13067" width="12.7109375" bestFit="1" customWidth="1"/>
    <col min="13068" max="13068" width="9.140625" customWidth="1"/>
    <col min="13069" max="13069" width="12.42578125" customWidth="1"/>
    <col min="13070" max="13070" width="11" customWidth="1"/>
    <col min="13071" max="13071" width="11.28515625" customWidth="1"/>
    <col min="13072" max="13072" width="15.85546875" bestFit="1" customWidth="1"/>
    <col min="13073" max="13073" width="15.85546875" customWidth="1"/>
    <col min="13074" max="13074" width="12.28515625" customWidth="1"/>
    <col min="13075" max="13075" width="12.85546875" customWidth="1"/>
    <col min="13076" max="13076" width="11.85546875" customWidth="1"/>
    <col min="13077" max="13078" width="13.7109375" customWidth="1"/>
    <col min="13079" max="13079" width="14.85546875" customWidth="1"/>
    <col min="13080" max="13080" width="14.5703125" customWidth="1"/>
    <col min="13318" max="13318" width="7.85546875" bestFit="1" customWidth="1"/>
    <col min="13319" max="13319" width="30" bestFit="1" customWidth="1"/>
    <col min="13320" max="13320" width="8.7109375" bestFit="1" customWidth="1"/>
    <col min="13321" max="13322" width="16.42578125" bestFit="1" customWidth="1"/>
    <col min="13323" max="13323" width="12.7109375" bestFit="1" customWidth="1"/>
    <col min="13324" max="13324" width="9.140625" customWidth="1"/>
    <col min="13325" max="13325" width="12.42578125" customWidth="1"/>
    <col min="13326" max="13326" width="11" customWidth="1"/>
    <col min="13327" max="13327" width="11.28515625" customWidth="1"/>
    <col min="13328" max="13328" width="15.85546875" bestFit="1" customWidth="1"/>
    <col min="13329" max="13329" width="15.85546875" customWidth="1"/>
    <col min="13330" max="13330" width="12.28515625" customWidth="1"/>
    <col min="13331" max="13331" width="12.85546875" customWidth="1"/>
    <col min="13332" max="13332" width="11.85546875" customWidth="1"/>
    <col min="13333" max="13334" width="13.7109375" customWidth="1"/>
    <col min="13335" max="13335" width="14.85546875" customWidth="1"/>
    <col min="13336" max="13336" width="14.5703125" customWidth="1"/>
    <col min="13574" max="13574" width="7.85546875" bestFit="1" customWidth="1"/>
    <col min="13575" max="13575" width="30" bestFit="1" customWidth="1"/>
    <col min="13576" max="13576" width="8.7109375" bestFit="1" customWidth="1"/>
    <col min="13577" max="13578" width="16.42578125" bestFit="1" customWidth="1"/>
    <col min="13579" max="13579" width="12.7109375" bestFit="1" customWidth="1"/>
    <col min="13580" max="13580" width="9.140625" customWidth="1"/>
    <col min="13581" max="13581" width="12.42578125" customWidth="1"/>
    <col min="13582" max="13582" width="11" customWidth="1"/>
    <col min="13583" max="13583" width="11.28515625" customWidth="1"/>
    <col min="13584" max="13584" width="15.85546875" bestFit="1" customWidth="1"/>
    <col min="13585" max="13585" width="15.85546875" customWidth="1"/>
    <col min="13586" max="13586" width="12.28515625" customWidth="1"/>
    <col min="13587" max="13587" width="12.85546875" customWidth="1"/>
    <col min="13588" max="13588" width="11.85546875" customWidth="1"/>
    <col min="13589" max="13590" width="13.7109375" customWidth="1"/>
    <col min="13591" max="13591" width="14.85546875" customWidth="1"/>
    <col min="13592" max="13592" width="14.5703125" customWidth="1"/>
    <col min="13830" max="13830" width="7.85546875" bestFit="1" customWidth="1"/>
    <col min="13831" max="13831" width="30" bestFit="1" customWidth="1"/>
    <col min="13832" max="13832" width="8.7109375" bestFit="1" customWidth="1"/>
    <col min="13833" max="13834" width="16.42578125" bestFit="1" customWidth="1"/>
    <col min="13835" max="13835" width="12.7109375" bestFit="1" customWidth="1"/>
    <col min="13836" max="13836" width="9.140625" customWidth="1"/>
    <col min="13837" max="13837" width="12.42578125" customWidth="1"/>
    <col min="13838" max="13838" width="11" customWidth="1"/>
    <col min="13839" max="13839" width="11.28515625" customWidth="1"/>
    <col min="13840" max="13840" width="15.85546875" bestFit="1" customWidth="1"/>
    <col min="13841" max="13841" width="15.85546875" customWidth="1"/>
    <col min="13842" max="13842" width="12.28515625" customWidth="1"/>
    <col min="13843" max="13843" width="12.85546875" customWidth="1"/>
    <col min="13844" max="13844" width="11.85546875" customWidth="1"/>
    <col min="13845" max="13846" width="13.7109375" customWidth="1"/>
    <col min="13847" max="13847" width="14.85546875" customWidth="1"/>
    <col min="13848" max="13848" width="14.5703125" customWidth="1"/>
    <col min="14086" max="14086" width="7.85546875" bestFit="1" customWidth="1"/>
    <col min="14087" max="14087" width="30" bestFit="1" customWidth="1"/>
    <col min="14088" max="14088" width="8.7109375" bestFit="1" customWidth="1"/>
    <col min="14089" max="14090" width="16.42578125" bestFit="1" customWidth="1"/>
    <col min="14091" max="14091" width="12.7109375" bestFit="1" customWidth="1"/>
    <col min="14092" max="14092" width="9.140625" customWidth="1"/>
    <col min="14093" max="14093" width="12.42578125" customWidth="1"/>
    <col min="14094" max="14094" width="11" customWidth="1"/>
    <col min="14095" max="14095" width="11.28515625" customWidth="1"/>
    <col min="14096" max="14096" width="15.85546875" bestFit="1" customWidth="1"/>
    <col min="14097" max="14097" width="15.85546875" customWidth="1"/>
    <col min="14098" max="14098" width="12.28515625" customWidth="1"/>
    <col min="14099" max="14099" width="12.85546875" customWidth="1"/>
    <col min="14100" max="14100" width="11.85546875" customWidth="1"/>
    <col min="14101" max="14102" width="13.7109375" customWidth="1"/>
    <col min="14103" max="14103" width="14.85546875" customWidth="1"/>
    <col min="14104" max="14104" width="14.5703125" customWidth="1"/>
    <col min="14342" max="14342" width="7.85546875" bestFit="1" customWidth="1"/>
    <col min="14343" max="14343" width="30" bestFit="1" customWidth="1"/>
    <col min="14344" max="14344" width="8.7109375" bestFit="1" customWidth="1"/>
    <col min="14345" max="14346" width="16.42578125" bestFit="1" customWidth="1"/>
    <col min="14347" max="14347" width="12.7109375" bestFit="1" customWidth="1"/>
    <col min="14348" max="14348" width="9.140625" customWidth="1"/>
    <col min="14349" max="14349" width="12.42578125" customWidth="1"/>
    <col min="14350" max="14350" width="11" customWidth="1"/>
    <col min="14351" max="14351" width="11.28515625" customWidth="1"/>
    <col min="14352" max="14352" width="15.85546875" bestFit="1" customWidth="1"/>
    <col min="14353" max="14353" width="15.85546875" customWidth="1"/>
    <col min="14354" max="14354" width="12.28515625" customWidth="1"/>
    <col min="14355" max="14355" width="12.85546875" customWidth="1"/>
    <col min="14356" max="14356" width="11.85546875" customWidth="1"/>
    <col min="14357" max="14358" width="13.7109375" customWidth="1"/>
    <col min="14359" max="14359" width="14.85546875" customWidth="1"/>
    <col min="14360" max="14360" width="14.5703125" customWidth="1"/>
    <col min="14598" max="14598" width="7.85546875" bestFit="1" customWidth="1"/>
    <col min="14599" max="14599" width="30" bestFit="1" customWidth="1"/>
    <col min="14600" max="14600" width="8.7109375" bestFit="1" customWidth="1"/>
    <col min="14601" max="14602" width="16.42578125" bestFit="1" customWidth="1"/>
    <col min="14603" max="14603" width="12.7109375" bestFit="1" customWidth="1"/>
    <col min="14604" max="14604" width="9.140625" customWidth="1"/>
    <col min="14605" max="14605" width="12.42578125" customWidth="1"/>
    <col min="14606" max="14606" width="11" customWidth="1"/>
    <col min="14607" max="14607" width="11.28515625" customWidth="1"/>
    <col min="14608" max="14608" width="15.85546875" bestFit="1" customWidth="1"/>
    <col min="14609" max="14609" width="15.85546875" customWidth="1"/>
    <col min="14610" max="14610" width="12.28515625" customWidth="1"/>
    <col min="14611" max="14611" width="12.85546875" customWidth="1"/>
    <col min="14612" max="14612" width="11.85546875" customWidth="1"/>
    <col min="14613" max="14614" width="13.7109375" customWidth="1"/>
    <col min="14615" max="14615" width="14.85546875" customWidth="1"/>
    <col min="14616" max="14616" width="14.5703125" customWidth="1"/>
    <col min="14854" max="14854" width="7.85546875" bestFit="1" customWidth="1"/>
    <col min="14855" max="14855" width="30" bestFit="1" customWidth="1"/>
    <col min="14856" max="14856" width="8.7109375" bestFit="1" customWidth="1"/>
    <col min="14857" max="14858" width="16.42578125" bestFit="1" customWidth="1"/>
    <col min="14859" max="14859" width="12.7109375" bestFit="1" customWidth="1"/>
    <col min="14860" max="14860" width="9.140625" customWidth="1"/>
    <col min="14861" max="14861" width="12.42578125" customWidth="1"/>
    <col min="14862" max="14862" width="11" customWidth="1"/>
    <col min="14863" max="14863" width="11.28515625" customWidth="1"/>
    <col min="14864" max="14864" width="15.85546875" bestFit="1" customWidth="1"/>
    <col min="14865" max="14865" width="15.85546875" customWidth="1"/>
    <col min="14866" max="14866" width="12.28515625" customWidth="1"/>
    <col min="14867" max="14867" width="12.85546875" customWidth="1"/>
    <col min="14868" max="14868" width="11.85546875" customWidth="1"/>
    <col min="14869" max="14870" width="13.7109375" customWidth="1"/>
    <col min="14871" max="14871" width="14.85546875" customWidth="1"/>
    <col min="14872" max="14872" width="14.5703125" customWidth="1"/>
    <col min="15110" max="15110" width="7.85546875" bestFit="1" customWidth="1"/>
    <col min="15111" max="15111" width="30" bestFit="1" customWidth="1"/>
    <col min="15112" max="15112" width="8.7109375" bestFit="1" customWidth="1"/>
    <col min="15113" max="15114" width="16.42578125" bestFit="1" customWidth="1"/>
    <col min="15115" max="15115" width="12.7109375" bestFit="1" customWidth="1"/>
    <col min="15116" max="15116" width="9.140625" customWidth="1"/>
    <col min="15117" max="15117" width="12.42578125" customWidth="1"/>
    <col min="15118" max="15118" width="11" customWidth="1"/>
    <col min="15119" max="15119" width="11.28515625" customWidth="1"/>
    <col min="15120" max="15120" width="15.85546875" bestFit="1" customWidth="1"/>
    <col min="15121" max="15121" width="15.85546875" customWidth="1"/>
    <col min="15122" max="15122" width="12.28515625" customWidth="1"/>
    <col min="15123" max="15123" width="12.85546875" customWidth="1"/>
    <col min="15124" max="15124" width="11.85546875" customWidth="1"/>
    <col min="15125" max="15126" width="13.7109375" customWidth="1"/>
    <col min="15127" max="15127" width="14.85546875" customWidth="1"/>
    <col min="15128" max="15128" width="14.5703125" customWidth="1"/>
    <col min="15366" max="15366" width="7.85546875" bestFit="1" customWidth="1"/>
    <col min="15367" max="15367" width="30" bestFit="1" customWidth="1"/>
    <col min="15368" max="15368" width="8.7109375" bestFit="1" customWidth="1"/>
    <col min="15369" max="15370" width="16.42578125" bestFit="1" customWidth="1"/>
    <col min="15371" max="15371" width="12.7109375" bestFit="1" customWidth="1"/>
    <col min="15372" max="15372" width="9.140625" customWidth="1"/>
    <col min="15373" max="15373" width="12.42578125" customWidth="1"/>
    <col min="15374" max="15374" width="11" customWidth="1"/>
    <col min="15375" max="15375" width="11.28515625" customWidth="1"/>
    <col min="15376" max="15376" width="15.85546875" bestFit="1" customWidth="1"/>
    <col min="15377" max="15377" width="15.85546875" customWidth="1"/>
    <col min="15378" max="15378" width="12.28515625" customWidth="1"/>
    <col min="15379" max="15379" width="12.85546875" customWidth="1"/>
    <col min="15380" max="15380" width="11.85546875" customWidth="1"/>
    <col min="15381" max="15382" width="13.7109375" customWidth="1"/>
    <col min="15383" max="15383" width="14.85546875" customWidth="1"/>
    <col min="15384" max="15384" width="14.5703125" customWidth="1"/>
    <col min="15622" max="15622" width="7.85546875" bestFit="1" customWidth="1"/>
    <col min="15623" max="15623" width="30" bestFit="1" customWidth="1"/>
    <col min="15624" max="15624" width="8.7109375" bestFit="1" customWidth="1"/>
    <col min="15625" max="15626" width="16.42578125" bestFit="1" customWidth="1"/>
    <col min="15627" max="15627" width="12.7109375" bestFit="1" customWidth="1"/>
    <col min="15628" max="15628" width="9.140625" customWidth="1"/>
    <col min="15629" max="15629" width="12.42578125" customWidth="1"/>
    <col min="15630" max="15630" width="11" customWidth="1"/>
    <col min="15631" max="15631" width="11.28515625" customWidth="1"/>
    <col min="15632" max="15632" width="15.85546875" bestFit="1" customWidth="1"/>
    <col min="15633" max="15633" width="15.85546875" customWidth="1"/>
    <col min="15634" max="15634" width="12.28515625" customWidth="1"/>
    <col min="15635" max="15635" width="12.85546875" customWidth="1"/>
    <col min="15636" max="15636" width="11.85546875" customWidth="1"/>
    <col min="15637" max="15638" width="13.7109375" customWidth="1"/>
    <col min="15639" max="15639" width="14.85546875" customWidth="1"/>
    <col min="15640" max="15640" width="14.5703125" customWidth="1"/>
    <col min="15878" max="15878" width="7.85546875" bestFit="1" customWidth="1"/>
    <col min="15879" max="15879" width="30" bestFit="1" customWidth="1"/>
    <col min="15880" max="15880" width="8.7109375" bestFit="1" customWidth="1"/>
    <col min="15881" max="15882" width="16.42578125" bestFit="1" customWidth="1"/>
    <col min="15883" max="15883" width="12.7109375" bestFit="1" customWidth="1"/>
    <col min="15884" max="15884" width="9.140625" customWidth="1"/>
    <col min="15885" max="15885" width="12.42578125" customWidth="1"/>
    <col min="15886" max="15886" width="11" customWidth="1"/>
    <col min="15887" max="15887" width="11.28515625" customWidth="1"/>
    <col min="15888" max="15888" width="15.85546875" bestFit="1" customWidth="1"/>
    <col min="15889" max="15889" width="15.85546875" customWidth="1"/>
    <col min="15890" max="15890" width="12.28515625" customWidth="1"/>
    <col min="15891" max="15891" width="12.85546875" customWidth="1"/>
    <col min="15892" max="15892" width="11.85546875" customWidth="1"/>
    <col min="15893" max="15894" width="13.7109375" customWidth="1"/>
    <col min="15895" max="15895" width="14.85546875" customWidth="1"/>
    <col min="15896" max="15896" width="14.5703125" customWidth="1"/>
    <col min="16134" max="16134" width="7.85546875" bestFit="1" customWidth="1"/>
    <col min="16135" max="16135" width="30" bestFit="1" customWidth="1"/>
    <col min="16136" max="16136" width="8.7109375" bestFit="1" customWidth="1"/>
    <col min="16137" max="16138" width="16.42578125" bestFit="1" customWidth="1"/>
    <col min="16139" max="16139" width="12.7109375" bestFit="1" customWidth="1"/>
    <col min="16140" max="16140" width="9.140625" customWidth="1"/>
    <col min="16141" max="16141" width="12.42578125" customWidth="1"/>
    <col min="16142" max="16142" width="11" customWidth="1"/>
    <col min="16143" max="16143" width="11.28515625" customWidth="1"/>
    <col min="16144" max="16144" width="15.85546875" bestFit="1" customWidth="1"/>
    <col min="16145" max="16145" width="15.85546875" customWidth="1"/>
    <col min="16146" max="16146" width="12.28515625" customWidth="1"/>
    <col min="16147" max="16147" width="12.85546875" customWidth="1"/>
    <col min="16148" max="16148" width="11.85546875" customWidth="1"/>
    <col min="16149" max="16150" width="13.7109375" customWidth="1"/>
    <col min="16151" max="16151" width="14.85546875" customWidth="1"/>
    <col min="16152" max="16152" width="14.5703125" customWidth="1"/>
  </cols>
  <sheetData>
    <row r="1" spans="1:25" s="27" customFormat="1" ht="63" x14ac:dyDescent="0.2">
      <c r="A1" s="29" t="s">
        <v>73</v>
      </c>
      <c r="B1" s="29" t="s">
        <v>74</v>
      </c>
      <c r="C1" s="29" t="s">
        <v>66</v>
      </c>
      <c r="D1" s="29" t="s">
        <v>72</v>
      </c>
      <c r="E1" s="150" t="s">
        <v>63</v>
      </c>
      <c r="F1" s="150" t="s">
        <v>339</v>
      </c>
      <c r="G1" s="78" t="s">
        <v>67</v>
      </c>
      <c r="H1" s="78" t="s">
        <v>75</v>
      </c>
      <c r="I1" s="36" t="s">
        <v>76</v>
      </c>
      <c r="J1" s="36" t="s">
        <v>77</v>
      </c>
      <c r="K1" s="36" t="s">
        <v>78</v>
      </c>
      <c r="L1" s="36" t="s">
        <v>79</v>
      </c>
      <c r="M1" s="36" t="s">
        <v>80</v>
      </c>
      <c r="N1" s="152" t="s">
        <v>1254</v>
      </c>
      <c r="O1" s="82" t="s">
        <v>81</v>
      </c>
      <c r="P1" s="36" t="s">
        <v>82</v>
      </c>
      <c r="Q1" s="36" t="s">
        <v>2405</v>
      </c>
      <c r="R1" s="463" t="s">
        <v>3068</v>
      </c>
      <c r="S1" s="36" t="s">
        <v>3069</v>
      </c>
      <c r="T1" s="83" t="s">
        <v>84</v>
      </c>
      <c r="U1" s="83" t="s">
        <v>1431</v>
      </c>
      <c r="V1" s="83" t="s">
        <v>1432</v>
      </c>
      <c r="W1" s="83" t="s">
        <v>1354</v>
      </c>
      <c r="X1" s="36" t="s">
        <v>85</v>
      </c>
      <c r="Y1" s="36" t="s">
        <v>86</v>
      </c>
    </row>
    <row r="2" spans="1:25" s="191" customFormat="1" ht="15.75" x14ac:dyDescent="0.25">
      <c r="A2" s="133" t="s">
        <v>1315</v>
      </c>
      <c r="B2" s="134" t="s">
        <v>1392</v>
      </c>
      <c r="C2" s="280" t="s">
        <v>39</v>
      </c>
      <c r="D2" s="154" t="s">
        <v>0</v>
      </c>
      <c r="E2" s="147" t="str">
        <f>VLOOKUP(A2,'RRE0020'!$A$2:$K$500,11,0)</f>
        <v>Senior Officer</v>
      </c>
      <c r="F2" s="147">
        <f>VLOOKUP(A2,ĐML!$A$3:$K$500,11,0)</f>
        <v>9000000</v>
      </c>
      <c r="G2" s="148">
        <v>12489317000</v>
      </c>
      <c r="H2" s="148">
        <v>20489708</v>
      </c>
      <c r="I2" s="252">
        <f>SUMIFS(Call!$D$2:$D$13,Call!$E$2:$E$13,Broker!A2,Call!$G$2:$G$13,Broker!D2)</f>
        <v>0</v>
      </c>
      <c r="J2" s="149"/>
      <c r="K2" s="149"/>
      <c r="L2" s="149"/>
      <c r="M2" s="149">
        <f>ROUND(H2-I2-J2-K2+L2,0)</f>
        <v>20489708</v>
      </c>
      <c r="N2" s="149" t="str">
        <f>IF(D2="Biểu hoa hồng KH tự phát triển",IF(M2-VLOOKUP(M2,'5.QĐ'!$F$5:$J$12,5,TRUE)&gt;=-1000000,"yes","no"),"no")</f>
        <v>no</v>
      </c>
      <c r="O2" s="253">
        <f>IF(D2="Biểu hoa hồng KH tự phát triển",VLOOKUP(M2,'5.QĐ'!$F$5:$G$12,2,TRUE),IF(AND(Broker!M1&gt;5000000,SUMIF($A$2:$A$406,A2,$H$2:$H$406)&gt;F1),VLOOKUP(M2,'5.QĐ'!$F$5:$H$12,3,TRUE),0))</f>
        <v>0.25</v>
      </c>
      <c r="P2" s="149">
        <f t="shared" ref="P2:P65" si="0">ROUND(M2*O2,0)</f>
        <v>5122427</v>
      </c>
      <c r="Q2" s="149">
        <v>0</v>
      </c>
      <c r="R2" s="149">
        <v>3580747</v>
      </c>
      <c r="S2" s="149">
        <f>P2+Q2-R2</f>
        <v>1541680</v>
      </c>
      <c r="T2" s="149">
        <f>IF(D2="Biểu hoa hồng KH tự phát triển",SUMIF(Inter!$T$2:$T$507,Broker!A2,Inter!$W$2:$W$507),0)</f>
        <v>292753</v>
      </c>
      <c r="U2" s="84">
        <f>IF(D2="Biểu hoa hồng KH tự phát triển",SUMIF(Group!$J$2:$J$99,Broker!A2,Group!$H$2:$H$99),0)</f>
        <v>0</v>
      </c>
      <c r="V2" s="84"/>
      <c r="W2" s="84"/>
      <c r="X2" s="149"/>
      <c r="Y2" s="149">
        <f>S2+T2+U2+X2+W2</f>
        <v>1834433</v>
      </c>
    </row>
    <row r="3" spans="1:25" s="24" customFormat="1" ht="15.75" x14ac:dyDescent="0.25">
      <c r="A3" s="133" t="s">
        <v>116</v>
      </c>
      <c r="B3" s="134" t="s">
        <v>117</v>
      </c>
      <c r="C3" s="280" t="s">
        <v>33</v>
      </c>
      <c r="D3" s="154" t="s">
        <v>0</v>
      </c>
      <c r="E3" s="147" t="str">
        <f>VLOOKUP(A3,'RRE0020'!$A$2:$K$500,11,0)</f>
        <v>Senior Officer</v>
      </c>
      <c r="F3" s="147">
        <f>VLOOKUP(A3,ĐML!$A$3:$K$500,11,0)</f>
        <v>11400000</v>
      </c>
      <c r="G3" s="148">
        <v>52216200000</v>
      </c>
      <c r="H3" s="148">
        <v>123008168</v>
      </c>
      <c r="I3" s="252">
        <f>SUMIFS(Call!$D$2:$D$13,Call!$E$2:$E$13,Broker!A3,Call!$G$2:$G$13,Broker!D3)</f>
        <v>0</v>
      </c>
      <c r="J3" s="149"/>
      <c r="K3" s="149"/>
      <c r="L3" s="149"/>
      <c r="M3" s="149">
        <f t="shared" ref="M3:M66" si="1">ROUND(H3-I3-J3-K3+L3,0)</f>
        <v>123008168</v>
      </c>
      <c r="N3" s="149" t="str">
        <f>IF(D3="Biểu hoa hồng KH tự phát triển",IF(M3-VLOOKUP(M3,'5.QĐ'!$F$5:$J$12,5,TRUE)&gt;=-1000000,"yes","no"),"no")</f>
        <v>no</v>
      </c>
      <c r="O3" s="253">
        <f>IF(D3="Biểu hoa hồng KH tự phát triển",VLOOKUP(M3,'5.QĐ'!$F$5:$G$12,2,TRUE),IF(AND(Broker!M2&gt;5000000,SUMIF($A$2:$A$406,A3,$H$2:$H$406)&gt;F2),VLOOKUP(M3,'5.QĐ'!$F$5:$H$12,3,TRUE),0))</f>
        <v>0.4</v>
      </c>
      <c r="P3" s="149">
        <f t="shared" si="0"/>
        <v>49203267</v>
      </c>
      <c r="Q3" s="149">
        <v>0</v>
      </c>
      <c r="R3" s="149">
        <v>36642341</v>
      </c>
      <c r="S3" s="149">
        <f t="shared" ref="S3:S66" si="2">P3+Q3-R3</f>
        <v>12560926</v>
      </c>
      <c r="T3" s="149">
        <f>IF(D3="Biểu hoa hồng KH tự phát triển",SUMIF(Inter!$T$2:$T$507,Broker!A3,Inter!$W$2:$W$507),0)</f>
        <v>0</v>
      </c>
      <c r="U3" s="84">
        <f>IF(D3="Biểu hoa hồng KH tự phát triển",SUMIF(Group!$J$2:$J$99,Broker!A3,Group!$H$2:$H$99),0)</f>
        <v>0</v>
      </c>
      <c r="V3" s="84"/>
      <c r="W3" s="84"/>
      <c r="X3" s="149"/>
      <c r="Y3" s="149">
        <f t="shared" ref="Y3:Y66" si="3">S3+T3+U3+X3+W3</f>
        <v>12560926</v>
      </c>
    </row>
    <row r="4" spans="1:25" s="24" customFormat="1" ht="15.75" x14ac:dyDescent="0.25">
      <c r="A4" s="133" t="s">
        <v>204</v>
      </c>
      <c r="B4" s="134" t="s">
        <v>205</v>
      </c>
      <c r="C4" s="280" t="s">
        <v>39</v>
      </c>
      <c r="D4" s="154" t="s">
        <v>0</v>
      </c>
      <c r="E4" s="147" t="str">
        <f>VLOOKUP(A4,'RRE0020'!$A$2:$K$500,11,0)</f>
        <v>Manager level 2</v>
      </c>
      <c r="F4" s="147">
        <f>VLOOKUP(A4,ĐML!$A$3:$K$500,11,0)</f>
        <v>17400000</v>
      </c>
      <c r="G4" s="148">
        <v>190713385350</v>
      </c>
      <c r="H4" s="148">
        <v>284391121</v>
      </c>
      <c r="I4" s="252">
        <f>SUMIFS(Call!$D$2:$D$13,Call!$E$2:$E$13,Broker!A4,Call!$G$2:$G$13,Broker!D4)</f>
        <v>0</v>
      </c>
      <c r="J4" s="149"/>
      <c r="K4" s="149"/>
      <c r="L4" s="149"/>
      <c r="M4" s="149">
        <f t="shared" si="1"/>
        <v>284391121</v>
      </c>
      <c r="N4" s="149" t="str">
        <f>IF(D4="Biểu hoa hồng KH tự phát triển",IF(M4-VLOOKUP(M4,'5.QĐ'!$F$5:$J$12,5,TRUE)&gt;=-1000000,"yes","no"),"no")</f>
        <v>no</v>
      </c>
      <c r="O4" s="253">
        <f>IF(D4="Biểu hoa hồng KH tự phát triển",VLOOKUP(M4,'5.QĐ'!$F$5:$G$12,2,TRUE),IF(AND(Broker!M3&gt;5000000,SUMIF($A$2:$A$406,A4,$H$2:$H$406)&gt;F3),VLOOKUP(M4,'5.QĐ'!$F$5:$H$12,3,TRUE),0))</f>
        <v>0.45</v>
      </c>
      <c r="P4" s="149">
        <f t="shared" si="0"/>
        <v>127976004</v>
      </c>
      <c r="Q4" s="149">
        <v>0</v>
      </c>
      <c r="R4" s="149">
        <v>69774363</v>
      </c>
      <c r="S4" s="149">
        <f t="shared" si="2"/>
        <v>58201641</v>
      </c>
      <c r="T4" s="149">
        <f>IF(D4="Biểu hoa hồng KH tự phát triển",SUMIF(Inter!$T$2:$T$507,Broker!A4,Inter!$W$2:$W$507),0)</f>
        <v>0</v>
      </c>
      <c r="U4" s="84">
        <f>IF(D4="Biểu hoa hồng KH tự phát triển",SUMIF(Group!$J$2:$J$99,Broker!A4,Group!$H$2:$H$99),0)</f>
        <v>7159565</v>
      </c>
      <c r="V4" s="84"/>
      <c r="W4" s="84"/>
      <c r="X4" s="149"/>
      <c r="Y4" s="149">
        <f t="shared" si="3"/>
        <v>65361206</v>
      </c>
    </row>
    <row r="5" spans="1:25" s="24" customFormat="1" ht="15.75" x14ac:dyDescent="0.25">
      <c r="A5" s="133" t="s">
        <v>198</v>
      </c>
      <c r="B5" s="134" t="s">
        <v>199</v>
      </c>
      <c r="C5" s="280" t="s">
        <v>39</v>
      </c>
      <c r="D5" s="154" t="s">
        <v>0</v>
      </c>
      <c r="E5" s="147" t="str">
        <f>VLOOKUP(A5,'RRE0020'!$A$2:$K$500,11,0)</f>
        <v>Senior Officer</v>
      </c>
      <c r="F5" s="147">
        <f>VLOOKUP(A5,ĐML!$A$3:$K$500,11,0)</f>
        <v>11400000</v>
      </c>
      <c r="G5" s="148">
        <v>33369890000</v>
      </c>
      <c r="H5" s="148">
        <v>59474208</v>
      </c>
      <c r="I5" s="252">
        <f>SUMIFS(Call!$D$2:$D$13,Call!$E$2:$E$13,Broker!A5,Call!$G$2:$G$13,Broker!D5)</f>
        <v>0</v>
      </c>
      <c r="J5" s="149"/>
      <c r="K5" s="149"/>
      <c r="L5" s="149"/>
      <c r="M5" s="149">
        <f t="shared" si="1"/>
        <v>59474208</v>
      </c>
      <c r="N5" s="149" t="str">
        <f>IF(D5="Biểu hoa hồng KH tự phát triển",IF(M5-VLOOKUP(M5,'5.QĐ'!$F$5:$J$12,5,TRUE)&gt;=-1000000,"yes","no"),"no")</f>
        <v>no</v>
      </c>
      <c r="O5" s="253">
        <f>IF(D5="Biểu hoa hồng KH tự phát triển",VLOOKUP(M5,'5.QĐ'!$F$5:$G$12,2,TRUE),IF(AND(Broker!M4&gt;5000000,SUMIF($A$2:$A$406,A5,$H$2:$H$406)&gt;F4),VLOOKUP(M5,'5.QĐ'!$F$5:$H$12,3,TRUE),0))</f>
        <v>0.3</v>
      </c>
      <c r="P5" s="149">
        <f t="shared" si="0"/>
        <v>17842262</v>
      </c>
      <c r="Q5" s="149">
        <v>0</v>
      </c>
      <c r="R5" s="149">
        <v>16633271</v>
      </c>
      <c r="S5" s="149">
        <f t="shared" si="2"/>
        <v>1208991</v>
      </c>
      <c r="T5" s="149">
        <f>IF(D5="Biểu hoa hồng KH tự phát triển",SUMIF(Inter!$T$2:$T$507,Broker!A5,Inter!$W$2:$W$507),0)</f>
        <v>62758</v>
      </c>
      <c r="U5" s="84">
        <f>IF(D5="Biểu hoa hồng KH tự phát triển",SUMIF(Group!$J$2:$J$99,Broker!A5,Group!$H$2:$H$99),0)</f>
        <v>0</v>
      </c>
      <c r="V5" s="84"/>
      <c r="W5" s="84"/>
      <c r="X5" s="149"/>
      <c r="Y5" s="149">
        <f t="shared" si="3"/>
        <v>1271749</v>
      </c>
    </row>
    <row r="6" spans="1:25" s="24" customFormat="1" ht="15.75" x14ac:dyDescent="0.25">
      <c r="A6" s="133" t="s">
        <v>97</v>
      </c>
      <c r="B6" s="134" t="s">
        <v>98</v>
      </c>
      <c r="C6" s="280" t="s">
        <v>33</v>
      </c>
      <c r="D6" s="154" t="s">
        <v>0</v>
      </c>
      <c r="E6" s="147" t="str">
        <f>VLOOKUP(A6,'RRE0020'!$A$2:$K$500,11,0)</f>
        <v>Senior Deputy Director</v>
      </c>
      <c r="F6" s="147">
        <f>VLOOKUP(A6,ĐML!$A$3:$K$500,11,0)</f>
        <v>25200000</v>
      </c>
      <c r="G6" s="148">
        <v>67283466700</v>
      </c>
      <c r="H6" s="148">
        <v>125615149</v>
      </c>
      <c r="I6" s="252">
        <f>SUMIFS(Call!$D$2:$D$13,Call!$E$2:$E$13,Broker!A6,Call!$G$2:$G$13,Broker!D6)</f>
        <v>0</v>
      </c>
      <c r="J6" s="149"/>
      <c r="K6" s="149"/>
      <c r="L6" s="149"/>
      <c r="M6" s="149">
        <f t="shared" si="1"/>
        <v>125615149</v>
      </c>
      <c r="N6" s="149" t="str">
        <f>IF(D6="Biểu hoa hồng KH tự phát triển",IF(M6-VLOOKUP(M6,'5.QĐ'!$F$5:$J$12,5,TRUE)&gt;=-1000000,"yes","no"),"no")</f>
        <v>no</v>
      </c>
      <c r="O6" s="253">
        <f>IF(D6="Biểu hoa hồng KH tự phát triển",VLOOKUP(M6,'5.QĐ'!$F$5:$G$12,2,TRUE),IF(AND(Broker!M5&gt;5000000,SUMIF($A$2:$A$406,A6,$H$2:$H$406)&gt;F5),VLOOKUP(M6,'5.QĐ'!$F$5:$H$12,3,TRUE),0))</f>
        <v>0.4</v>
      </c>
      <c r="P6" s="149">
        <f t="shared" si="0"/>
        <v>50246060</v>
      </c>
      <c r="Q6" s="149">
        <v>0</v>
      </c>
      <c r="R6" s="149">
        <v>38382884</v>
      </c>
      <c r="S6" s="149">
        <f t="shared" si="2"/>
        <v>11863176</v>
      </c>
      <c r="T6" s="149">
        <f>IF(D6="Biểu hoa hồng KH tự phát triển",SUMIF(Inter!$T$2:$T$507,Broker!A6,Inter!$W$2:$W$507),0)</f>
        <v>634384</v>
      </c>
      <c r="U6" s="84">
        <f>IF(D6="Biểu hoa hồng KH tự phát triển",SUMIF(Group!$J$2:$J$99,Broker!A6,Group!$H$2:$H$99),0)</f>
        <v>6088046</v>
      </c>
      <c r="V6" s="84"/>
      <c r="W6" s="84"/>
      <c r="X6" s="149"/>
      <c r="Y6" s="149">
        <f t="shared" si="3"/>
        <v>18585606</v>
      </c>
    </row>
    <row r="7" spans="1:25" s="24" customFormat="1" ht="15.75" x14ac:dyDescent="0.25">
      <c r="A7" s="133" t="s">
        <v>208</v>
      </c>
      <c r="B7" s="134" t="s">
        <v>209</v>
      </c>
      <c r="C7" s="280" t="s">
        <v>40</v>
      </c>
      <c r="D7" s="154" t="s">
        <v>0</v>
      </c>
      <c r="E7" s="147" t="str">
        <f>VLOOKUP(A7,'RRE0020'!$A$2:$K$500,11,0)</f>
        <v>Manager level 1</v>
      </c>
      <c r="F7" s="147">
        <f>VLOOKUP(A7,ĐML!$A$3:$K$500,11,0)</f>
        <v>15000000</v>
      </c>
      <c r="G7" s="148">
        <v>29518335200</v>
      </c>
      <c r="H7" s="148">
        <v>49271050</v>
      </c>
      <c r="I7" s="252">
        <f>SUMIFS(Call!$D$2:$D$13,Call!$E$2:$E$13,Broker!A7,Call!$G$2:$G$13,Broker!D7)</f>
        <v>0</v>
      </c>
      <c r="J7" s="149"/>
      <c r="K7" s="149"/>
      <c r="L7" s="149"/>
      <c r="M7" s="149">
        <f t="shared" si="1"/>
        <v>49271050</v>
      </c>
      <c r="N7" s="149" t="str">
        <f>IF(D7="Biểu hoa hồng KH tự phát triển",IF(M7-VLOOKUP(M7,'5.QĐ'!$F$5:$J$12,5,TRUE)&gt;=-1000000,"yes","no"),"no")</f>
        <v>no</v>
      </c>
      <c r="O7" s="253">
        <f>IF(D7="Biểu hoa hồng KH tự phát triển",VLOOKUP(M7,'5.QĐ'!$F$5:$G$12,2,TRUE),IF(AND(Broker!M6&gt;5000000,SUMIF($A$2:$A$406,A7,$H$2:$H$406)&gt;F6),VLOOKUP(M7,'5.QĐ'!$F$5:$H$12,3,TRUE),0))</f>
        <v>0.3</v>
      </c>
      <c r="P7" s="149">
        <f t="shared" si="0"/>
        <v>14781315</v>
      </c>
      <c r="Q7" s="149">
        <v>0</v>
      </c>
      <c r="R7" s="149">
        <v>12510308</v>
      </c>
      <c r="S7" s="149">
        <f t="shared" si="2"/>
        <v>2271007</v>
      </c>
      <c r="T7" s="149">
        <f>IF(D7="Biểu hoa hồng KH tự phát triển",SUMIF(Inter!$T$2:$T$507,Broker!A7,Inter!$W$2:$W$507),0)</f>
        <v>27830599</v>
      </c>
      <c r="U7" s="84">
        <f>IF(D7="Biểu hoa hồng KH tự phát triển",SUMIF(Group!$J$2:$J$99,Broker!A7,Group!$H$2:$H$99),0)</f>
        <v>551835</v>
      </c>
      <c r="V7" s="84"/>
      <c r="W7" s="84"/>
      <c r="X7" s="149"/>
      <c r="Y7" s="149">
        <f t="shared" si="3"/>
        <v>30653441</v>
      </c>
    </row>
    <row r="8" spans="1:25" s="24" customFormat="1" ht="15.75" x14ac:dyDescent="0.25">
      <c r="A8" s="133" t="s">
        <v>99</v>
      </c>
      <c r="B8" s="134" t="s">
        <v>100</v>
      </c>
      <c r="C8" s="280" t="s">
        <v>33</v>
      </c>
      <c r="D8" s="154" t="s">
        <v>0</v>
      </c>
      <c r="E8" s="147" t="str">
        <f>VLOOKUP(A8,'RRE0020'!$A$2:$K$500,11,0)</f>
        <v>Senior Officer</v>
      </c>
      <c r="F8" s="147">
        <f>VLOOKUP(A8,ĐML!$A$3:$K$500,11,0)</f>
        <v>9000000</v>
      </c>
      <c r="G8" s="148">
        <v>41534139000</v>
      </c>
      <c r="H8" s="148">
        <v>77416387</v>
      </c>
      <c r="I8" s="252">
        <f>SUMIFS(Call!$D$2:$D$13,Call!$E$2:$E$13,Broker!A8,Call!$G$2:$G$13,Broker!D8)</f>
        <v>0</v>
      </c>
      <c r="J8" s="149"/>
      <c r="K8" s="149"/>
      <c r="L8" s="149"/>
      <c r="M8" s="149">
        <f t="shared" si="1"/>
        <v>77416387</v>
      </c>
      <c r="N8" s="149" t="str">
        <f>IF(D8="Biểu hoa hồng KH tự phát triển",IF(M8-VLOOKUP(M8,'5.QĐ'!$F$5:$J$12,5,TRUE)&gt;=-1000000,"yes","no"),"no")</f>
        <v>no</v>
      </c>
      <c r="O8" s="253">
        <f>IF(D8="Biểu hoa hồng KH tự phát triển",VLOOKUP(M8,'5.QĐ'!$F$5:$G$12,2,TRUE),IF(AND(Broker!M7&gt;5000000,SUMIF($A$2:$A$406,A8,$H$2:$H$406)&gt;F7),VLOOKUP(M8,'5.QĐ'!$F$5:$H$12,3,TRUE),0))</f>
        <v>0.3</v>
      </c>
      <c r="P8" s="149">
        <f t="shared" si="0"/>
        <v>23224916</v>
      </c>
      <c r="Q8" s="149">
        <v>0</v>
      </c>
      <c r="R8" s="149">
        <v>20858102</v>
      </c>
      <c r="S8" s="149">
        <f t="shared" si="2"/>
        <v>2366814</v>
      </c>
      <c r="T8" s="149">
        <f>IF(D8="Biểu hoa hồng KH tự phát triển",SUMIF(Inter!$T$2:$T$507,Broker!A8,Inter!$W$2:$W$507),0)</f>
        <v>0</v>
      </c>
      <c r="U8" s="84">
        <f>IF(D8="Biểu hoa hồng KH tự phát triển",SUMIF(Group!$J$2:$J$99,Broker!A8,Group!$H$2:$H$99),0)</f>
        <v>0</v>
      </c>
      <c r="V8" s="84"/>
      <c r="W8" s="84"/>
      <c r="X8" s="149"/>
      <c r="Y8" s="149">
        <f t="shared" si="3"/>
        <v>2366814</v>
      </c>
    </row>
    <row r="9" spans="1:25" s="24" customFormat="1" ht="15.75" x14ac:dyDescent="0.25">
      <c r="A9" s="133" t="s">
        <v>99</v>
      </c>
      <c r="B9" s="134" t="s">
        <v>100</v>
      </c>
      <c r="C9" s="280" t="s">
        <v>33</v>
      </c>
      <c r="D9" s="154" t="s">
        <v>2</v>
      </c>
      <c r="E9" s="147" t="str">
        <f>VLOOKUP(A9,'RRE0020'!$A$2:$K$500,11,0)</f>
        <v>Senior Officer</v>
      </c>
      <c r="F9" s="147">
        <f>VLOOKUP(A9,ĐML!$A$3:$K$500,11,0)</f>
        <v>9000000</v>
      </c>
      <c r="G9" s="148">
        <v>90780000</v>
      </c>
      <c r="H9" s="148">
        <v>178836</v>
      </c>
      <c r="I9" s="252">
        <f>SUMIFS(Call!$D$2:$D$13,Call!$E$2:$E$13,Broker!A9,Call!$G$2:$G$13,Broker!D9)</f>
        <v>0</v>
      </c>
      <c r="J9" s="149"/>
      <c r="K9" s="149"/>
      <c r="L9" s="149"/>
      <c r="M9" s="149">
        <f t="shared" si="1"/>
        <v>178836</v>
      </c>
      <c r="N9" s="149" t="str">
        <f>IF(D9="Biểu hoa hồng KH tự phát triển",IF(M9-VLOOKUP(M9,'5.QĐ'!$F$5:$J$12,5,TRUE)&gt;=-1000000,"yes","no"),"no")</f>
        <v>no</v>
      </c>
      <c r="O9" s="253">
        <f>IF(D9="Biểu hoa hồng KH tự phát triển",VLOOKUP(M9,'5.QĐ'!$F$5:$G$12,2,TRUE),IF(AND(Broker!M8&gt;5000000,SUMIF($A$2:$A$406,A9,$H$2:$H$406)&gt;F8),VLOOKUP(M9,'5.QĐ'!$F$5:$H$12,3,TRUE),0))</f>
        <v>0.1</v>
      </c>
      <c r="P9" s="149">
        <f t="shared" si="0"/>
        <v>17884</v>
      </c>
      <c r="Q9" s="149">
        <v>0</v>
      </c>
      <c r="R9" s="149">
        <v>17884</v>
      </c>
      <c r="S9" s="149">
        <f t="shared" si="2"/>
        <v>0</v>
      </c>
      <c r="T9" s="149">
        <f>IF(D9="Biểu hoa hồng KH tự phát triển",SUMIF(Inter!$T$2:$T$507,Broker!A9,Inter!$W$2:$W$507),0)</f>
        <v>0</v>
      </c>
      <c r="U9" s="84">
        <f>IF(D9="Biểu hoa hồng KH tự phát triển",SUMIF(Group!$J$2:$J$99,Broker!A9,Group!$H$2:$H$99),0)</f>
        <v>0</v>
      </c>
      <c r="V9" s="84"/>
      <c r="W9" s="84"/>
      <c r="X9" s="149"/>
      <c r="Y9" s="149">
        <f t="shared" si="3"/>
        <v>0</v>
      </c>
    </row>
    <row r="10" spans="1:25" s="24" customFormat="1" ht="15.75" x14ac:dyDescent="0.25">
      <c r="A10" s="133" t="s">
        <v>202</v>
      </c>
      <c r="B10" s="134" t="s">
        <v>203</v>
      </c>
      <c r="C10" s="280" t="s">
        <v>39</v>
      </c>
      <c r="D10" s="154" t="s">
        <v>0</v>
      </c>
      <c r="E10" s="147" t="str">
        <f>VLOOKUP(A10,'RRE0020'!$A$2:$K$500,11,0)</f>
        <v>Manager level 2</v>
      </c>
      <c r="F10" s="147">
        <f>VLOOKUP(A10,ĐML!$A$3:$K$500,11,0)</f>
        <v>17400000</v>
      </c>
      <c r="G10" s="148">
        <v>46108861000</v>
      </c>
      <c r="H10" s="148">
        <v>91087376</v>
      </c>
      <c r="I10" s="252">
        <f>SUMIFS(Call!$D$2:$D$13,Call!$E$2:$E$13,Broker!A10,Call!$G$2:$G$13,Broker!D10)</f>
        <v>0</v>
      </c>
      <c r="J10" s="149"/>
      <c r="K10" s="149"/>
      <c r="L10" s="149"/>
      <c r="M10" s="149">
        <f t="shared" si="1"/>
        <v>91087376</v>
      </c>
      <c r="N10" s="149" t="str">
        <f>IF(D10="Biểu hoa hồng KH tự phát triển",IF(M10-VLOOKUP(M10,'5.QĐ'!$F$5:$J$12,5,TRUE)&gt;=-1000000,"yes","no"),"no")</f>
        <v>no</v>
      </c>
      <c r="O10" s="253">
        <f>IF(D10="Biểu hoa hồng KH tự phát triển",VLOOKUP(M10,'5.QĐ'!$F$5:$G$12,2,TRUE),IF(AND(Broker!M9&gt;5000000,SUMIF($A$2:$A$406,A10,$H$2:$H$406)&gt;F9),VLOOKUP(M10,'5.QĐ'!$F$5:$H$12,3,TRUE),0))</f>
        <v>0.35</v>
      </c>
      <c r="P10" s="149">
        <f t="shared" si="0"/>
        <v>31880582</v>
      </c>
      <c r="Q10" s="149">
        <v>0</v>
      </c>
      <c r="R10" s="149">
        <v>22882801</v>
      </c>
      <c r="S10" s="149">
        <f t="shared" si="2"/>
        <v>8997781</v>
      </c>
      <c r="T10" s="149">
        <f>IF(D10="Biểu hoa hồng KH tự phát triển",SUMIF(Inter!$T$2:$T$507,Broker!A10,Inter!$W$2:$W$507),0)</f>
        <v>115354</v>
      </c>
      <c r="U10" s="84">
        <f>IF(D10="Biểu hoa hồng KH tự phát triển",SUMIF(Group!$J$2:$J$99,Broker!A10,Group!$H$2:$H$99),0)</f>
        <v>1599278</v>
      </c>
      <c r="V10" s="84"/>
      <c r="W10" s="84"/>
      <c r="X10" s="149"/>
      <c r="Y10" s="149">
        <f t="shared" si="3"/>
        <v>10712413</v>
      </c>
    </row>
    <row r="11" spans="1:25" s="24" customFormat="1" ht="15.75" x14ac:dyDescent="0.25">
      <c r="A11" s="133" t="s">
        <v>202</v>
      </c>
      <c r="B11" s="134" t="s">
        <v>203</v>
      </c>
      <c r="C11" s="280" t="s">
        <v>39</v>
      </c>
      <c r="D11" s="154" t="s">
        <v>2</v>
      </c>
      <c r="E11" s="147" t="str">
        <f>VLOOKUP(A11,'RRE0020'!$A$2:$K$500,11,0)</f>
        <v>Manager level 2</v>
      </c>
      <c r="F11" s="147">
        <f>VLOOKUP(A11,ĐML!$A$3:$K$500,11,0)</f>
        <v>17400000</v>
      </c>
      <c r="G11" s="148">
        <v>536350000</v>
      </c>
      <c r="H11" s="148">
        <v>1056609</v>
      </c>
      <c r="I11" s="252">
        <f>SUMIFS(Call!$D$2:$D$13,Call!$E$2:$E$13,Broker!A11,Call!$G$2:$G$13,Broker!D11)</f>
        <v>0</v>
      </c>
      <c r="J11" s="149"/>
      <c r="K11" s="149"/>
      <c r="L11" s="149"/>
      <c r="M11" s="149">
        <f t="shared" si="1"/>
        <v>1056609</v>
      </c>
      <c r="N11" s="149" t="str">
        <f>IF(D11="Biểu hoa hồng KH tự phát triển",IF(M11-VLOOKUP(M11,'5.QĐ'!$F$5:$J$12,5,TRUE)&gt;=-1000000,"yes","no"),"no")</f>
        <v>no</v>
      </c>
      <c r="O11" s="253">
        <f>IF(D11="Biểu hoa hồng KH tự phát triển",VLOOKUP(M11,'5.QĐ'!$F$5:$G$12,2,TRUE),IF(AND(Broker!M10&gt;5000000,SUMIF($A$2:$A$406,A11,$H$2:$H$406)&gt;F10),VLOOKUP(M11,'5.QĐ'!$F$5:$H$12,3,TRUE),0))</f>
        <v>0.1</v>
      </c>
      <c r="P11" s="149">
        <f t="shared" si="0"/>
        <v>105661</v>
      </c>
      <c r="Q11" s="149">
        <v>0</v>
      </c>
      <c r="R11" s="149">
        <v>93053</v>
      </c>
      <c r="S11" s="149">
        <f t="shared" si="2"/>
        <v>12608</v>
      </c>
      <c r="T11" s="149">
        <f>IF(D11="Biểu hoa hồng KH tự phát triển",SUMIF(Inter!$T$2:$T$507,Broker!A11,Inter!$W$2:$W$507),0)</f>
        <v>0</v>
      </c>
      <c r="U11" s="84">
        <f>IF(D11="Biểu hoa hồng KH tự phát triển",SUMIF(Group!$J$2:$J$99,Broker!A11,Group!$H$2:$H$99),0)</f>
        <v>0</v>
      </c>
      <c r="V11" s="84"/>
      <c r="W11" s="84"/>
      <c r="X11" s="149"/>
      <c r="Y11" s="149">
        <f t="shared" si="3"/>
        <v>12608</v>
      </c>
    </row>
    <row r="12" spans="1:25" s="24" customFormat="1" ht="15.75" x14ac:dyDescent="0.25">
      <c r="A12" s="133" t="s">
        <v>185</v>
      </c>
      <c r="B12" s="134" t="s">
        <v>186</v>
      </c>
      <c r="C12" s="280" t="s">
        <v>35</v>
      </c>
      <c r="D12" s="154" t="s">
        <v>0</v>
      </c>
      <c r="E12" s="147" t="str">
        <f>VLOOKUP(A12,'RRE0020'!$A$2:$K$500,11,0)</f>
        <v>Manager level 1</v>
      </c>
      <c r="F12" s="147">
        <f>VLOOKUP(A12,ĐML!$A$3:$K$500,11,0)</f>
        <v>15000000</v>
      </c>
      <c r="G12" s="148">
        <v>41266775000</v>
      </c>
      <c r="H12" s="148">
        <v>74003986</v>
      </c>
      <c r="I12" s="252">
        <f>SUMIFS(Call!$D$2:$D$13,Call!$E$2:$E$13,Broker!A12,Call!$G$2:$G$13,Broker!D12)</f>
        <v>0</v>
      </c>
      <c r="J12" s="149"/>
      <c r="K12" s="149"/>
      <c r="L12" s="149"/>
      <c r="M12" s="149">
        <f t="shared" si="1"/>
        <v>74003986</v>
      </c>
      <c r="N12" s="149" t="str">
        <f>IF(D12="Biểu hoa hồng KH tự phát triển",IF(M12-VLOOKUP(M12,'5.QĐ'!$F$5:$J$12,5,TRUE)&gt;=-1000000,"yes","no"),"no")</f>
        <v>no</v>
      </c>
      <c r="O12" s="253">
        <f>IF(D12="Biểu hoa hồng KH tự phát triển",VLOOKUP(M12,'5.QĐ'!$F$5:$G$12,2,TRUE),IF(AND(Broker!M11&gt;5000000,SUMIF($A$2:$A$406,A12,$H$2:$H$406)&gt;F11),VLOOKUP(M12,'5.QĐ'!$F$5:$H$12,3,TRUE),0))</f>
        <v>0.3</v>
      </c>
      <c r="P12" s="149">
        <f t="shared" si="0"/>
        <v>22201196</v>
      </c>
      <c r="Q12" s="149">
        <v>0</v>
      </c>
      <c r="R12" s="149">
        <v>19257543</v>
      </c>
      <c r="S12" s="149">
        <f t="shared" si="2"/>
        <v>2943653</v>
      </c>
      <c r="T12" s="149">
        <f>IF(D12="Biểu hoa hồng KH tự phát triển",SUMIF(Inter!$T$2:$T$507,Broker!A12,Inter!$W$2:$W$507),0)</f>
        <v>0</v>
      </c>
      <c r="U12" s="84">
        <f>IF(D12="Biểu hoa hồng KH tự phát triển",SUMIF(Group!$J$2:$J$99,Broker!A12,Group!$H$2:$H$99),0)</f>
        <v>0</v>
      </c>
      <c r="V12" s="84"/>
      <c r="W12" s="84"/>
      <c r="X12" s="149"/>
      <c r="Y12" s="149">
        <f t="shared" si="3"/>
        <v>2943653</v>
      </c>
    </row>
    <row r="13" spans="1:25" s="24" customFormat="1" ht="15.75" x14ac:dyDescent="0.25">
      <c r="A13" s="133" t="s">
        <v>1997</v>
      </c>
      <c r="B13" s="134" t="s">
        <v>2272</v>
      </c>
      <c r="C13" s="280" t="s">
        <v>34</v>
      </c>
      <c r="D13" s="154" t="s">
        <v>0</v>
      </c>
      <c r="E13" s="147" t="str">
        <f>VLOOKUP(A13,'RRE0020'!$A$2:$K$500,11,0)</f>
        <v>Senior Officer</v>
      </c>
      <c r="F13" s="147">
        <f>VLOOKUP(A13,ĐML!$A$3:$K$500,11,0)</f>
        <v>9000000</v>
      </c>
      <c r="G13" s="148">
        <v>7625092000</v>
      </c>
      <c r="H13" s="148">
        <v>13495881</v>
      </c>
      <c r="I13" s="252">
        <f>SUMIFS(Call!$D$2:$D$13,Call!$E$2:$E$13,Broker!A13,Call!$G$2:$G$13,Broker!D13)</f>
        <v>0</v>
      </c>
      <c r="J13" s="149"/>
      <c r="K13" s="149"/>
      <c r="L13" s="149"/>
      <c r="M13" s="149">
        <f t="shared" si="1"/>
        <v>13495881</v>
      </c>
      <c r="N13" s="149" t="str">
        <f>IF(D13="Biểu hoa hồng KH tự phát triển",IF(M13-VLOOKUP(M13,'5.QĐ'!$F$5:$J$12,5,TRUE)&gt;=-1000000,"yes","no"),"no")</f>
        <v>no</v>
      </c>
      <c r="O13" s="253">
        <f>IF(D13="Biểu hoa hồng KH tự phát triển",VLOOKUP(M13,'5.QĐ'!$F$5:$G$12,2,TRUE),IF(AND(Broker!M12&gt;5000000,SUMIF($A$2:$A$406,A13,$H$2:$H$406)&gt;F12),VLOOKUP(M13,'5.QĐ'!$F$5:$H$12,3,TRUE),0))</f>
        <v>0.2</v>
      </c>
      <c r="P13" s="149">
        <f t="shared" si="0"/>
        <v>2699176</v>
      </c>
      <c r="Q13" s="149">
        <v>0</v>
      </c>
      <c r="R13" s="149">
        <v>0</v>
      </c>
      <c r="S13" s="149">
        <f t="shared" si="2"/>
        <v>2699176</v>
      </c>
      <c r="T13" s="149">
        <f>IF(D13="Biểu hoa hồng KH tự phát triển",SUMIF(Inter!$T$2:$T$507,Broker!A13,Inter!$W$2:$W$507),0)</f>
        <v>0</v>
      </c>
      <c r="U13" s="84">
        <f>IF(D13="Biểu hoa hồng KH tự phát triển",SUMIF(Group!$J$2:$J$99,Broker!A13,Group!$H$2:$H$99),0)</f>
        <v>0</v>
      </c>
      <c r="V13" s="84"/>
      <c r="W13" s="84"/>
      <c r="X13" s="149"/>
      <c r="Y13" s="149">
        <f t="shared" si="3"/>
        <v>2699176</v>
      </c>
    </row>
    <row r="14" spans="1:25" s="24" customFormat="1" ht="15.75" x14ac:dyDescent="0.25">
      <c r="A14" s="133" t="s">
        <v>226</v>
      </c>
      <c r="B14" s="134" t="s">
        <v>227</v>
      </c>
      <c r="C14" s="280" t="s">
        <v>41</v>
      </c>
      <c r="D14" s="154" t="s">
        <v>0</v>
      </c>
      <c r="E14" s="147" t="str">
        <f>VLOOKUP(A14,'RRE0020'!$A$2:$K$500,11,0)</f>
        <v>Manager level 1</v>
      </c>
      <c r="F14" s="147">
        <f>VLOOKUP(A14,ĐML!$A$3:$K$500,11,0)</f>
        <v>13800000</v>
      </c>
      <c r="G14" s="148">
        <v>32882345500</v>
      </c>
      <c r="H14" s="148">
        <v>78431280</v>
      </c>
      <c r="I14" s="252">
        <f>SUMIFS(Call!$D$2:$D$13,Call!$E$2:$E$13,Broker!A14,Call!$G$2:$G$13,Broker!D14)</f>
        <v>0</v>
      </c>
      <c r="J14" s="149"/>
      <c r="K14" s="149"/>
      <c r="L14" s="149"/>
      <c r="M14" s="149">
        <f t="shared" si="1"/>
        <v>78431280</v>
      </c>
      <c r="N14" s="149" t="str">
        <f>IF(D14="Biểu hoa hồng KH tự phát triển",IF(M14-VLOOKUP(M14,'5.QĐ'!$F$5:$J$12,5,TRUE)&gt;=-1000000,"yes","no"),"no")</f>
        <v>no</v>
      </c>
      <c r="O14" s="253">
        <f>IF(D14="Biểu hoa hồng KH tự phát triển",VLOOKUP(M14,'5.QĐ'!$F$5:$G$12,2,TRUE),IF(AND(Broker!M13&gt;5000000,SUMIF($A$2:$A$406,A14,$H$2:$H$406)&gt;F13),VLOOKUP(M14,'5.QĐ'!$F$5:$H$12,3,TRUE),0))</f>
        <v>0.3</v>
      </c>
      <c r="P14" s="149">
        <f t="shared" si="0"/>
        <v>23529384</v>
      </c>
      <c r="Q14" s="149">
        <v>0</v>
      </c>
      <c r="R14" s="149">
        <v>19491376</v>
      </c>
      <c r="S14" s="149">
        <f t="shared" si="2"/>
        <v>4038008</v>
      </c>
      <c r="T14" s="149">
        <f>IF(D14="Biểu hoa hồng KH tự phát triển",SUMIF(Inter!$T$2:$T$507,Broker!A14,Inter!$W$2:$W$507),0)</f>
        <v>277991</v>
      </c>
      <c r="U14" s="84">
        <f>IF(D14="Biểu hoa hồng KH tự phát triển",SUMIF(Group!$J$2:$J$99,Broker!A14,Group!$H$2:$H$99),0)</f>
        <v>693044</v>
      </c>
      <c r="V14" s="84"/>
      <c r="W14" s="84"/>
      <c r="X14" s="149"/>
      <c r="Y14" s="149">
        <f t="shared" si="3"/>
        <v>5009043</v>
      </c>
    </row>
    <row r="15" spans="1:25" s="24" customFormat="1" ht="15.75" x14ac:dyDescent="0.25">
      <c r="A15" s="133" t="s">
        <v>168</v>
      </c>
      <c r="B15" s="134" t="s">
        <v>1575</v>
      </c>
      <c r="C15" s="280" t="s">
        <v>37</v>
      </c>
      <c r="D15" s="154" t="s">
        <v>0</v>
      </c>
      <c r="E15" s="147" t="str">
        <f>VLOOKUP(A15,'RRE0020'!$A$2:$K$500,11,0)</f>
        <v>Manager level 2</v>
      </c>
      <c r="F15" s="147">
        <f>VLOOKUP(A15,ĐML!$A$3:$K$500,11,0)</f>
        <v>16200000</v>
      </c>
      <c r="G15" s="148">
        <v>40766231600</v>
      </c>
      <c r="H15" s="148">
        <v>65450558</v>
      </c>
      <c r="I15" s="252">
        <f>SUMIFS(Call!$D$2:$D$13,Call!$E$2:$E$13,Broker!A15,Call!$G$2:$G$13,Broker!D15)</f>
        <v>0</v>
      </c>
      <c r="J15" s="149"/>
      <c r="K15" s="149"/>
      <c r="L15" s="149"/>
      <c r="M15" s="149">
        <f t="shared" si="1"/>
        <v>65450558</v>
      </c>
      <c r="N15" s="149" t="str">
        <f>IF(D15="Biểu hoa hồng KH tự phát triển",IF(M15-VLOOKUP(M15,'5.QĐ'!$F$5:$J$12,5,TRUE)&gt;=-1000000,"yes","no"),"no")</f>
        <v>no</v>
      </c>
      <c r="O15" s="253">
        <f>IF(D15="Biểu hoa hồng KH tự phát triển",VLOOKUP(M15,'5.QĐ'!$F$5:$G$12,2,TRUE),IF(AND(Broker!M14&gt;5000000,SUMIF($A$2:$A$406,A15,$H$2:$H$406)&gt;F14),VLOOKUP(M15,'5.QĐ'!$F$5:$H$12,3,TRUE),0))</f>
        <v>0.3</v>
      </c>
      <c r="P15" s="149">
        <f t="shared" si="0"/>
        <v>19635167</v>
      </c>
      <c r="Q15" s="149">
        <v>0</v>
      </c>
      <c r="R15" s="149">
        <v>17465088</v>
      </c>
      <c r="S15" s="149">
        <f t="shared" si="2"/>
        <v>2170079</v>
      </c>
      <c r="T15" s="149">
        <f>IF(D15="Biểu hoa hồng KH tự phát triển",SUMIF(Inter!$T$2:$T$507,Broker!A15,Inter!$W$2:$W$507),0)</f>
        <v>237</v>
      </c>
      <c r="U15" s="84">
        <f>IF(D15="Biểu hoa hồng KH tự phát triển",SUMIF(Group!$J$2:$J$99,Broker!A15,Group!$H$2:$H$99),0)</f>
        <v>343082</v>
      </c>
      <c r="V15" s="84"/>
      <c r="W15" s="84"/>
      <c r="X15" s="149"/>
      <c r="Y15" s="149">
        <f t="shared" si="3"/>
        <v>2513398</v>
      </c>
    </row>
    <row r="16" spans="1:25" s="24" customFormat="1" ht="15.75" x14ac:dyDescent="0.25">
      <c r="A16" s="133" t="s">
        <v>168</v>
      </c>
      <c r="B16" s="134" t="s">
        <v>1575</v>
      </c>
      <c r="C16" s="280" t="s">
        <v>37</v>
      </c>
      <c r="D16" s="154" t="s">
        <v>2</v>
      </c>
      <c r="E16" s="147" t="str">
        <f>VLOOKUP(A16,'RRE0020'!$A$2:$K$500,11,0)</f>
        <v>Manager level 2</v>
      </c>
      <c r="F16" s="147">
        <f>VLOOKUP(A16,ĐML!$A$3:$K$500,11,0)</f>
        <v>16200000</v>
      </c>
      <c r="G16" s="148">
        <v>55680000</v>
      </c>
      <c r="H16" s="148">
        <v>103753</v>
      </c>
      <c r="I16" s="252">
        <f>SUMIFS(Call!$D$2:$D$13,Call!$E$2:$E$13,Broker!A16,Call!$G$2:$G$13,Broker!D16)</f>
        <v>0</v>
      </c>
      <c r="J16" s="149"/>
      <c r="K16" s="149"/>
      <c r="L16" s="149"/>
      <c r="M16" s="149">
        <f t="shared" si="1"/>
        <v>103753</v>
      </c>
      <c r="N16" s="149" t="str">
        <f>IF(D16="Biểu hoa hồng KH tự phát triển",IF(M16-VLOOKUP(M16,'5.QĐ'!$F$5:$J$12,5,TRUE)&gt;=-1000000,"yes","no"),"no")</f>
        <v>no</v>
      </c>
      <c r="O16" s="253">
        <f>IF(D16="Biểu hoa hồng KH tự phát triển",VLOOKUP(M16,'5.QĐ'!$F$5:$G$12,2,TRUE),IF(AND(Broker!M15&gt;5000000,SUMIF($A$2:$A$406,A16,$H$2:$H$406)&gt;F15),VLOOKUP(M16,'5.QĐ'!$F$5:$H$12,3,TRUE),0))</f>
        <v>0.1</v>
      </c>
      <c r="P16" s="149">
        <f t="shared" si="0"/>
        <v>10375</v>
      </c>
      <c r="Q16" s="149">
        <v>0</v>
      </c>
      <c r="R16" s="149">
        <v>7946</v>
      </c>
      <c r="S16" s="149">
        <f t="shared" si="2"/>
        <v>2429</v>
      </c>
      <c r="T16" s="149">
        <f>IF(D16="Biểu hoa hồng KH tự phát triển",SUMIF(Inter!$T$2:$T$507,Broker!A16,Inter!$W$2:$W$507),0)</f>
        <v>0</v>
      </c>
      <c r="U16" s="84">
        <f>IF(D16="Biểu hoa hồng KH tự phát triển",SUMIF(Group!$J$2:$J$99,Broker!A16,Group!$H$2:$H$99),0)</f>
        <v>0</v>
      </c>
      <c r="V16" s="84"/>
      <c r="W16" s="84"/>
      <c r="X16" s="149"/>
      <c r="Y16" s="149">
        <f t="shared" si="3"/>
        <v>2429</v>
      </c>
    </row>
    <row r="17" spans="1:25" s="24" customFormat="1" ht="15.75" x14ac:dyDescent="0.25">
      <c r="A17" s="133" t="s">
        <v>187</v>
      </c>
      <c r="B17" s="134" t="s">
        <v>188</v>
      </c>
      <c r="C17" s="280" t="s">
        <v>35</v>
      </c>
      <c r="D17" s="154" t="s">
        <v>0</v>
      </c>
      <c r="E17" s="147" t="str">
        <f>VLOOKUP(A17,'RRE0020'!$A$2:$K$500,11,0)</f>
        <v>Acting Senior Officer</v>
      </c>
      <c r="F17" s="147">
        <f>VLOOKUP(A17,ĐML!$A$3:$K$500,11,0)</f>
        <v>9000000</v>
      </c>
      <c r="G17" s="148">
        <v>34469349000</v>
      </c>
      <c r="H17" s="148">
        <v>56424879</v>
      </c>
      <c r="I17" s="252">
        <f>SUMIFS(Call!$D$2:$D$13,Call!$E$2:$E$13,Broker!A17,Call!$G$2:$G$13,Broker!D17)</f>
        <v>0</v>
      </c>
      <c r="J17" s="149"/>
      <c r="K17" s="149"/>
      <c r="L17" s="149"/>
      <c r="M17" s="149">
        <f t="shared" si="1"/>
        <v>56424879</v>
      </c>
      <c r="N17" s="149" t="str">
        <f>IF(D17="Biểu hoa hồng KH tự phát triển",IF(M17-VLOOKUP(M17,'5.QĐ'!$F$5:$J$12,5,TRUE)&gt;=-1000000,"yes","no"),"no")</f>
        <v>no</v>
      </c>
      <c r="O17" s="253">
        <f>IF(D17="Biểu hoa hồng KH tự phát triển",VLOOKUP(M17,'5.QĐ'!$F$5:$G$12,2,TRUE),IF(AND(Broker!M16&gt;5000000,SUMIF($A$2:$A$406,A17,$H$2:$H$406)&gt;F16),VLOOKUP(M17,'5.QĐ'!$F$5:$H$12,3,TRUE),0))</f>
        <v>0.3</v>
      </c>
      <c r="P17" s="149">
        <f t="shared" si="0"/>
        <v>16927464</v>
      </c>
      <c r="Q17" s="149">
        <v>0</v>
      </c>
      <c r="R17" s="149">
        <v>14167889</v>
      </c>
      <c r="S17" s="149">
        <f t="shared" si="2"/>
        <v>2759575</v>
      </c>
      <c r="T17" s="149">
        <f>IF(D17="Biểu hoa hồng KH tự phát triển",SUMIF(Inter!$T$2:$T$507,Broker!A17,Inter!$W$2:$W$507),0)</f>
        <v>0</v>
      </c>
      <c r="U17" s="84">
        <f>IF(D17="Biểu hoa hồng KH tự phát triển",SUMIF(Group!$J$2:$J$99,Broker!A17,Group!$H$2:$H$99),0)</f>
        <v>0</v>
      </c>
      <c r="V17" s="84"/>
      <c r="W17" s="84"/>
      <c r="X17" s="149"/>
      <c r="Y17" s="149">
        <f t="shared" si="3"/>
        <v>2759575</v>
      </c>
    </row>
    <row r="18" spans="1:25" s="24" customFormat="1" ht="15.75" x14ac:dyDescent="0.25">
      <c r="A18" s="133" t="s">
        <v>187</v>
      </c>
      <c r="B18" s="134" t="s">
        <v>188</v>
      </c>
      <c r="C18" s="280" t="s">
        <v>35</v>
      </c>
      <c r="D18" s="154" t="s">
        <v>2</v>
      </c>
      <c r="E18" s="147" t="str">
        <f>VLOOKUP(A18,'RRE0020'!$A$2:$K$500,11,0)</f>
        <v>Acting Senior Officer</v>
      </c>
      <c r="F18" s="147">
        <f>VLOOKUP(A18,ĐML!$A$3:$K$500,11,0)</f>
        <v>9000000</v>
      </c>
      <c r="G18" s="148">
        <v>55980000</v>
      </c>
      <c r="H18" s="148">
        <v>110279</v>
      </c>
      <c r="I18" s="252">
        <f>SUMIFS(Call!$D$2:$D$13,Call!$E$2:$E$13,Broker!A18,Call!$G$2:$G$13,Broker!D18)</f>
        <v>0</v>
      </c>
      <c r="J18" s="149"/>
      <c r="K18" s="149"/>
      <c r="L18" s="149"/>
      <c r="M18" s="149">
        <f t="shared" si="1"/>
        <v>110279</v>
      </c>
      <c r="N18" s="149" t="str">
        <f>IF(D18="Biểu hoa hồng KH tự phát triển",IF(M18-VLOOKUP(M18,'5.QĐ'!$F$5:$J$12,5,TRUE)&gt;=-1000000,"yes","no"),"no")</f>
        <v>no</v>
      </c>
      <c r="O18" s="253">
        <f>IF(D18="Biểu hoa hồng KH tự phát triển",VLOOKUP(M18,'5.QĐ'!$F$5:$G$12,2,TRUE),IF(AND(Broker!M17&gt;5000000,SUMIF($A$2:$A$406,A18,$H$2:$H$406)&gt;F17),VLOOKUP(M18,'5.QĐ'!$F$5:$H$12,3,TRUE),0))</f>
        <v>0.1</v>
      </c>
      <c r="P18" s="149">
        <f t="shared" si="0"/>
        <v>11028</v>
      </c>
      <c r="Q18" s="149">
        <v>0</v>
      </c>
      <c r="R18" s="149">
        <v>11028</v>
      </c>
      <c r="S18" s="149">
        <f t="shared" si="2"/>
        <v>0</v>
      </c>
      <c r="T18" s="149">
        <f>IF(D18="Biểu hoa hồng KH tự phát triển",SUMIF(Inter!$T$2:$T$507,Broker!A18,Inter!$W$2:$W$507),0)</f>
        <v>0</v>
      </c>
      <c r="U18" s="84">
        <f>IF(D18="Biểu hoa hồng KH tự phát triển",SUMIF(Group!$J$2:$J$99,Broker!A18,Group!$H$2:$H$99),0)</f>
        <v>0</v>
      </c>
      <c r="V18" s="84"/>
      <c r="W18" s="84"/>
      <c r="X18" s="149"/>
      <c r="Y18" s="149">
        <f t="shared" si="3"/>
        <v>0</v>
      </c>
    </row>
    <row r="19" spans="1:25" s="24" customFormat="1" ht="15.75" x14ac:dyDescent="0.25">
      <c r="A19" s="133" t="s">
        <v>103</v>
      </c>
      <c r="B19" s="134" t="s">
        <v>104</v>
      </c>
      <c r="C19" s="280" t="s">
        <v>33</v>
      </c>
      <c r="D19" s="154" t="s">
        <v>0</v>
      </c>
      <c r="E19" s="147" t="str">
        <f>VLOOKUP(A19,'RRE0020'!$A$2:$K$500,11,0)</f>
        <v>Senior Officer</v>
      </c>
      <c r="F19" s="147">
        <f>VLOOKUP(A19,ĐML!$A$3:$K$500,11,0)</f>
        <v>11400000</v>
      </c>
      <c r="G19" s="148">
        <v>37717708000</v>
      </c>
      <c r="H19" s="148">
        <v>80748752</v>
      </c>
      <c r="I19" s="252">
        <f>SUMIFS(Call!$D$2:$D$13,Call!$E$2:$E$13,Broker!A19,Call!$G$2:$G$13,Broker!D19)</f>
        <v>0</v>
      </c>
      <c r="J19" s="149"/>
      <c r="K19" s="149"/>
      <c r="L19" s="149"/>
      <c r="M19" s="149">
        <f t="shared" si="1"/>
        <v>80748752</v>
      </c>
      <c r="N19" s="149" t="str">
        <f>IF(D19="Biểu hoa hồng KH tự phát triển",IF(M19-VLOOKUP(M19,'5.QĐ'!$F$5:$J$12,5,TRUE)&gt;=-1000000,"yes","no"),"no")</f>
        <v>no</v>
      </c>
      <c r="O19" s="253">
        <f>IF(D19="Biểu hoa hồng KH tự phát triển",VLOOKUP(M19,'5.QĐ'!$F$5:$G$12,2,TRUE),IF(AND(Broker!M18&gt;5000000,SUMIF($A$2:$A$406,A19,$H$2:$H$406)&gt;F18),VLOOKUP(M19,'5.QĐ'!$F$5:$H$12,3,TRUE),0))</f>
        <v>0.35</v>
      </c>
      <c r="P19" s="149">
        <f t="shared" si="0"/>
        <v>28262063</v>
      </c>
      <c r="Q19" s="149">
        <v>0</v>
      </c>
      <c r="R19" s="149">
        <v>18791013</v>
      </c>
      <c r="S19" s="149">
        <f t="shared" si="2"/>
        <v>9471050</v>
      </c>
      <c r="T19" s="149">
        <f>IF(D19="Biểu hoa hồng KH tự phát triển",SUMIF(Inter!$T$2:$T$507,Broker!A19,Inter!$W$2:$W$507),0)</f>
        <v>0</v>
      </c>
      <c r="U19" s="84">
        <f>IF(D19="Biểu hoa hồng KH tự phát triển",SUMIF(Group!$J$2:$J$99,Broker!A19,Group!$H$2:$H$99),0)</f>
        <v>0</v>
      </c>
      <c r="V19" s="84"/>
      <c r="W19" s="84"/>
      <c r="X19" s="149"/>
      <c r="Y19" s="149">
        <f t="shared" si="3"/>
        <v>9471050</v>
      </c>
    </row>
    <row r="20" spans="1:25" s="24" customFormat="1" ht="15.75" x14ac:dyDescent="0.25">
      <c r="A20" s="133" t="s">
        <v>105</v>
      </c>
      <c r="B20" s="134" t="s">
        <v>106</v>
      </c>
      <c r="C20" s="280" t="s">
        <v>1563</v>
      </c>
      <c r="D20" s="154" t="s">
        <v>0</v>
      </c>
      <c r="E20" s="147" t="str">
        <f>VLOOKUP(A20,'RRE0020'!$A$2:$K$500,11,0)</f>
        <v>Senior Officer</v>
      </c>
      <c r="F20" s="147">
        <f>VLOOKUP(A20,ĐML!$A$3:$K$500,11,0)</f>
        <v>13800000</v>
      </c>
      <c r="G20" s="148">
        <v>156525340000</v>
      </c>
      <c r="H20" s="148">
        <v>243778717</v>
      </c>
      <c r="I20" s="252">
        <f>SUMIFS(Call!$D$2:$D$13,Call!$E$2:$E$13,Broker!A20,Call!$G$2:$G$13,Broker!D20)</f>
        <v>0</v>
      </c>
      <c r="J20" s="149"/>
      <c r="K20" s="149"/>
      <c r="L20" s="149"/>
      <c r="M20" s="149">
        <f t="shared" si="1"/>
        <v>243778717</v>
      </c>
      <c r="N20" s="149" t="str">
        <f>IF(D20="Biểu hoa hồng KH tự phát triển",IF(M20-VLOOKUP(M20,'5.QĐ'!$F$5:$J$12,5,TRUE)&gt;=-1000000,"yes","no"),"no")</f>
        <v>no</v>
      </c>
      <c r="O20" s="253">
        <f>IF(D20="Biểu hoa hồng KH tự phát triển",VLOOKUP(M20,'5.QĐ'!$F$5:$G$12,2,TRUE),IF(AND(Broker!M19&gt;5000000,SUMIF($A$2:$A$406,A20,$H$2:$H$406)&gt;F19),VLOOKUP(M20,'5.QĐ'!$F$5:$H$12,3,TRUE),0))</f>
        <v>0.45</v>
      </c>
      <c r="P20" s="149">
        <f t="shared" si="0"/>
        <v>109700423</v>
      </c>
      <c r="Q20" s="149">
        <v>0</v>
      </c>
      <c r="R20" s="149">
        <v>58824354</v>
      </c>
      <c r="S20" s="149">
        <f t="shared" si="2"/>
        <v>50876069</v>
      </c>
      <c r="T20" s="149">
        <f>IF(D20="Biểu hoa hồng KH tự phát triển",SUMIF(Inter!$T$2:$T$507,Broker!A20,Inter!$W$2:$W$507),0)</f>
        <v>0</v>
      </c>
      <c r="U20" s="84">
        <f>IF(D20="Biểu hoa hồng KH tự phát triển",SUMIF(Group!$J$2:$J$99,Broker!A20,Group!$H$2:$H$99),0)</f>
        <v>0</v>
      </c>
      <c r="V20" s="84"/>
      <c r="W20" s="84"/>
      <c r="X20" s="149"/>
      <c r="Y20" s="149">
        <f t="shared" si="3"/>
        <v>50876069</v>
      </c>
    </row>
    <row r="21" spans="1:25" s="24" customFormat="1" ht="15.75" x14ac:dyDescent="0.25">
      <c r="A21" s="133" t="s">
        <v>162</v>
      </c>
      <c r="B21" s="134" t="s">
        <v>163</v>
      </c>
      <c r="C21" s="280" t="s">
        <v>34</v>
      </c>
      <c r="D21" s="154" t="s">
        <v>0</v>
      </c>
      <c r="E21" s="147" t="str">
        <f>VLOOKUP(A21,'RRE0020'!$A$2:$K$500,11,0)</f>
        <v>Manager level 1</v>
      </c>
      <c r="F21" s="147">
        <f>VLOOKUP(A21,ĐML!$A$3:$K$500,11,0)</f>
        <v>12600000</v>
      </c>
      <c r="G21" s="148">
        <v>16488217000</v>
      </c>
      <c r="H21" s="148">
        <v>31528281</v>
      </c>
      <c r="I21" s="252">
        <f>SUMIFS(Call!$D$2:$D$13,Call!$E$2:$E$13,Broker!A21,Call!$G$2:$G$13,Broker!D21)</f>
        <v>0</v>
      </c>
      <c r="J21" s="149"/>
      <c r="K21" s="149"/>
      <c r="L21" s="149"/>
      <c r="M21" s="149">
        <f t="shared" si="1"/>
        <v>31528281</v>
      </c>
      <c r="N21" s="149" t="str">
        <f>IF(D21="Biểu hoa hồng KH tự phát triển",IF(M21-VLOOKUP(M21,'5.QĐ'!$F$5:$J$12,5,TRUE)&gt;=-1000000,"yes","no"),"no")</f>
        <v>no</v>
      </c>
      <c r="O21" s="253">
        <f>IF(D21="Biểu hoa hồng KH tự phát triển",VLOOKUP(M21,'5.QĐ'!$F$5:$G$12,2,TRUE),IF(AND(Broker!M20&gt;5000000,SUMIF($A$2:$A$406,A21,$H$2:$H$406)&gt;F20),VLOOKUP(M21,'5.QĐ'!$F$5:$H$12,3,TRUE),0))</f>
        <v>0.25</v>
      </c>
      <c r="P21" s="149">
        <f t="shared" si="0"/>
        <v>7882070</v>
      </c>
      <c r="Q21" s="149">
        <v>0</v>
      </c>
      <c r="R21" s="149">
        <v>6384691</v>
      </c>
      <c r="S21" s="149">
        <f t="shared" si="2"/>
        <v>1497379</v>
      </c>
      <c r="T21" s="149">
        <f>IF(D21="Biểu hoa hồng KH tự phát triển",SUMIF(Inter!$T$2:$T$507,Broker!A21,Inter!$W$2:$W$507),0)</f>
        <v>1491906</v>
      </c>
      <c r="U21" s="84">
        <f>IF(D21="Biểu hoa hồng KH tự phát triển",SUMIF(Group!$J$2:$J$99,Broker!A21,Group!$H$2:$H$99),0)</f>
        <v>757310</v>
      </c>
      <c r="V21" s="84"/>
      <c r="W21" s="84"/>
      <c r="X21" s="149"/>
      <c r="Y21" s="149">
        <f t="shared" si="3"/>
        <v>3746595</v>
      </c>
    </row>
    <row r="22" spans="1:25" s="24" customFormat="1" ht="15.75" x14ac:dyDescent="0.25">
      <c r="A22" s="133" t="s">
        <v>1494</v>
      </c>
      <c r="B22" s="134" t="s">
        <v>1521</v>
      </c>
      <c r="C22" s="280" t="s">
        <v>1563</v>
      </c>
      <c r="D22" s="154" t="s">
        <v>0</v>
      </c>
      <c r="E22" s="147" t="str">
        <f>VLOOKUP(A22,'RRE0020'!$A$2:$K$500,11,0)</f>
        <v>Acting Senior Officer</v>
      </c>
      <c r="F22" s="147">
        <f>VLOOKUP(A22,ĐML!$A$3:$K$500,11,0)</f>
        <v>9000000</v>
      </c>
      <c r="G22" s="148">
        <v>10316532000</v>
      </c>
      <c r="H22" s="148">
        <v>20583743</v>
      </c>
      <c r="I22" s="252">
        <f>SUMIFS(Call!$D$2:$D$13,Call!$E$2:$E$13,Broker!A22,Call!$G$2:$G$13,Broker!D22)</f>
        <v>0</v>
      </c>
      <c r="J22" s="149"/>
      <c r="K22" s="149"/>
      <c r="L22" s="149"/>
      <c r="M22" s="149">
        <f t="shared" si="1"/>
        <v>20583743</v>
      </c>
      <c r="N22" s="149" t="str">
        <f>IF(D22="Biểu hoa hồng KH tự phát triển",IF(M22-VLOOKUP(M22,'5.QĐ'!$F$5:$J$12,5,TRUE)&gt;=-1000000,"yes","no"),"no")</f>
        <v>no</v>
      </c>
      <c r="O22" s="253">
        <f>IF(D22="Biểu hoa hồng KH tự phát triển",VLOOKUP(M22,'5.QĐ'!$F$5:$G$12,2,TRUE),IF(AND(Broker!M21&gt;5000000,SUMIF($A$2:$A$406,A22,$H$2:$H$406)&gt;F21),VLOOKUP(M22,'5.QĐ'!$F$5:$H$12,3,TRUE),0))</f>
        <v>0.25</v>
      </c>
      <c r="P22" s="149">
        <f t="shared" si="0"/>
        <v>5145936</v>
      </c>
      <c r="Q22" s="149">
        <v>0</v>
      </c>
      <c r="R22" s="149">
        <v>5145936</v>
      </c>
      <c r="S22" s="149">
        <f t="shared" si="2"/>
        <v>0</v>
      </c>
      <c r="T22" s="149">
        <f>IF(D22="Biểu hoa hồng KH tự phát triển",SUMIF(Inter!$T$2:$T$507,Broker!A22,Inter!$W$2:$W$507),0)</f>
        <v>25190</v>
      </c>
      <c r="U22" s="84">
        <f>IF(D22="Biểu hoa hồng KH tự phát triển",SUMIF(Group!$J$2:$J$99,Broker!A22,Group!$H$2:$H$99),0)</f>
        <v>0</v>
      </c>
      <c r="V22" s="84"/>
      <c r="W22" s="84"/>
      <c r="X22" s="149"/>
      <c r="Y22" s="149">
        <f t="shared" si="3"/>
        <v>25190</v>
      </c>
    </row>
    <row r="23" spans="1:25" s="24" customFormat="1" ht="15.75" x14ac:dyDescent="0.25">
      <c r="A23" s="133" t="s">
        <v>190</v>
      </c>
      <c r="B23" s="134" t="s">
        <v>191</v>
      </c>
      <c r="C23" s="280" t="s">
        <v>35</v>
      </c>
      <c r="D23" s="154" t="s">
        <v>0</v>
      </c>
      <c r="E23" s="147" t="str">
        <f>VLOOKUP(A23,'RRE0020'!$A$2:$K$500,11,0)</f>
        <v>Senior Deputy Director</v>
      </c>
      <c r="F23" s="147">
        <f>VLOOKUP(A23,ĐML!$A$3:$K$500,11,0)</f>
        <v>25200000</v>
      </c>
      <c r="G23" s="148">
        <v>73019740000</v>
      </c>
      <c r="H23" s="148">
        <v>128897333</v>
      </c>
      <c r="I23" s="252">
        <f>SUMIFS(Call!$D$2:$D$13,Call!$E$2:$E$13,Broker!A23,Call!$G$2:$G$13,Broker!D23)</f>
        <v>0</v>
      </c>
      <c r="J23" s="149"/>
      <c r="K23" s="149"/>
      <c r="L23" s="149"/>
      <c r="M23" s="149">
        <f t="shared" si="1"/>
        <v>128897333</v>
      </c>
      <c r="N23" s="149" t="str">
        <f>IF(D23="Biểu hoa hồng KH tự phát triển",IF(M23-VLOOKUP(M23,'5.QĐ'!$F$5:$J$12,5,TRUE)&gt;=-1000000,"yes","no"),"no")</f>
        <v>no</v>
      </c>
      <c r="O23" s="253">
        <f>IF(D23="Biểu hoa hồng KH tự phát triển",VLOOKUP(M23,'5.QĐ'!$F$5:$G$12,2,TRUE),IF(AND(Broker!M22&gt;5000000,SUMIF($A$2:$A$406,A23,$H$2:$H$406)&gt;F22),VLOOKUP(M23,'5.QĐ'!$F$5:$H$12,3,TRUE),0))</f>
        <v>0.4</v>
      </c>
      <c r="P23" s="149">
        <f t="shared" si="0"/>
        <v>51558933</v>
      </c>
      <c r="Q23" s="149">
        <v>0</v>
      </c>
      <c r="R23" s="149">
        <v>37579105</v>
      </c>
      <c r="S23" s="149">
        <f t="shared" si="2"/>
        <v>13979828</v>
      </c>
      <c r="T23" s="149">
        <f>IF(D23="Biểu hoa hồng KH tự phát triển",SUMIF(Inter!$T$2:$T$507,Broker!A23,Inter!$W$2:$W$507),0)</f>
        <v>2361</v>
      </c>
      <c r="U23" s="84">
        <f>IF(D23="Biểu hoa hồng KH tự phát triển",SUMIF(Group!$J$2:$J$99,Broker!A23,Group!$H$2:$H$99),0)</f>
        <v>4722802</v>
      </c>
      <c r="V23" s="84"/>
      <c r="W23" s="84"/>
      <c r="X23" s="149"/>
      <c r="Y23" s="149">
        <f t="shared" si="3"/>
        <v>18704991</v>
      </c>
    </row>
    <row r="24" spans="1:25" s="24" customFormat="1" ht="15.75" x14ac:dyDescent="0.25">
      <c r="A24" s="133" t="s">
        <v>190</v>
      </c>
      <c r="B24" s="134" t="s">
        <v>191</v>
      </c>
      <c r="C24" s="280" t="s">
        <v>35</v>
      </c>
      <c r="D24" s="154" t="s">
        <v>2</v>
      </c>
      <c r="E24" s="147" t="str">
        <f>VLOOKUP(A24,'RRE0020'!$A$2:$K$500,11,0)</f>
        <v>Senior Deputy Director</v>
      </c>
      <c r="F24" s="147">
        <f>VLOOKUP(A24,ĐML!$A$3:$K$500,11,0)</f>
        <v>25200000</v>
      </c>
      <c r="G24" s="148">
        <v>372008000</v>
      </c>
      <c r="H24" s="148">
        <v>732850</v>
      </c>
      <c r="I24" s="252">
        <f>SUMIFS(Call!$D$2:$D$13,Call!$E$2:$E$13,Broker!A24,Call!$G$2:$G$13,Broker!D24)</f>
        <v>0</v>
      </c>
      <c r="J24" s="149"/>
      <c r="K24" s="149"/>
      <c r="L24" s="149"/>
      <c r="M24" s="149">
        <f t="shared" si="1"/>
        <v>732850</v>
      </c>
      <c r="N24" s="149" t="str">
        <f>IF(D24="Biểu hoa hồng KH tự phát triển",IF(M24-VLOOKUP(M24,'5.QĐ'!$F$5:$J$12,5,TRUE)&gt;=-1000000,"yes","no"),"no")</f>
        <v>no</v>
      </c>
      <c r="O24" s="253">
        <f>IF(D24="Biểu hoa hồng KH tự phát triển",VLOOKUP(M24,'5.QĐ'!$F$5:$G$12,2,TRUE),IF(AND(Broker!M23&gt;5000000,SUMIF($A$2:$A$406,A24,$H$2:$H$406)&gt;F23),VLOOKUP(M24,'5.QĐ'!$F$5:$H$12,3,TRUE),0))</f>
        <v>0.1</v>
      </c>
      <c r="P24" s="149">
        <f t="shared" si="0"/>
        <v>73285</v>
      </c>
      <c r="Q24" s="149">
        <v>0</v>
      </c>
      <c r="R24" s="149">
        <v>66429</v>
      </c>
      <c r="S24" s="149">
        <f t="shared" si="2"/>
        <v>6856</v>
      </c>
      <c r="T24" s="149">
        <f>IF(D24="Biểu hoa hồng KH tự phát triển",SUMIF(Inter!$T$2:$T$507,Broker!A24,Inter!$W$2:$W$507),0)</f>
        <v>0</v>
      </c>
      <c r="U24" s="84">
        <f>IF(D24="Biểu hoa hồng KH tự phát triển",SUMIF(Group!$J$2:$J$99,Broker!A24,Group!$H$2:$H$99),0)</f>
        <v>0</v>
      </c>
      <c r="V24" s="84"/>
      <c r="W24" s="84"/>
      <c r="X24" s="149"/>
      <c r="Y24" s="149">
        <f t="shared" si="3"/>
        <v>6856</v>
      </c>
    </row>
    <row r="25" spans="1:25" s="24" customFormat="1" ht="15.75" x14ac:dyDescent="0.25">
      <c r="A25" s="133" t="s">
        <v>108</v>
      </c>
      <c r="B25" s="134" t="s">
        <v>109</v>
      </c>
      <c r="C25" s="280" t="s">
        <v>33</v>
      </c>
      <c r="D25" s="154" t="s">
        <v>0</v>
      </c>
      <c r="E25" s="147" t="str">
        <f>VLOOKUP(A25,'RRE0020'!$A$2:$K$500,11,0)</f>
        <v>Senior Deputy Director</v>
      </c>
      <c r="F25" s="147">
        <f>VLOOKUP(A25,ĐML!$A$3:$K$500,11,0)</f>
        <v>25200000</v>
      </c>
      <c r="G25" s="148">
        <v>148847354400</v>
      </c>
      <c r="H25" s="148">
        <v>271421474</v>
      </c>
      <c r="I25" s="252">
        <f>SUMIFS(Call!$D$2:$D$13,Call!$E$2:$E$13,Broker!A25,Call!$G$2:$G$13,Broker!D25)</f>
        <v>0</v>
      </c>
      <c r="J25" s="149"/>
      <c r="K25" s="149"/>
      <c r="L25" s="149"/>
      <c r="M25" s="149">
        <f t="shared" si="1"/>
        <v>271421474</v>
      </c>
      <c r="N25" s="149" t="str">
        <f>IF(D25="Biểu hoa hồng KH tự phát triển",IF(M25-VLOOKUP(M25,'5.QĐ'!$F$5:$J$12,5,TRUE)&gt;=-1000000,"yes","no"),"no")</f>
        <v>no</v>
      </c>
      <c r="O25" s="253">
        <f>IF(D25="Biểu hoa hồng KH tự phát triển",VLOOKUP(M25,'5.QĐ'!$F$5:$G$12,2,TRUE),IF(AND(Broker!M24&gt;5000000,SUMIF($A$2:$A$406,A25,$H$2:$H$406)&gt;F24),VLOOKUP(M25,'5.QĐ'!$F$5:$H$12,3,TRUE),0))</f>
        <v>0.45</v>
      </c>
      <c r="P25" s="149">
        <f t="shared" si="0"/>
        <v>122139663</v>
      </c>
      <c r="Q25" s="149">
        <v>0</v>
      </c>
      <c r="R25" s="149">
        <v>98568211</v>
      </c>
      <c r="S25" s="149">
        <f t="shared" si="2"/>
        <v>23571452</v>
      </c>
      <c r="T25" s="149">
        <f>IF(D25="Biểu hoa hồng KH tự phát triển",SUMIF(Inter!$T$2:$T$507,Broker!A25,Inter!$W$2:$W$507),0)</f>
        <v>299412</v>
      </c>
      <c r="U25" s="84">
        <f>IF(D25="Biểu hoa hồng KH tự phát triển",SUMIF(Group!$J$2:$J$99,Broker!A25,Group!$H$2:$H$99),0)</f>
        <v>2504695</v>
      </c>
      <c r="V25" s="84"/>
      <c r="W25" s="84"/>
      <c r="X25" s="149"/>
      <c r="Y25" s="149">
        <f t="shared" si="3"/>
        <v>26375559</v>
      </c>
    </row>
    <row r="26" spans="1:25" s="24" customFormat="1" ht="15.75" x14ac:dyDescent="0.25">
      <c r="A26" s="133" t="s">
        <v>122</v>
      </c>
      <c r="B26" s="134" t="s">
        <v>123</v>
      </c>
      <c r="C26" s="280" t="s">
        <v>33</v>
      </c>
      <c r="D26" s="154" t="s">
        <v>0</v>
      </c>
      <c r="E26" s="147" t="str">
        <f>VLOOKUP(A26,'RRE0020'!$A$2:$K$500,11,0)</f>
        <v>Acting Manager level 1</v>
      </c>
      <c r="F26" s="147">
        <f>VLOOKUP(A26,ĐML!$A$3:$K$500,11,0)</f>
        <v>12600000</v>
      </c>
      <c r="G26" s="148">
        <v>15352093000</v>
      </c>
      <c r="H26" s="148">
        <v>29715987</v>
      </c>
      <c r="I26" s="252">
        <f>SUMIFS(Call!$D$2:$D$13,Call!$E$2:$E$13,Broker!A26,Call!$G$2:$G$13,Broker!D26)</f>
        <v>0</v>
      </c>
      <c r="J26" s="149"/>
      <c r="K26" s="149"/>
      <c r="L26" s="149"/>
      <c r="M26" s="149">
        <f t="shared" si="1"/>
        <v>29715987</v>
      </c>
      <c r="N26" s="149" t="str">
        <f>IF(D26="Biểu hoa hồng KH tự phát triển",IF(M26-VLOOKUP(M26,'5.QĐ'!$F$5:$J$12,5,TRUE)&gt;=-1000000,"yes","no"),"no")</f>
        <v>no</v>
      </c>
      <c r="O26" s="253">
        <f>IF(D26="Biểu hoa hồng KH tự phát triển",VLOOKUP(M26,'5.QĐ'!$F$5:$G$12,2,TRUE),IF(AND(Broker!M25&gt;5000000,SUMIF($A$2:$A$406,A26,$H$2:$H$406)&gt;F25),VLOOKUP(M26,'5.QĐ'!$F$5:$H$12,3,TRUE),0))</f>
        <v>0.25</v>
      </c>
      <c r="P26" s="149">
        <f t="shared" si="0"/>
        <v>7428997</v>
      </c>
      <c r="Q26" s="149">
        <v>0</v>
      </c>
      <c r="R26" s="149">
        <v>5859295</v>
      </c>
      <c r="S26" s="149">
        <f t="shared" si="2"/>
        <v>1569702</v>
      </c>
      <c r="T26" s="149">
        <f>IF(D26="Biểu hoa hồng KH tự phát triển",SUMIF(Inter!$T$2:$T$507,Broker!A26,Inter!$W$2:$W$507),0)</f>
        <v>655574</v>
      </c>
      <c r="U26" s="84">
        <f>IF(D26="Biểu hoa hồng KH tự phát triển",SUMIF(Group!$J$2:$J$99,Broker!A26,Group!$H$2:$H$99),0)</f>
        <v>1551904</v>
      </c>
      <c r="V26" s="84"/>
      <c r="W26" s="84"/>
      <c r="X26" s="149"/>
      <c r="Y26" s="149">
        <f t="shared" si="3"/>
        <v>3777180</v>
      </c>
    </row>
    <row r="27" spans="1:25" s="24" customFormat="1" ht="15.75" x14ac:dyDescent="0.25">
      <c r="A27" s="133" t="s">
        <v>228</v>
      </c>
      <c r="B27" s="134" t="s">
        <v>229</v>
      </c>
      <c r="C27" s="280" t="s">
        <v>41</v>
      </c>
      <c r="D27" s="154" t="s">
        <v>0</v>
      </c>
      <c r="E27" s="147" t="str">
        <f>VLOOKUP(A27,'RRE0020'!$A$2:$K$500,11,0)</f>
        <v>Senior Deputy Director</v>
      </c>
      <c r="F27" s="147">
        <f>VLOOKUP(A27,ĐML!$A$3:$K$500,11,0)</f>
        <v>25200000</v>
      </c>
      <c r="G27" s="148">
        <v>74715623000</v>
      </c>
      <c r="H27" s="148">
        <v>112821330</v>
      </c>
      <c r="I27" s="252">
        <f>SUMIFS(Call!$D$2:$D$13,Call!$E$2:$E$13,Broker!A27,Call!$G$2:$G$13,Broker!D27)</f>
        <v>0</v>
      </c>
      <c r="J27" s="149"/>
      <c r="K27" s="149"/>
      <c r="L27" s="149"/>
      <c r="M27" s="149">
        <f t="shared" si="1"/>
        <v>112821330</v>
      </c>
      <c r="N27" s="149" t="str">
        <f>IF(D27="Biểu hoa hồng KH tự phát triển",IF(M27-VLOOKUP(M27,'5.QĐ'!$F$5:$J$12,5,TRUE)&gt;=-1000000,"yes","no"),"no")</f>
        <v>no</v>
      </c>
      <c r="O27" s="253">
        <f>IF(D27="Biểu hoa hồng KH tự phát triển",VLOOKUP(M27,'5.QĐ'!$F$5:$G$12,2,TRUE),IF(AND(Broker!M26&gt;5000000,SUMIF($A$2:$A$406,A27,$H$2:$H$406)&gt;F26),VLOOKUP(M27,'5.QĐ'!$F$5:$H$12,3,TRUE),0))</f>
        <v>0.35</v>
      </c>
      <c r="P27" s="149">
        <f t="shared" si="0"/>
        <v>39487466</v>
      </c>
      <c r="Q27" s="149">
        <v>0</v>
      </c>
      <c r="R27" s="149">
        <v>35293594</v>
      </c>
      <c r="S27" s="149">
        <f t="shared" si="2"/>
        <v>4193872</v>
      </c>
      <c r="T27" s="149">
        <f>IF(D27="Biểu hoa hồng KH tự phát triển",SUMIF(Inter!$T$2:$T$507,Broker!A27,Inter!$W$2:$W$507),0)</f>
        <v>164456</v>
      </c>
      <c r="U27" s="84">
        <f>IF(D27="Biểu hoa hồng KH tự phát triển",SUMIF(Group!$J$2:$J$99,Broker!A27,Group!$H$2:$H$99),0)</f>
        <v>4454533</v>
      </c>
      <c r="V27" s="84"/>
      <c r="W27" s="84"/>
      <c r="X27" s="149"/>
      <c r="Y27" s="149">
        <f t="shared" si="3"/>
        <v>8812861</v>
      </c>
    </row>
    <row r="28" spans="1:25" s="24" customFormat="1" ht="15.75" x14ac:dyDescent="0.25">
      <c r="A28" s="133" t="s">
        <v>230</v>
      </c>
      <c r="B28" s="134" t="s">
        <v>231</v>
      </c>
      <c r="C28" s="280" t="s">
        <v>41</v>
      </c>
      <c r="D28" s="154" t="s">
        <v>0</v>
      </c>
      <c r="E28" s="147" t="str">
        <f>VLOOKUP(A28,'RRE0020'!$A$2:$K$500,11,0)</f>
        <v>Acting Senior Officer</v>
      </c>
      <c r="F28" s="147">
        <f>VLOOKUP(A28,ĐML!$A$3:$K$500,11,0)</f>
        <v>9000000</v>
      </c>
      <c r="G28" s="148">
        <v>10753592000</v>
      </c>
      <c r="H28" s="148">
        <v>17142613</v>
      </c>
      <c r="I28" s="252">
        <f>SUMIFS(Call!$D$2:$D$13,Call!$E$2:$E$13,Broker!A28,Call!$G$2:$G$13,Broker!D28)</f>
        <v>0</v>
      </c>
      <c r="J28" s="149"/>
      <c r="K28" s="149"/>
      <c r="L28" s="149"/>
      <c r="M28" s="149">
        <f t="shared" si="1"/>
        <v>17142613</v>
      </c>
      <c r="N28" s="149" t="str">
        <f>IF(D28="Biểu hoa hồng KH tự phát triển",IF(M28-VLOOKUP(M28,'5.QĐ'!$F$5:$J$12,5,TRUE)&gt;=-1000000,"yes","no"),"no")</f>
        <v>no</v>
      </c>
      <c r="O28" s="253">
        <f>IF(D28="Biểu hoa hồng KH tự phát triển",VLOOKUP(M28,'5.QĐ'!$F$5:$G$12,2,TRUE),IF(AND(Broker!M27&gt;5000000,SUMIF($A$2:$A$406,A28,$H$2:$H$406)&gt;F27),VLOOKUP(M28,'5.QĐ'!$F$5:$H$12,3,TRUE),0))</f>
        <v>0.2</v>
      </c>
      <c r="P28" s="149">
        <f t="shared" si="0"/>
        <v>3428523</v>
      </c>
      <c r="Q28" s="149">
        <v>0</v>
      </c>
      <c r="R28" s="149">
        <v>2884813</v>
      </c>
      <c r="S28" s="149">
        <f t="shared" si="2"/>
        <v>543710</v>
      </c>
      <c r="T28" s="149">
        <f>IF(D28="Biểu hoa hồng KH tự phát triển",SUMIF(Inter!$T$2:$T$507,Broker!A28,Inter!$W$2:$W$507),0)</f>
        <v>0</v>
      </c>
      <c r="U28" s="84">
        <f>IF(D28="Biểu hoa hồng KH tự phát triển",SUMIF(Group!$J$2:$J$99,Broker!A28,Group!$H$2:$H$99),0)</f>
        <v>0</v>
      </c>
      <c r="V28" s="84"/>
      <c r="W28" s="84"/>
      <c r="X28" s="149"/>
      <c r="Y28" s="149">
        <f t="shared" si="3"/>
        <v>543710</v>
      </c>
    </row>
    <row r="29" spans="1:25" s="24" customFormat="1" ht="15.75" x14ac:dyDescent="0.25">
      <c r="A29" s="133" t="s">
        <v>230</v>
      </c>
      <c r="B29" s="134" t="s">
        <v>231</v>
      </c>
      <c r="C29" s="280" t="s">
        <v>41</v>
      </c>
      <c r="D29" s="154" t="s">
        <v>2</v>
      </c>
      <c r="E29" s="147" t="str">
        <f>VLOOKUP(A29,'RRE0020'!$A$2:$K$500,11,0)</f>
        <v>Acting Senior Officer</v>
      </c>
      <c r="F29" s="147">
        <f>VLOOKUP(A29,ĐML!$A$3:$K$500,11,0)</f>
        <v>9000000</v>
      </c>
      <c r="G29" s="148">
        <v>1814239000</v>
      </c>
      <c r="H29" s="148">
        <v>3574043</v>
      </c>
      <c r="I29" s="252">
        <f>SUMIFS(Call!$D$2:$D$13,Call!$E$2:$E$13,Broker!A29,Call!$G$2:$G$13,Broker!D29)</f>
        <v>0</v>
      </c>
      <c r="J29" s="149"/>
      <c r="K29" s="149"/>
      <c r="L29" s="149"/>
      <c r="M29" s="149">
        <f t="shared" si="1"/>
        <v>3574043</v>
      </c>
      <c r="N29" s="149" t="str">
        <f>IF(D29="Biểu hoa hồng KH tự phát triển",IF(M29-VLOOKUP(M29,'5.QĐ'!$F$5:$J$12,5,TRUE)&gt;=-1000000,"yes","no"),"no")</f>
        <v>no</v>
      </c>
      <c r="O29" s="253">
        <f>IF(D29="Biểu hoa hồng KH tự phát triển",VLOOKUP(M29,'5.QĐ'!$F$5:$G$12,2,TRUE),IF(AND(Broker!M28&gt;5000000,SUMIF($A$2:$A$406,A29,$H$2:$H$406)&gt;F28),VLOOKUP(M29,'5.QĐ'!$F$5:$H$12,3,TRUE),0))</f>
        <v>0.1</v>
      </c>
      <c r="P29" s="149">
        <f t="shared" si="0"/>
        <v>357404</v>
      </c>
      <c r="Q29" s="149">
        <v>0</v>
      </c>
      <c r="R29" s="149">
        <v>303564</v>
      </c>
      <c r="S29" s="149">
        <f t="shared" si="2"/>
        <v>53840</v>
      </c>
      <c r="T29" s="149">
        <f>IF(D29="Biểu hoa hồng KH tự phát triển",SUMIF(Inter!$T$2:$T$507,Broker!A29,Inter!$W$2:$W$507),0)</f>
        <v>0</v>
      </c>
      <c r="U29" s="84">
        <f>IF(D29="Biểu hoa hồng KH tự phát triển",SUMIF(Group!$J$2:$J$99,Broker!A29,Group!$H$2:$H$99),0)</f>
        <v>0</v>
      </c>
      <c r="V29" s="84"/>
      <c r="W29" s="84"/>
      <c r="X29" s="149"/>
      <c r="Y29" s="149">
        <f t="shared" si="3"/>
        <v>53840</v>
      </c>
    </row>
    <row r="30" spans="1:25" s="24" customFormat="1" ht="15.75" x14ac:dyDescent="0.25">
      <c r="A30" s="133" t="s">
        <v>128</v>
      </c>
      <c r="B30" s="134" t="s">
        <v>129</v>
      </c>
      <c r="C30" s="280" t="s">
        <v>1563</v>
      </c>
      <c r="D30" s="154" t="s">
        <v>0</v>
      </c>
      <c r="E30" s="147" t="str">
        <f>VLOOKUP(A30,'RRE0020'!$A$2:$K$500,11,0)</f>
        <v>Acting Senior Deputy Director</v>
      </c>
      <c r="F30" s="147">
        <f>VLOOKUP(A30,ĐML!$A$3:$K$500,11,0)</f>
        <v>25200000</v>
      </c>
      <c r="G30" s="148">
        <v>162008995000</v>
      </c>
      <c r="H30" s="148">
        <v>252193803</v>
      </c>
      <c r="I30" s="252">
        <f>SUMIFS(Call!$D$2:$D$13,Call!$E$2:$E$13,Broker!A30,Call!$G$2:$G$13,Broker!D30)</f>
        <v>0</v>
      </c>
      <c r="J30" s="149"/>
      <c r="K30" s="149"/>
      <c r="L30" s="149"/>
      <c r="M30" s="149">
        <f t="shared" si="1"/>
        <v>252193803</v>
      </c>
      <c r="N30" s="149" t="str">
        <f>IF(D30="Biểu hoa hồng KH tự phát triển",IF(M30-VLOOKUP(M30,'5.QĐ'!$F$5:$J$12,5,TRUE)&gt;=-1000000,"yes","no"),"no")</f>
        <v>no</v>
      </c>
      <c r="O30" s="253">
        <f>IF(D30="Biểu hoa hồng KH tự phát triển",VLOOKUP(M30,'5.QĐ'!$F$5:$G$12,2,TRUE),IF(AND(Broker!M29&gt;5000000,SUMIF($A$2:$A$406,A30,$H$2:$H$406)&gt;F29),VLOOKUP(M30,'5.QĐ'!$F$5:$H$12,3,TRUE),0))</f>
        <v>0.45</v>
      </c>
      <c r="P30" s="149">
        <f t="shared" si="0"/>
        <v>113487211</v>
      </c>
      <c r="Q30" s="149">
        <v>0</v>
      </c>
      <c r="R30" s="149">
        <v>101319567</v>
      </c>
      <c r="S30" s="149">
        <f t="shared" si="2"/>
        <v>12167644</v>
      </c>
      <c r="T30" s="149">
        <f>IF(D30="Biểu hoa hồng KH tự phát triển",SUMIF(Inter!$T$2:$T$507,Broker!A30,Inter!$W$2:$W$507),0)</f>
        <v>23104570</v>
      </c>
      <c r="U30" s="84">
        <f>IF(D30="Biểu hoa hồng KH tự phát triển",SUMIF(Group!$J$2:$J$99,Broker!A30,Group!$H$2:$H$99),0)</f>
        <v>8213822</v>
      </c>
      <c r="V30" s="84"/>
      <c r="W30" s="84"/>
      <c r="X30" s="149"/>
      <c r="Y30" s="149">
        <f t="shared" si="3"/>
        <v>43486036</v>
      </c>
    </row>
    <row r="31" spans="1:25" s="24" customFormat="1" ht="15.75" x14ac:dyDescent="0.25">
      <c r="A31" s="133" t="s">
        <v>124</v>
      </c>
      <c r="B31" s="134" t="s">
        <v>125</v>
      </c>
      <c r="C31" s="280" t="s">
        <v>33</v>
      </c>
      <c r="D31" s="154" t="s">
        <v>0</v>
      </c>
      <c r="E31" s="147" t="str">
        <f>VLOOKUP(A31,'RRE0020'!$A$2:$K$500,11,0)</f>
        <v>Acting Manager level 1</v>
      </c>
      <c r="F31" s="147">
        <f>VLOOKUP(A31,ĐML!$A$3:$K$500,11,0)</f>
        <v>15000000</v>
      </c>
      <c r="G31" s="148">
        <v>85495858000</v>
      </c>
      <c r="H31" s="148">
        <v>171362876</v>
      </c>
      <c r="I31" s="252">
        <f>SUMIFS(Call!$D$2:$D$13,Call!$E$2:$E$13,Broker!A31,Call!$G$2:$G$13,Broker!D31)</f>
        <v>0</v>
      </c>
      <c r="J31" s="149"/>
      <c r="K31" s="149"/>
      <c r="L31" s="149"/>
      <c r="M31" s="149">
        <f t="shared" si="1"/>
        <v>171362876</v>
      </c>
      <c r="N31" s="149" t="str">
        <f>IF(D31="Biểu hoa hồng KH tự phát triển",IF(M31-VLOOKUP(M31,'5.QĐ'!$F$5:$J$12,5,TRUE)&gt;=-1000000,"yes","no"),"no")</f>
        <v>no</v>
      </c>
      <c r="O31" s="253">
        <f>IF(D31="Biểu hoa hồng KH tự phát triển",VLOOKUP(M31,'5.QĐ'!$F$5:$G$12,2,TRUE),IF(AND(Broker!M30&gt;5000000,SUMIF($A$2:$A$406,A31,$H$2:$H$406)&gt;F30),VLOOKUP(M31,'5.QĐ'!$F$5:$H$12,3,TRUE),0))</f>
        <v>0.4</v>
      </c>
      <c r="P31" s="149">
        <f t="shared" si="0"/>
        <v>68545150</v>
      </c>
      <c r="Q31" s="149">
        <v>0</v>
      </c>
      <c r="R31" s="149">
        <v>66393498</v>
      </c>
      <c r="S31" s="149">
        <f t="shared" si="2"/>
        <v>2151652</v>
      </c>
      <c r="T31" s="149">
        <f>IF(D31="Biểu hoa hồng KH tự phát triển",SUMIF(Inter!$T$2:$T$507,Broker!A31,Inter!$W$2:$W$507),0)</f>
        <v>8406</v>
      </c>
      <c r="U31" s="84">
        <f>IF(D31="Biểu hoa hồng KH tự phát triển",SUMIF(Group!$J$2:$J$99,Broker!A31,Group!$H$2:$H$99),0)</f>
        <v>1052788</v>
      </c>
      <c r="V31" s="84"/>
      <c r="W31" s="84"/>
      <c r="X31" s="149"/>
      <c r="Y31" s="149">
        <f t="shared" si="3"/>
        <v>3212846</v>
      </c>
    </row>
    <row r="32" spans="1:25" s="24" customFormat="1" ht="15.75" x14ac:dyDescent="0.25">
      <c r="A32" s="133" t="s">
        <v>253</v>
      </c>
      <c r="B32" s="134" t="s">
        <v>2684</v>
      </c>
      <c r="C32" s="280" t="s">
        <v>40</v>
      </c>
      <c r="D32" s="154" t="s">
        <v>0</v>
      </c>
      <c r="E32" s="147" t="str">
        <f>VLOOKUP(A32,'RRE0020'!$A$2:$K$500,11,0)</f>
        <v>Acting Deputy Director</v>
      </c>
      <c r="F32" s="147">
        <f>VLOOKUP(A32,ĐML!$A$3:$K$500,11,0)</f>
        <v>21000000</v>
      </c>
      <c r="G32" s="148">
        <v>14964975000</v>
      </c>
      <c r="H32" s="148">
        <v>25421727</v>
      </c>
      <c r="I32" s="252">
        <f>SUMIFS(Call!$D$2:$D$13,Call!$E$2:$E$13,Broker!A32,Call!$G$2:$G$13,Broker!D32)</f>
        <v>0</v>
      </c>
      <c r="J32" s="149"/>
      <c r="K32" s="149"/>
      <c r="L32" s="149"/>
      <c r="M32" s="149">
        <f t="shared" si="1"/>
        <v>25421727</v>
      </c>
      <c r="N32" s="149" t="str">
        <f>IF(D32="Biểu hoa hồng KH tự phát triển",IF(M32-VLOOKUP(M32,'5.QĐ'!$F$5:$J$12,5,TRUE)&gt;=-1000000,"yes","no"),"no")</f>
        <v>no</v>
      </c>
      <c r="O32" s="253">
        <f>IF(D32="Biểu hoa hồng KH tự phát triển",VLOOKUP(M32,'5.QĐ'!$F$5:$G$12,2,TRUE),IF(AND(Broker!M31&gt;5000000,SUMIF($A$2:$A$406,A32,$H$2:$H$406)&gt;F31),VLOOKUP(M32,'5.QĐ'!$F$5:$H$12,3,TRUE),0))</f>
        <v>0.25</v>
      </c>
      <c r="P32" s="430"/>
      <c r="Q32" s="149">
        <v>0</v>
      </c>
      <c r="R32" s="149">
        <v>0</v>
      </c>
      <c r="S32" s="149">
        <f t="shared" si="2"/>
        <v>0</v>
      </c>
      <c r="T32" s="149">
        <f>IF(D32="Biểu hoa hồng KH tự phát triển",SUMIF(Inter!$T$2:$T$507,Broker!A32,Inter!$W$2:$W$507),0)</f>
        <v>102000</v>
      </c>
      <c r="U32" s="84">
        <f>IF(D32="Biểu hoa hồng KH tự phát triển",SUMIF(Group!$J$2:$J$99,Broker!A32,Group!$H$2:$H$99),0)</f>
        <v>3903511</v>
      </c>
      <c r="V32" s="84"/>
      <c r="W32" s="84"/>
      <c r="X32" s="149"/>
      <c r="Y32" s="149">
        <f t="shared" si="3"/>
        <v>4005511</v>
      </c>
    </row>
    <row r="33" spans="1:25" s="24" customFormat="1" ht="15.75" x14ac:dyDescent="0.25">
      <c r="A33" s="133" t="s">
        <v>212</v>
      </c>
      <c r="B33" s="134" t="s">
        <v>213</v>
      </c>
      <c r="C33" s="280" t="s">
        <v>40</v>
      </c>
      <c r="D33" s="154" t="s">
        <v>0</v>
      </c>
      <c r="E33" s="147" t="str">
        <f>VLOOKUP(A33,'RRE0020'!$A$2:$K$500,11,0)</f>
        <v>Senior Officer</v>
      </c>
      <c r="F33" s="147">
        <f>VLOOKUP(A33,ĐML!$A$3:$K$500,11,0)</f>
        <v>10200000</v>
      </c>
      <c r="G33" s="148">
        <v>36650580600</v>
      </c>
      <c r="H33" s="148">
        <v>59838044</v>
      </c>
      <c r="I33" s="252">
        <f>SUMIFS(Call!$D$2:$D$13,Call!$E$2:$E$13,Broker!A33,Call!$G$2:$G$13,Broker!D33)</f>
        <v>0</v>
      </c>
      <c r="J33" s="149"/>
      <c r="K33" s="149"/>
      <c r="L33" s="149"/>
      <c r="M33" s="149">
        <f t="shared" si="1"/>
        <v>59838044</v>
      </c>
      <c r="N33" s="149" t="str">
        <f>IF(D33="Biểu hoa hồng KH tự phát triển",IF(M33-VLOOKUP(M33,'5.QĐ'!$F$5:$J$12,5,TRUE)&gt;=-1000000,"yes","no"),"no")</f>
        <v>no</v>
      </c>
      <c r="O33" s="253">
        <f>IF(D33="Biểu hoa hồng KH tự phát triển",VLOOKUP(M33,'5.QĐ'!$F$5:$G$12,2,TRUE),IF(AND(Broker!M32&gt;5000000,SUMIF($A$2:$A$406,A33,$H$2:$H$406)&gt;F32),VLOOKUP(M33,'5.QĐ'!$F$5:$H$12,3,TRUE),0))</f>
        <v>0.3</v>
      </c>
      <c r="P33" s="149">
        <f t="shared" si="0"/>
        <v>17951413</v>
      </c>
      <c r="Q33" s="149">
        <v>0</v>
      </c>
      <c r="R33" s="149">
        <v>15366751</v>
      </c>
      <c r="S33" s="149">
        <f t="shared" si="2"/>
        <v>2584662</v>
      </c>
      <c r="T33" s="149">
        <f>IF(D33="Biểu hoa hồng KH tự phát triển",SUMIF(Inter!$T$2:$T$507,Broker!A33,Inter!$W$2:$W$507),0)</f>
        <v>0</v>
      </c>
      <c r="U33" s="84">
        <f>IF(D33="Biểu hoa hồng KH tự phát triển",SUMIF(Group!$J$2:$J$99,Broker!A33,Group!$H$2:$H$99),0)</f>
        <v>0</v>
      </c>
      <c r="V33" s="84"/>
      <c r="W33" s="84"/>
      <c r="X33" s="149"/>
      <c r="Y33" s="149">
        <f t="shared" si="3"/>
        <v>2584662</v>
      </c>
    </row>
    <row r="34" spans="1:25" s="24" customFormat="1" ht="15.75" x14ac:dyDescent="0.25">
      <c r="A34" s="133" t="s">
        <v>212</v>
      </c>
      <c r="B34" s="134" t="s">
        <v>213</v>
      </c>
      <c r="C34" s="280" t="s">
        <v>40</v>
      </c>
      <c r="D34" s="154" t="s">
        <v>2</v>
      </c>
      <c r="E34" s="147" t="str">
        <f>VLOOKUP(A34,'RRE0020'!$A$2:$K$500,11,0)</f>
        <v>Senior Officer</v>
      </c>
      <c r="F34" s="147">
        <f>VLOOKUP(A34,ĐML!$A$3:$K$500,11,0)</f>
        <v>10200000</v>
      </c>
      <c r="G34" s="148">
        <v>51290000</v>
      </c>
      <c r="H34" s="148">
        <v>101037</v>
      </c>
      <c r="I34" s="252">
        <f>SUMIFS(Call!$D$2:$D$13,Call!$E$2:$E$13,Broker!A34,Call!$G$2:$G$13,Broker!D34)</f>
        <v>0</v>
      </c>
      <c r="J34" s="149"/>
      <c r="K34" s="149"/>
      <c r="L34" s="149"/>
      <c r="M34" s="149">
        <f t="shared" si="1"/>
        <v>101037</v>
      </c>
      <c r="N34" s="149" t="str">
        <f>IF(D34="Biểu hoa hồng KH tự phát triển",IF(M34-VLOOKUP(M34,'5.QĐ'!$F$5:$J$12,5,TRUE)&gt;=-1000000,"yes","no"),"no")</f>
        <v>no</v>
      </c>
      <c r="O34" s="253">
        <f>IF(D34="Biểu hoa hồng KH tự phát triển",VLOOKUP(M34,'5.QĐ'!$F$5:$G$12,2,TRUE),IF(AND(Broker!M33&gt;5000000,SUMIF($A$2:$A$406,A34,$H$2:$H$406)&gt;F33),VLOOKUP(M34,'5.QĐ'!$F$5:$H$12,3,TRUE),0))</f>
        <v>0.1</v>
      </c>
      <c r="P34" s="149">
        <f t="shared" si="0"/>
        <v>10104</v>
      </c>
      <c r="Q34" s="149">
        <v>0</v>
      </c>
      <c r="R34" s="149">
        <v>6489</v>
      </c>
      <c r="S34" s="149">
        <f t="shared" si="2"/>
        <v>3615</v>
      </c>
      <c r="T34" s="149">
        <f>IF(D34="Biểu hoa hồng KH tự phát triển",SUMIF(Inter!$T$2:$T$507,Broker!A34,Inter!$W$2:$W$507),0)</f>
        <v>0</v>
      </c>
      <c r="U34" s="84">
        <f>IF(D34="Biểu hoa hồng KH tự phát triển",SUMIF(Group!$J$2:$J$99,Broker!A34,Group!$H$2:$H$99),0)</f>
        <v>0</v>
      </c>
      <c r="V34" s="84"/>
      <c r="W34" s="84"/>
      <c r="X34" s="149"/>
      <c r="Y34" s="149">
        <f t="shared" si="3"/>
        <v>3615</v>
      </c>
    </row>
    <row r="35" spans="1:25" s="24" customFormat="1" ht="15.75" x14ac:dyDescent="0.25">
      <c r="A35" s="133" t="s">
        <v>217</v>
      </c>
      <c r="B35" s="134" t="s">
        <v>218</v>
      </c>
      <c r="C35" s="280" t="s">
        <v>40</v>
      </c>
      <c r="D35" s="154" t="s">
        <v>0</v>
      </c>
      <c r="E35" s="147" t="str">
        <f>VLOOKUP(A35,'RRE0020'!$A$2:$K$500,11,0)</f>
        <v>Acting Senior Officer</v>
      </c>
      <c r="F35" s="147">
        <f>VLOOKUP(A35,ĐML!$A$3:$K$500,11,0)</f>
        <v>9000000</v>
      </c>
      <c r="G35" s="148">
        <v>8935064000</v>
      </c>
      <c r="H35" s="148">
        <v>13277755</v>
      </c>
      <c r="I35" s="252">
        <f>SUMIFS(Call!$D$2:$D$13,Call!$E$2:$E$13,Broker!A35,Call!$G$2:$G$13,Broker!D35)</f>
        <v>0</v>
      </c>
      <c r="J35" s="149"/>
      <c r="K35" s="149"/>
      <c r="L35" s="149"/>
      <c r="M35" s="149">
        <f t="shared" si="1"/>
        <v>13277755</v>
      </c>
      <c r="N35" s="149" t="str">
        <f>IF(D35="Biểu hoa hồng KH tự phát triển",IF(M35-VLOOKUP(M35,'5.QĐ'!$F$5:$J$12,5,TRUE)&gt;=-1000000,"yes","no"),"no")</f>
        <v>no</v>
      </c>
      <c r="O35" s="253">
        <f>IF(D35="Biểu hoa hồng KH tự phát triển",VLOOKUP(M35,'5.QĐ'!$F$5:$G$12,2,TRUE),IF(AND(Broker!M34&gt;5000000,SUMIF($A$2:$A$406,A35,$H$2:$H$406)&gt;F34),VLOOKUP(M35,'5.QĐ'!$F$5:$H$12,3,TRUE),0))</f>
        <v>0.2</v>
      </c>
      <c r="P35" s="149">
        <f t="shared" si="0"/>
        <v>2655551</v>
      </c>
      <c r="Q35" s="149">
        <v>0</v>
      </c>
      <c r="R35" s="149">
        <v>0</v>
      </c>
      <c r="S35" s="149">
        <f t="shared" si="2"/>
        <v>2655551</v>
      </c>
      <c r="T35" s="149">
        <f>IF(D35="Biểu hoa hồng KH tự phát triển",SUMIF(Inter!$T$2:$T$507,Broker!A35,Inter!$W$2:$W$507),0)</f>
        <v>7580</v>
      </c>
      <c r="U35" s="84">
        <f>IF(D35="Biểu hoa hồng KH tự phát triển",SUMIF(Group!$J$2:$J$99,Broker!A35,Group!$H$2:$H$99),0)</f>
        <v>0</v>
      </c>
      <c r="V35" s="84"/>
      <c r="W35" s="84"/>
      <c r="X35" s="149"/>
      <c r="Y35" s="149">
        <f t="shared" si="3"/>
        <v>2663131</v>
      </c>
    </row>
    <row r="36" spans="1:25" s="24" customFormat="1" ht="15.75" x14ac:dyDescent="0.25">
      <c r="A36" s="133" t="s">
        <v>217</v>
      </c>
      <c r="B36" s="134" t="s">
        <v>218</v>
      </c>
      <c r="C36" s="280" t="s">
        <v>40</v>
      </c>
      <c r="D36" s="154" t="s">
        <v>2</v>
      </c>
      <c r="E36" s="147" t="str">
        <f>VLOOKUP(A36,'RRE0020'!$A$2:$K$500,11,0)</f>
        <v>Acting Senior Officer</v>
      </c>
      <c r="F36" s="147">
        <f>VLOOKUP(A36,ĐML!$A$3:$K$500,11,0)</f>
        <v>9000000</v>
      </c>
      <c r="G36" s="148">
        <v>153594000</v>
      </c>
      <c r="H36" s="148">
        <v>296099</v>
      </c>
      <c r="I36" s="252">
        <f>SUMIFS(Call!$D$2:$D$13,Call!$E$2:$E$13,Broker!A36,Call!$G$2:$G$13,Broker!D36)</f>
        <v>0</v>
      </c>
      <c r="J36" s="149"/>
      <c r="K36" s="149"/>
      <c r="L36" s="149"/>
      <c r="M36" s="149">
        <f t="shared" si="1"/>
        <v>296099</v>
      </c>
      <c r="N36" s="149" t="str">
        <f>IF(D36="Biểu hoa hồng KH tự phát triển",IF(M36-VLOOKUP(M36,'5.QĐ'!$F$5:$J$12,5,TRUE)&gt;=-1000000,"yes","no"),"no")</f>
        <v>no</v>
      </c>
      <c r="O36" s="253">
        <f>IF(D36="Biểu hoa hồng KH tự phát triển",VLOOKUP(M36,'5.QĐ'!$F$5:$G$12,2,TRUE),IF(AND(Broker!M35&gt;5000000,SUMIF($A$2:$A$406,A36,$H$2:$H$406)&gt;F35),VLOOKUP(M36,'5.QĐ'!$F$5:$H$12,3,TRUE),0))</f>
        <v>0.1</v>
      </c>
      <c r="P36" s="149">
        <f t="shared" si="0"/>
        <v>29610</v>
      </c>
      <c r="Q36" s="149">
        <v>0</v>
      </c>
      <c r="R36" s="149">
        <v>29610</v>
      </c>
      <c r="S36" s="149">
        <f t="shared" si="2"/>
        <v>0</v>
      </c>
      <c r="T36" s="149">
        <f>IF(D36="Biểu hoa hồng KH tự phát triển",SUMIF(Inter!$T$2:$T$507,Broker!A36,Inter!$W$2:$W$507),0)</f>
        <v>0</v>
      </c>
      <c r="U36" s="84">
        <f>IF(D36="Biểu hoa hồng KH tự phát triển",SUMIF(Group!$J$2:$J$99,Broker!A36,Group!$H$2:$H$99),0)</f>
        <v>0</v>
      </c>
      <c r="V36" s="84"/>
      <c r="W36" s="84"/>
      <c r="X36" s="149"/>
      <c r="Y36" s="149">
        <f t="shared" si="3"/>
        <v>0</v>
      </c>
    </row>
    <row r="37" spans="1:25" s="24" customFormat="1" ht="15.75" x14ac:dyDescent="0.25">
      <c r="A37" s="133" t="s">
        <v>164</v>
      </c>
      <c r="B37" s="134" t="s">
        <v>165</v>
      </c>
      <c r="C37" s="280" t="s">
        <v>34</v>
      </c>
      <c r="D37" s="154" t="s">
        <v>0</v>
      </c>
      <c r="E37" s="147" t="str">
        <f>VLOOKUP(A37,'RRE0020'!$A$2:$K$500,11,0)</f>
        <v>Senior Deputy Director</v>
      </c>
      <c r="F37" s="147">
        <f>VLOOKUP(A37,ĐML!$A$3:$K$500,11,0)</f>
        <v>25200000</v>
      </c>
      <c r="G37" s="148">
        <v>101164879000</v>
      </c>
      <c r="H37" s="148">
        <v>166349611</v>
      </c>
      <c r="I37" s="252">
        <f>SUMIFS(Call!$D$2:$D$13,Call!$E$2:$E$13,Broker!A37,Call!$G$2:$G$13,Broker!D37)</f>
        <v>0</v>
      </c>
      <c r="J37" s="149"/>
      <c r="K37" s="149"/>
      <c r="L37" s="149"/>
      <c r="M37" s="149">
        <f t="shared" si="1"/>
        <v>166349611</v>
      </c>
      <c r="N37" s="149" t="str">
        <f>IF(D37="Biểu hoa hồng KH tự phát triển",IF(M37-VLOOKUP(M37,'5.QĐ'!$F$5:$J$12,5,TRUE)&gt;=-1000000,"yes","no"),"no")</f>
        <v>no</v>
      </c>
      <c r="O37" s="253">
        <f>IF(D37="Biểu hoa hồng KH tự phát triển",VLOOKUP(M37,'5.QĐ'!$F$5:$G$12,2,TRUE),IF(AND(Broker!M36&gt;5000000,SUMIF($A$2:$A$406,A37,$H$2:$H$406)&gt;F36),VLOOKUP(M37,'5.QĐ'!$F$5:$H$12,3,TRUE),0))</f>
        <v>0.4</v>
      </c>
      <c r="P37" s="149">
        <f t="shared" si="0"/>
        <v>66539844</v>
      </c>
      <c r="Q37" s="149">
        <v>0</v>
      </c>
      <c r="R37" s="149">
        <v>56727932</v>
      </c>
      <c r="S37" s="149">
        <f t="shared" si="2"/>
        <v>9811912</v>
      </c>
      <c r="T37" s="149">
        <f>IF(D37="Biểu hoa hồng KH tự phát triển",SUMIF(Inter!$T$2:$T$507,Broker!A37,Inter!$W$2:$W$507),0)</f>
        <v>911794</v>
      </c>
      <c r="U37" s="84">
        <f>IF(D37="Biểu hoa hồng KH tự phát triển",SUMIF(Group!$J$2:$J$99,Broker!A37,Group!$H$2:$H$99),0)</f>
        <v>2440152</v>
      </c>
      <c r="V37" s="84"/>
      <c r="W37" s="84"/>
      <c r="X37" s="149"/>
      <c r="Y37" s="149">
        <f t="shared" si="3"/>
        <v>13163858</v>
      </c>
    </row>
    <row r="38" spans="1:25" s="24" customFormat="1" ht="15.75" x14ac:dyDescent="0.25">
      <c r="A38" s="133" t="s">
        <v>126</v>
      </c>
      <c r="B38" s="134" t="s">
        <v>127</v>
      </c>
      <c r="C38" s="280" t="s">
        <v>33</v>
      </c>
      <c r="D38" s="154" t="s">
        <v>0</v>
      </c>
      <c r="E38" s="147" t="str">
        <f>VLOOKUP(A38,'RRE0020'!$A$2:$K$500,11,0)</f>
        <v>Acting Senior Officer</v>
      </c>
      <c r="F38" s="147">
        <f>VLOOKUP(A38,ĐML!$A$3:$K$500,11,0)</f>
        <v>9000000</v>
      </c>
      <c r="G38" s="148">
        <v>27145672000</v>
      </c>
      <c r="H38" s="148">
        <v>52290661</v>
      </c>
      <c r="I38" s="252">
        <f>SUMIFS(Call!$D$2:$D$13,Call!$E$2:$E$13,Broker!A38,Call!$G$2:$G$13,Broker!D38)</f>
        <v>0</v>
      </c>
      <c r="J38" s="149"/>
      <c r="K38" s="149"/>
      <c r="L38" s="149"/>
      <c r="M38" s="149">
        <f t="shared" si="1"/>
        <v>52290661</v>
      </c>
      <c r="N38" s="149" t="str">
        <f>IF(D38="Biểu hoa hồng KH tự phát triển",IF(M38-VLOOKUP(M38,'5.QĐ'!$F$5:$J$12,5,TRUE)&gt;=-1000000,"yes","no"),"no")</f>
        <v>no</v>
      </c>
      <c r="O38" s="253">
        <f>IF(D38="Biểu hoa hồng KH tự phát triển",VLOOKUP(M38,'5.QĐ'!$F$5:$G$12,2,TRUE),IF(AND(Broker!M37&gt;5000000,SUMIF($A$2:$A$406,A38,$H$2:$H$406)&gt;F37),VLOOKUP(M38,'5.QĐ'!$F$5:$H$12,3,TRUE),0))</f>
        <v>0.3</v>
      </c>
      <c r="P38" s="149">
        <f t="shared" si="0"/>
        <v>15687198</v>
      </c>
      <c r="Q38" s="149">
        <v>0</v>
      </c>
      <c r="R38" s="149">
        <v>13775660</v>
      </c>
      <c r="S38" s="149">
        <f t="shared" si="2"/>
        <v>1911538</v>
      </c>
      <c r="T38" s="149">
        <f>IF(D38="Biểu hoa hồng KH tự phát triển",SUMIF(Inter!$T$2:$T$507,Broker!A38,Inter!$W$2:$W$507),0)</f>
        <v>0</v>
      </c>
      <c r="U38" s="84">
        <f>IF(D38="Biểu hoa hồng KH tự phát triển",SUMIF(Group!$J$2:$J$99,Broker!A38,Group!$H$2:$H$99),0)</f>
        <v>0</v>
      </c>
      <c r="V38" s="84"/>
      <c r="W38" s="84"/>
      <c r="X38" s="149"/>
      <c r="Y38" s="149">
        <f t="shared" si="3"/>
        <v>1911538</v>
      </c>
    </row>
    <row r="39" spans="1:25" s="24" customFormat="1" ht="15.75" x14ac:dyDescent="0.25">
      <c r="A39" s="133" t="s">
        <v>258</v>
      </c>
      <c r="B39" s="134" t="s">
        <v>259</v>
      </c>
      <c r="C39" s="280" t="s">
        <v>38</v>
      </c>
      <c r="D39" s="154" t="s">
        <v>260</v>
      </c>
      <c r="E39" s="147">
        <f>VLOOKUP(A39,'RRE0020'!$A$2:$K$500,11,0)</f>
        <v>0</v>
      </c>
      <c r="F39" s="147">
        <f>VLOOKUP(A39,ĐML!$A$3:$K$500,11,0)</f>
        <v>0</v>
      </c>
      <c r="G39" s="148">
        <v>17345686000</v>
      </c>
      <c r="H39" s="148">
        <v>33839304</v>
      </c>
      <c r="I39" s="252">
        <f>SUMIFS(Call!$D$2:$D$13,Call!$E$2:$E$13,Broker!A39,Call!$G$2:$G$13,Broker!D39)</f>
        <v>0</v>
      </c>
      <c r="J39" s="149"/>
      <c r="K39" s="149"/>
      <c r="L39" s="429">
        <f>HH!H39</f>
        <v>55965536.019999996</v>
      </c>
      <c r="M39" s="149">
        <f t="shared" si="1"/>
        <v>89804840</v>
      </c>
      <c r="N39" s="149" t="str">
        <f>IF(D39="Biểu hoa hồng KH tự phát triển",IF(M39-VLOOKUP(M39,'5.QĐ'!$F$5:$J$12,5,TRUE)&gt;=-1000000,"yes","no"),"no")</f>
        <v>no</v>
      </c>
      <c r="O39" s="460"/>
      <c r="P39" s="149">
        <f>H39*20%+L39*15%</f>
        <v>15162691.203</v>
      </c>
      <c r="Q39" s="149">
        <v>0</v>
      </c>
      <c r="R39" s="149">
        <v>13084973.155500002</v>
      </c>
      <c r="S39" s="149">
        <f t="shared" si="2"/>
        <v>2077718.0474999975</v>
      </c>
      <c r="T39" s="149">
        <f>IF(D39="Biểu hoa hồng KH tự phát triển",SUMIF(Inter!$T$2:$T$507,Broker!A39,Inter!$W$2:$W$507),0)</f>
        <v>0</v>
      </c>
      <c r="U39" s="84">
        <f>IF(D39="Biểu hoa hồng KH tự phát triển",SUMIF(Group!$J$2:$J$99,Broker!A39,Group!$H$2:$H$99),0)</f>
        <v>0</v>
      </c>
      <c r="V39" s="84"/>
      <c r="W39" s="84"/>
      <c r="X39" s="149"/>
      <c r="Y39" s="149">
        <f t="shared" si="3"/>
        <v>2077718.0474999975</v>
      </c>
    </row>
    <row r="40" spans="1:25" s="24" customFormat="1" ht="15.75" x14ac:dyDescent="0.25">
      <c r="A40" s="133" t="s">
        <v>258</v>
      </c>
      <c r="B40" s="134" t="s">
        <v>259</v>
      </c>
      <c r="C40" s="280" t="s">
        <v>38</v>
      </c>
      <c r="D40" s="154" t="s">
        <v>261</v>
      </c>
      <c r="E40" s="147">
        <f>VLOOKUP(A40,'RRE0020'!$A$2:$K$500,11,0)</f>
        <v>0</v>
      </c>
      <c r="F40" s="147">
        <f>VLOOKUP(A40,ĐML!$A$3:$K$500,11,0)</f>
        <v>0</v>
      </c>
      <c r="G40" s="148">
        <v>43506173700</v>
      </c>
      <c r="H40" s="148">
        <v>85205582</v>
      </c>
      <c r="I40" s="252">
        <f>SUMIFS(Call!$D$2:$D$13,Call!$E$2:$E$13,Broker!A40,Call!$G$2:$G$13,Broker!D40)</f>
        <v>0</v>
      </c>
      <c r="J40" s="149"/>
      <c r="K40" s="149"/>
      <c r="L40" s="149"/>
      <c r="M40" s="149">
        <f t="shared" si="1"/>
        <v>85205582</v>
      </c>
      <c r="N40" s="149" t="str">
        <f>IF(D40="Biểu hoa hồng KH tự phát triển",IF(M40-VLOOKUP(M40,'5.QĐ'!$F$5:$J$12,5,TRUE)&gt;=-1000000,"yes","no"),"no")</f>
        <v>no</v>
      </c>
      <c r="O40" s="255">
        <v>0.3</v>
      </c>
      <c r="P40" s="149">
        <f t="shared" si="0"/>
        <v>25561675</v>
      </c>
      <c r="Q40" s="149">
        <v>0</v>
      </c>
      <c r="R40" s="149">
        <v>17030551</v>
      </c>
      <c r="S40" s="149">
        <f t="shared" si="2"/>
        <v>8531124</v>
      </c>
      <c r="T40" s="149">
        <f>IF(D40="Biểu hoa hồng KH tự phát triển",SUMIF(Inter!$T$2:$T$507,Broker!A40,Inter!$W$2:$W$507),0)</f>
        <v>0</v>
      </c>
      <c r="U40" s="84">
        <f>IF(D40="Biểu hoa hồng KH tự phát triển",SUMIF(Group!$J$2:$J$99,Broker!A40,Group!$H$2:$H$99),0)</f>
        <v>0</v>
      </c>
      <c r="V40" s="84"/>
      <c r="W40" s="84"/>
      <c r="X40" s="149"/>
      <c r="Y40" s="149">
        <f t="shared" si="3"/>
        <v>8531124</v>
      </c>
    </row>
    <row r="41" spans="1:25" s="24" customFormat="1" ht="15.75" x14ac:dyDescent="0.25">
      <c r="A41" s="133" t="s">
        <v>142</v>
      </c>
      <c r="B41" s="134" t="s">
        <v>143</v>
      </c>
      <c r="C41" s="280" t="s">
        <v>1563</v>
      </c>
      <c r="D41" s="154" t="s">
        <v>0</v>
      </c>
      <c r="E41" s="147" t="str">
        <f>VLOOKUP(A41,'RRE0020'!$A$2:$K$500,11,0)</f>
        <v>Acting Senior Officer</v>
      </c>
      <c r="F41" s="147">
        <f>VLOOKUP(A41,ĐML!$A$3:$K$500,11,0)</f>
        <v>9000000</v>
      </c>
      <c r="G41" s="148">
        <v>22983737000</v>
      </c>
      <c r="H41" s="148">
        <v>33848141</v>
      </c>
      <c r="I41" s="252">
        <f>SUMIFS(Call!$D$2:$D$13,Call!$E$2:$E$13,Broker!A41,Call!$G$2:$G$13,Broker!D41)</f>
        <v>0</v>
      </c>
      <c r="J41" s="149"/>
      <c r="K41" s="149"/>
      <c r="L41" s="149"/>
      <c r="M41" s="149">
        <f t="shared" si="1"/>
        <v>33848141</v>
      </c>
      <c r="N41" s="149" t="str">
        <f>IF(D41="Biểu hoa hồng KH tự phát triển",IF(M41-VLOOKUP(M41,'5.QĐ'!$F$5:$J$12,5,TRUE)&gt;=-1000000,"yes","no"),"no")</f>
        <v>no</v>
      </c>
      <c r="O41" s="253">
        <f>IF(D41="Biểu hoa hồng KH tự phát triển",VLOOKUP(M41,'5.QĐ'!$F$5:$G$12,2,TRUE),IF(AND(Broker!M40&gt;5000000,SUMIF($A$2:$A$406,A41,$H$2:$H$406)&gt;F40),VLOOKUP(M41,'5.QĐ'!$F$5:$H$12,3,TRUE),0))</f>
        <v>0.25</v>
      </c>
      <c r="P41" s="149">
        <f t="shared" si="0"/>
        <v>8462035</v>
      </c>
      <c r="Q41" s="149">
        <v>0</v>
      </c>
      <c r="R41" s="149">
        <v>6444920</v>
      </c>
      <c r="S41" s="149">
        <f t="shared" si="2"/>
        <v>2017115</v>
      </c>
      <c r="T41" s="149">
        <f>IF(D41="Biểu hoa hồng KH tự phát triển",SUMIF(Inter!$T$2:$T$507,Broker!A41,Inter!$W$2:$W$507),0)</f>
        <v>0</v>
      </c>
      <c r="U41" s="84">
        <f>IF(D41="Biểu hoa hồng KH tự phát triển",SUMIF(Group!$J$2:$J$99,Broker!A41,Group!$H$2:$H$99),0)</f>
        <v>0</v>
      </c>
      <c r="V41" s="84"/>
      <c r="W41" s="84"/>
      <c r="X41" s="149"/>
      <c r="Y41" s="149">
        <f t="shared" si="3"/>
        <v>2017115</v>
      </c>
    </row>
    <row r="42" spans="1:25" s="24" customFormat="1" ht="15.75" x14ac:dyDescent="0.25">
      <c r="A42" s="133" t="s">
        <v>142</v>
      </c>
      <c r="B42" s="134" t="s">
        <v>143</v>
      </c>
      <c r="C42" s="280" t="s">
        <v>1563</v>
      </c>
      <c r="D42" s="154" t="s">
        <v>2</v>
      </c>
      <c r="E42" s="147" t="str">
        <f>VLOOKUP(A42,'RRE0020'!$A$2:$K$500,11,0)</f>
        <v>Acting Senior Officer</v>
      </c>
      <c r="F42" s="147">
        <f>VLOOKUP(A42,ĐML!$A$3:$K$500,11,0)</f>
        <v>9000000</v>
      </c>
      <c r="G42" s="148">
        <v>343000000</v>
      </c>
      <c r="H42" s="148">
        <v>504210</v>
      </c>
      <c r="I42" s="252">
        <f>SUMIFS(Call!$D$2:$D$13,Call!$E$2:$E$13,Broker!A42,Call!$G$2:$G$13,Broker!D42)</f>
        <v>0</v>
      </c>
      <c r="J42" s="149"/>
      <c r="K42" s="149"/>
      <c r="L42" s="149"/>
      <c r="M42" s="149">
        <f t="shared" si="1"/>
        <v>504210</v>
      </c>
      <c r="N42" s="149" t="str">
        <f>IF(D42="Biểu hoa hồng KH tự phát triển",IF(M42-VLOOKUP(M42,'5.QĐ'!$F$5:$J$12,5,TRUE)&gt;=-1000000,"yes","no"),"no")</f>
        <v>no</v>
      </c>
      <c r="O42" s="253">
        <f>IF(D42="Biểu hoa hồng KH tự phát triển",VLOOKUP(M42,'5.QĐ'!$F$5:$G$12,2,TRUE),IF(AND(Broker!M41&gt;5000000,SUMIF($A$2:$A$406,A42,$H$2:$H$406)&gt;F41),VLOOKUP(M42,'5.QĐ'!$F$5:$H$12,3,TRUE),0))</f>
        <v>0.1</v>
      </c>
      <c r="P42" s="149">
        <f t="shared" si="0"/>
        <v>50421</v>
      </c>
      <c r="Q42" s="149">
        <v>0</v>
      </c>
      <c r="R42" s="149">
        <v>50421</v>
      </c>
      <c r="S42" s="149">
        <f t="shared" si="2"/>
        <v>0</v>
      </c>
      <c r="T42" s="149">
        <f>IF(D42="Biểu hoa hồng KH tự phát triển",SUMIF(Inter!$T$2:$T$507,Broker!A42,Inter!$W$2:$W$507),0)</f>
        <v>0</v>
      </c>
      <c r="U42" s="84">
        <f>IF(D42="Biểu hoa hồng KH tự phát triển",SUMIF(Group!$J$2:$J$99,Broker!A42,Group!$H$2:$H$99),0)</f>
        <v>0</v>
      </c>
      <c r="V42" s="84"/>
      <c r="W42" s="84"/>
      <c r="X42" s="149"/>
      <c r="Y42" s="149">
        <f t="shared" si="3"/>
        <v>0</v>
      </c>
    </row>
    <row r="43" spans="1:25" s="24" customFormat="1" ht="15.75" x14ac:dyDescent="0.25">
      <c r="A43" s="133" t="s">
        <v>1388</v>
      </c>
      <c r="B43" s="134" t="s">
        <v>1424</v>
      </c>
      <c r="C43" s="280" t="s">
        <v>34</v>
      </c>
      <c r="D43" s="154" t="s">
        <v>0</v>
      </c>
      <c r="E43" s="147" t="str">
        <f>VLOOKUP(A43,'RRE0020'!$A$2:$K$500,11,0)</f>
        <v>Acting Senior Officer</v>
      </c>
      <c r="F43" s="147">
        <f>VLOOKUP(A43,ĐML!$A$3:$K$500,11,0)</f>
        <v>10200000</v>
      </c>
      <c r="G43" s="148">
        <v>41081229600</v>
      </c>
      <c r="H43" s="148">
        <v>61629773</v>
      </c>
      <c r="I43" s="252">
        <f>SUMIFS(Call!$D$2:$D$13,Call!$E$2:$E$13,Broker!A43,Call!$G$2:$G$13,Broker!D43)</f>
        <v>0</v>
      </c>
      <c r="J43" s="149"/>
      <c r="K43" s="149"/>
      <c r="L43" s="149"/>
      <c r="M43" s="149">
        <f t="shared" si="1"/>
        <v>61629773</v>
      </c>
      <c r="N43" s="149" t="str">
        <f>IF(D43="Biểu hoa hồng KH tự phát triển",IF(M43-VLOOKUP(M43,'5.QĐ'!$F$5:$J$12,5,TRUE)&gt;=-1000000,"yes","no"),"no")</f>
        <v>no</v>
      </c>
      <c r="O43" s="253">
        <f>IF(D43="Biểu hoa hồng KH tự phát triển",VLOOKUP(M43,'5.QĐ'!$F$5:$G$12,2,TRUE),IF(AND(Broker!M42&gt;5000000,SUMIF($A$2:$A$406,A43,$H$2:$H$406)&gt;F42),VLOOKUP(M43,'5.QĐ'!$F$5:$H$12,3,TRUE),0))</f>
        <v>0.3</v>
      </c>
      <c r="P43" s="149">
        <f t="shared" si="0"/>
        <v>18488932</v>
      </c>
      <c r="Q43" s="149">
        <v>0</v>
      </c>
      <c r="R43" s="149">
        <v>16247827</v>
      </c>
      <c r="S43" s="149">
        <f t="shared" si="2"/>
        <v>2241105</v>
      </c>
      <c r="T43" s="149">
        <f>IF(D43="Biểu hoa hồng KH tự phát triển",SUMIF(Inter!$T$2:$T$507,Broker!A43,Inter!$W$2:$W$507),0)</f>
        <v>624385</v>
      </c>
      <c r="U43" s="84">
        <f>IF(D43="Biểu hoa hồng KH tự phát triển",SUMIF(Group!$J$2:$J$99,Broker!A43,Group!$H$2:$H$99),0)</f>
        <v>0</v>
      </c>
      <c r="V43" s="84"/>
      <c r="W43" s="84"/>
      <c r="X43" s="149"/>
      <c r="Y43" s="149">
        <f t="shared" si="3"/>
        <v>2865490</v>
      </c>
    </row>
    <row r="44" spans="1:25" s="24" customFormat="1" ht="15.75" x14ac:dyDescent="0.25">
      <c r="A44" s="133" t="s">
        <v>265</v>
      </c>
      <c r="B44" s="134" t="s">
        <v>266</v>
      </c>
      <c r="C44" s="280" t="s">
        <v>40</v>
      </c>
      <c r="D44" s="154" t="s">
        <v>0</v>
      </c>
      <c r="E44" s="147" t="str">
        <f>VLOOKUP(A44,'RRE0020'!$A$2:$K$500,11,0)</f>
        <v>Manager level 1</v>
      </c>
      <c r="F44" s="147">
        <f>VLOOKUP(A44,ĐML!$A$3:$K$500,11,0)</f>
        <v>12600000</v>
      </c>
      <c r="G44" s="148">
        <v>18110975000</v>
      </c>
      <c r="H44" s="148">
        <v>28871518</v>
      </c>
      <c r="I44" s="252">
        <f>SUMIFS(Call!$D$2:$D$13,Call!$E$2:$E$13,Broker!A44,Call!$G$2:$G$13,Broker!D44)</f>
        <v>0</v>
      </c>
      <c r="J44" s="149"/>
      <c r="K44" s="149"/>
      <c r="L44" s="149"/>
      <c r="M44" s="149">
        <f t="shared" si="1"/>
        <v>28871518</v>
      </c>
      <c r="N44" s="149" t="str">
        <f>IF(D44="Biểu hoa hồng KH tự phát triển",IF(M44-VLOOKUP(M44,'5.QĐ'!$F$5:$J$12,5,TRUE)&gt;=-1000000,"yes","no"),"no")</f>
        <v>no</v>
      </c>
      <c r="O44" s="253">
        <f>IF(D44="Biểu hoa hồng KH tự phát triển",VLOOKUP(M44,'5.QĐ'!$F$5:$G$12,2,TRUE),IF(AND(Broker!M43&gt;5000000,SUMIF($A$2:$A$406,A44,$H$2:$H$406)&gt;F43),VLOOKUP(M44,'5.QĐ'!$F$5:$H$12,3,TRUE),0))</f>
        <v>0.25</v>
      </c>
      <c r="P44" s="149">
        <f t="shared" si="0"/>
        <v>7217880</v>
      </c>
      <c r="Q44" s="149">
        <v>0</v>
      </c>
      <c r="R44" s="149">
        <v>6482943</v>
      </c>
      <c r="S44" s="149">
        <f t="shared" si="2"/>
        <v>734937</v>
      </c>
      <c r="T44" s="149">
        <f>IF(D44="Biểu hoa hồng KH tự phát triển",SUMIF(Inter!$T$2:$T$507,Broker!A44,Inter!$W$2:$W$507),0)</f>
        <v>107889</v>
      </c>
      <c r="U44" s="84">
        <f>IF(D44="Biểu hoa hồng KH tự phát triển",SUMIF(Group!$J$2:$J$99,Broker!A44,Group!$H$2:$H$99),0)</f>
        <v>502792</v>
      </c>
      <c r="V44" s="84"/>
      <c r="W44" s="84"/>
      <c r="X44" s="149"/>
      <c r="Y44" s="149">
        <f t="shared" si="3"/>
        <v>1345618</v>
      </c>
    </row>
    <row r="45" spans="1:25" s="24" customFormat="1" ht="15.75" x14ac:dyDescent="0.25">
      <c r="A45" s="133" t="s">
        <v>267</v>
      </c>
      <c r="B45" s="134" t="s">
        <v>268</v>
      </c>
      <c r="C45" s="280" t="s">
        <v>34</v>
      </c>
      <c r="D45" s="154" t="s">
        <v>0</v>
      </c>
      <c r="E45" s="147" t="str">
        <f>VLOOKUP(A45,'RRE0020'!$A$2:$K$500,11,0)</f>
        <v>Acting Manager level 1</v>
      </c>
      <c r="F45" s="147">
        <f>VLOOKUP(A45,ĐML!$A$3:$K$500,11,0)</f>
        <v>12600000</v>
      </c>
      <c r="G45" s="148">
        <v>18336220000</v>
      </c>
      <c r="H45" s="148">
        <v>42429511</v>
      </c>
      <c r="I45" s="252">
        <f>SUMIFS(Call!$D$2:$D$13,Call!$E$2:$E$13,Broker!A45,Call!$G$2:$G$13,Broker!D45)</f>
        <v>0</v>
      </c>
      <c r="J45" s="149"/>
      <c r="K45" s="149"/>
      <c r="L45" s="149"/>
      <c r="M45" s="149">
        <f t="shared" si="1"/>
        <v>42429511</v>
      </c>
      <c r="N45" s="149" t="str">
        <f>IF(D45="Biểu hoa hồng KH tự phát triển",IF(M45-VLOOKUP(M45,'5.QĐ'!$F$5:$J$12,5,TRUE)&gt;=-1000000,"yes","no"),"no")</f>
        <v>no</v>
      </c>
      <c r="O45" s="253">
        <f>IF(D45="Biểu hoa hồng KH tự phát triển",VLOOKUP(M45,'5.QĐ'!$F$5:$G$12,2,TRUE),IF(AND(Broker!M44&gt;5000000,SUMIF($A$2:$A$406,A45,$H$2:$H$406)&gt;F44),VLOOKUP(M45,'5.QĐ'!$F$5:$H$12,3,TRUE),0))</f>
        <v>0.3</v>
      </c>
      <c r="P45" s="149">
        <f t="shared" si="0"/>
        <v>12728853</v>
      </c>
      <c r="Q45" s="149">
        <v>0</v>
      </c>
      <c r="R45" s="149">
        <v>9240598</v>
      </c>
      <c r="S45" s="149">
        <f t="shared" si="2"/>
        <v>3488255</v>
      </c>
      <c r="T45" s="149">
        <f>IF(D45="Biểu hoa hồng KH tự phát triển",SUMIF(Inter!$T$2:$T$507,Broker!A45,Inter!$W$2:$W$507),0)</f>
        <v>71690</v>
      </c>
      <c r="U45" s="84">
        <f>IF(D45="Biểu hoa hồng KH tự phát triển",SUMIF(Group!$J$2:$J$99,Broker!A45,Group!$H$2:$H$99),0)</f>
        <v>265572</v>
      </c>
      <c r="V45" s="84"/>
      <c r="W45" s="84"/>
      <c r="X45" s="149"/>
      <c r="Y45" s="149">
        <f t="shared" si="3"/>
        <v>3825517</v>
      </c>
    </row>
    <row r="46" spans="1:25" s="24" customFormat="1" ht="15.75" x14ac:dyDescent="0.25">
      <c r="A46" s="133" t="s">
        <v>271</v>
      </c>
      <c r="B46" s="134" t="s">
        <v>272</v>
      </c>
      <c r="C46" s="280" t="s">
        <v>270</v>
      </c>
      <c r="D46" s="154" t="s">
        <v>0</v>
      </c>
      <c r="E46" s="147" t="str">
        <f>VLOOKUP(A46,'RRE0020'!$A$2:$K$500,11,0)</f>
        <v>Acting Senior Officer</v>
      </c>
      <c r="F46" s="147">
        <f>VLOOKUP(A46,ĐML!$A$3:$K$500,11,0)</f>
        <v>10200000</v>
      </c>
      <c r="G46" s="148">
        <v>27842433000</v>
      </c>
      <c r="H46" s="148">
        <v>44980854</v>
      </c>
      <c r="I46" s="252">
        <f>SUMIFS(Call!$D$2:$D$13,Call!$E$2:$E$13,Broker!A46,Call!$G$2:$G$13,Broker!D46)</f>
        <v>0</v>
      </c>
      <c r="J46" s="149"/>
      <c r="K46" s="149"/>
      <c r="L46" s="149"/>
      <c r="M46" s="149">
        <f t="shared" si="1"/>
        <v>44980854</v>
      </c>
      <c r="N46" s="149" t="str">
        <f>IF(D46="Biểu hoa hồng KH tự phát triển",IF(M46-VLOOKUP(M46,'5.QĐ'!$F$5:$J$12,5,TRUE)&gt;=-1000000,"yes","no"),"no")</f>
        <v>no</v>
      </c>
      <c r="O46" s="253">
        <f>IF(D46="Biểu hoa hồng KH tự phát triển",VLOOKUP(M46,'5.QĐ'!$F$5:$G$12,2,TRUE),IF(AND(Broker!M45&gt;5000000,SUMIF($A$2:$A$406,A46,$H$2:$H$406)&gt;F45),VLOOKUP(M46,'5.QĐ'!$F$5:$H$12,3,TRUE),0))</f>
        <v>0.3</v>
      </c>
      <c r="P46" s="149">
        <f t="shared" si="0"/>
        <v>13494256</v>
      </c>
      <c r="Q46" s="429">
        <v>-5565.3</v>
      </c>
      <c r="R46" s="149">
        <v>9650163</v>
      </c>
      <c r="S46" s="149">
        <f t="shared" si="2"/>
        <v>3838527.6999999993</v>
      </c>
      <c r="T46" s="149">
        <f>IF(D46="Biểu hoa hồng KH tự phát triển",SUMIF(Inter!$T$2:$T$507,Broker!A46,Inter!$W$2:$W$507),0)</f>
        <v>15080</v>
      </c>
      <c r="U46" s="84">
        <f>IF(D46="Biểu hoa hồng KH tự phát triển",SUMIF(Group!$J$2:$J$99,Broker!A46,Group!$H$2:$H$99),0)</f>
        <v>0</v>
      </c>
      <c r="V46" s="84"/>
      <c r="W46" s="84"/>
      <c r="X46" s="149"/>
      <c r="Y46" s="149">
        <f t="shared" si="3"/>
        <v>3853607.6999999993</v>
      </c>
    </row>
    <row r="47" spans="1:25" s="24" customFormat="1" ht="15.75" x14ac:dyDescent="0.25">
      <c r="A47" s="133" t="s">
        <v>273</v>
      </c>
      <c r="B47" s="134" t="s">
        <v>274</v>
      </c>
      <c r="C47" s="280" t="s">
        <v>37</v>
      </c>
      <c r="D47" s="154" t="s">
        <v>0</v>
      </c>
      <c r="E47" s="147" t="str">
        <f>VLOOKUP(A47,'RRE0020'!$A$2:$K$500,11,0)</f>
        <v>Acting Manager level 1</v>
      </c>
      <c r="F47" s="147">
        <f>VLOOKUP(A47,ĐML!$A$3:$K$500,11,0)</f>
        <v>12600000</v>
      </c>
      <c r="G47" s="148">
        <v>37405888000</v>
      </c>
      <c r="H47" s="148">
        <v>57340506</v>
      </c>
      <c r="I47" s="252">
        <f>SUMIFS(Call!$D$2:$D$13,Call!$E$2:$E$13,Broker!A47,Call!$G$2:$G$13,Broker!D47)</f>
        <v>0</v>
      </c>
      <c r="J47" s="149"/>
      <c r="K47" s="149"/>
      <c r="L47" s="149"/>
      <c r="M47" s="149">
        <f t="shared" si="1"/>
        <v>57340506</v>
      </c>
      <c r="N47" s="149" t="str">
        <f>IF(D47="Biểu hoa hồng KH tự phát triển",IF(M47-VLOOKUP(M47,'5.QĐ'!$F$5:$J$12,5,TRUE)&gt;=-1000000,"yes","no"),"no")</f>
        <v>no</v>
      </c>
      <c r="O47" s="253">
        <f>IF(D47="Biểu hoa hồng KH tự phát triển",VLOOKUP(M47,'5.QĐ'!$F$5:$G$12,2,TRUE),IF(AND(Broker!M46&gt;5000000,SUMIF($A$2:$A$406,A47,$H$2:$H$406)&gt;F46),VLOOKUP(M47,'5.QĐ'!$F$5:$H$12,3,TRUE),0))</f>
        <v>0.3</v>
      </c>
      <c r="P47" s="149">
        <f t="shared" si="0"/>
        <v>17202152</v>
      </c>
      <c r="Q47" s="149">
        <v>0</v>
      </c>
      <c r="R47" s="149">
        <v>13509441</v>
      </c>
      <c r="S47" s="149">
        <f t="shared" si="2"/>
        <v>3692711</v>
      </c>
      <c r="T47" s="149">
        <f>IF(D47="Biểu hoa hồng KH tự phát triển",SUMIF(Inter!$T$2:$T$507,Broker!A47,Inter!$W$2:$W$507),0)</f>
        <v>0</v>
      </c>
      <c r="U47" s="84">
        <f>IF(D47="Biểu hoa hồng KH tự phát triển",SUMIF(Group!$J$2:$J$99,Broker!A47,Group!$H$2:$H$99),0)</f>
        <v>0</v>
      </c>
      <c r="V47" s="84"/>
      <c r="W47" s="84"/>
      <c r="X47" s="149"/>
      <c r="Y47" s="149">
        <f t="shared" si="3"/>
        <v>3692711</v>
      </c>
    </row>
    <row r="48" spans="1:25" s="24" customFormat="1" ht="15.75" x14ac:dyDescent="0.25">
      <c r="A48" s="133" t="s">
        <v>275</v>
      </c>
      <c r="B48" s="134" t="s">
        <v>276</v>
      </c>
      <c r="C48" s="280" t="s">
        <v>37</v>
      </c>
      <c r="D48" s="154" t="s">
        <v>0</v>
      </c>
      <c r="E48" s="147" t="str">
        <f>VLOOKUP(A48,'RRE0020'!$A$2:$K$500,11,0)</f>
        <v>Acting Senior Officer</v>
      </c>
      <c r="F48" s="147">
        <f>VLOOKUP(A48,ĐML!$A$3:$K$500,11,0)</f>
        <v>9000000</v>
      </c>
      <c r="G48" s="148">
        <v>17232253000</v>
      </c>
      <c r="H48" s="148">
        <v>28912334</v>
      </c>
      <c r="I48" s="252">
        <f>SUMIFS(Call!$D$2:$D$13,Call!$E$2:$E$13,Broker!A48,Call!$G$2:$G$13,Broker!D48)</f>
        <v>0</v>
      </c>
      <c r="J48" s="149"/>
      <c r="K48" s="149"/>
      <c r="L48" s="149"/>
      <c r="M48" s="149">
        <f t="shared" si="1"/>
        <v>28912334</v>
      </c>
      <c r="N48" s="149" t="str">
        <f>IF(D48="Biểu hoa hồng KH tự phát triển",IF(M48-VLOOKUP(M48,'5.QĐ'!$F$5:$J$12,5,TRUE)&gt;=-1000000,"yes","no"),"no")</f>
        <v>no</v>
      </c>
      <c r="O48" s="253">
        <f>IF(D48="Biểu hoa hồng KH tự phát triển",VLOOKUP(M48,'5.QĐ'!$F$5:$G$12,2,TRUE),IF(AND(Broker!M47&gt;5000000,SUMIF($A$2:$A$406,A48,$H$2:$H$406)&gt;F47),VLOOKUP(M48,'5.QĐ'!$F$5:$H$12,3,TRUE),0))</f>
        <v>0.25</v>
      </c>
      <c r="P48" s="149">
        <f t="shared" si="0"/>
        <v>7228084</v>
      </c>
      <c r="Q48" s="149">
        <v>0</v>
      </c>
      <c r="R48" s="149">
        <v>6202088</v>
      </c>
      <c r="S48" s="149">
        <f t="shared" si="2"/>
        <v>1025996</v>
      </c>
      <c r="T48" s="149">
        <f>IF(D48="Biểu hoa hồng KH tự phát triển",SUMIF(Inter!$T$2:$T$507,Broker!A48,Inter!$W$2:$W$507),0)</f>
        <v>35885</v>
      </c>
      <c r="U48" s="84">
        <f>IF(D48="Biểu hoa hồng KH tự phát triển",SUMIF(Group!$J$2:$J$99,Broker!A48,Group!$H$2:$H$99),0)</f>
        <v>0</v>
      </c>
      <c r="V48" s="84"/>
      <c r="W48" s="84"/>
      <c r="X48" s="149"/>
      <c r="Y48" s="149">
        <f t="shared" si="3"/>
        <v>1061881</v>
      </c>
    </row>
    <row r="49" spans="1:25" s="24" customFormat="1" ht="15.75" x14ac:dyDescent="0.25">
      <c r="A49" s="133" t="s">
        <v>277</v>
      </c>
      <c r="B49" s="134" t="s">
        <v>278</v>
      </c>
      <c r="C49" s="280" t="s">
        <v>40</v>
      </c>
      <c r="D49" s="154" t="s">
        <v>0</v>
      </c>
      <c r="E49" s="147" t="str">
        <f>VLOOKUP(A49,'RRE0020'!$A$2:$K$500,11,0)</f>
        <v>Acting Senior Officer</v>
      </c>
      <c r="F49" s="147">
        <f>VLOOKUP(A49,ĐML!$A$3:$K$500,11,0)</f>
        <v>9000000</v>
      </c>
      <c r="G49" s="148">
        <v>15329626400</v>
      </c>
      <c r="H49" s="148">
        <v>25139610</v>
      </c>
      <c r="I49" s="252">
        <f>SUMIFS(Call!$D$2:$D$13,Call!$E$2:$E$13,Broker!A49,Call!$G$2:$G$13,Broker!D49)</f>
        <v>0</v>
      </c>
      <c r="J49" s="149"/>
      <c r="K49" s="149"/>
      <c r="L49" s="149"/>
      <c r="M49" s="149">
        <f t="shared" si="1"/>
        <v>25139610</v>
      </c>
      <c r="N49" s="149" t="str">
        <f>IF(D49="Biểu hoa hồng KH tự phát triển",IF(M49-VLOOKUP(M49,'5.QĐ'!$F$5:$J$12,5,TRUE)&gt;=-1000000,"yes","no"),"no")</f>
        <v>no</v>
      </c>
      <c r="O49" s="253">
        <f>IF(D49="Biểu hoa hồng KH tự phát triển",VLOOKUP(M49,'5.QĐ'!$F$5:$G$12,2,TRUE),IF(AND(Broker!M48&gt;5000000,SUMIF($A$2:$A$406,A49,$H$2:$H$406)&gt;F48),VLOOKUP(M49,'5.QĐ'!$F$5:$H$12,3,TRUE),0))</f>
        <v>0.25</v>
      </c>
      <c r="P49" s="149">
        <f t="shared" si="0"/>
        <v>6284903</v>
      </c>
      <c r="Q49" s="149">
        <v>0</v>
      </c>
      <c r="R49" s="149">
        <v>3818883</v>
      </c>
      <c r="S49" s="149">
        <f t="shared" si="2"/>
        <v>2466020</v>
      </c>
      <c r="T49" s="149">
        <f>IF(D49="Biểu hoa hồng KH tự phát triển",SUMIF(Inter!$T$2:$T$507,Broker!A49,Inter!$W$2:$W$507),0)</f>
        <v>0</v>
      </c>
      <c r="U49" s="84">
        <f>IF(D49="Biểu hoa hồng KH tự phát triển",SUMIF(Group!$J$2:$J$99,Broker!A49,Group!$H$2:$H$99),0)</f>
        <v>0</v>
      </c>
      <c r="V49" s="84"/>
      <c r="W49" s="84"/>
      <c r="X49" s="149"/>
      <c r="Y49" s="149">
        <f t="shared" si="3"/>
        <v>2466020</v>
      </c>
    </row>
    <row r="50" spans="1:25" s="24" customFormat="1" ht="15.75" x14ac:dyDescent="0.25">
      <c r="A50" s="133" t="s">
        <v>2674</v>
      </c>
      <c r="B50" s="134" t="s">
        <v>2703</v>
      </c>
      <c r="C50" s="280" t="s">
        <v>34</v>
      </c>
      <c r="D50" s="154" t="s">
        <v>0</v>
      </c>
      <c r="E50" s="147" t="str">
        <f>VLOOKUP(A50,'RRE0020'!$A$2:$K$500,11,0)</f>
        <v>Acting Senior Officer</v>
      </c>
      <c r="F50" s="147">
        <f>VLOOKUP(A50,ĐML!$A$3:$K$500,11,0)</f>
        <v>9000000</v>
      </c>
      <c r="G50" s="148">
        <v>17390228000</v>
      </c>
      <c r="H50" s="148">
        <v>27612939</v>
      </c>
      <c r="I50" s="252">
        <f>SUMIFS(Call!$D$2:$D$13,Call!$E$2:$E$13,Broker!A50,Call!$G$2:$G$13,Broker!D50)</f>
        <v>0</v>
      </c>
      <c r="J50" s="149"/>
      <c r="K50" s="149"/>
      <c r="L50" s="149"/>
      <c r="M50" s="149">
        <f t="shared" si="1"/>
        <v>27612939</v>
      </c>
      <c r="N50" s="149" t="str">
        <f>IF(D50="Biểu hoa hồng KH tự phát triển",IF(M50-VLOOKUP(M50,'5.QĐ'!$F$5:$J$12,5,TRUE)&gt;=-1000000,"yes","no"),"no")</f>
        <v>no</v>
      </c>
      <c r="O50" s="253">
        <f>IF(D50="Biểu hoa hồng KH tự phát triển",VLOOKUP(M50,'5.QĐ'!$F$5:$G$12,2,TRUE),IF(AND(Broker!M49&gt;5000000,SUMIF($A$2:$A$406,A50,$H$2:$H$406)&gt;F49),VLOOKUP(M50,'5.QĐ'!$F$5:$H$12,3,TRUE),0))</f>
        <v>0.25</v>
      </c>
      <c r="P50" s="149">
        <f t="shared" si="0"/>
        <v>6903235</v>
      </c>
      <c r="Q50" s="149">
        <v>0</v>
      </c>
      <c r="R50" s="149">
        <v>5315716</v>
      </c>
      <c r="S50" s="149">
        <f t="shared" si="2"/>
        <v>1587519</v>
      </c>
      <c r="T50" s="149">
        <f>IF(D50="Biểu hoa hồng KH tự phát triển",SUMIF(Inter!$T$2:$T$507,Broker!A50,Inter!$W$2:$W$507),0)</f>
        <v>0</v>
      </c>
      <c r="U50" s="84">
        <f>IF(D50="Biểu hoa hồng KH tự phát triển",SUMIF(Group!$J$2:$J$99,Broker!A50,Group!$H$2:$H$99),0)</f>
        <v>0</v>
      </c>
      <c r="V50" s="84"/>
      <c r="W50" s="84"/>
      <c r="X50" s="149"/>
      <c r="Y50" s="149">
        <f t="shared" si="3"/>
        <v>1587519</v>
      </c>
    </row>
    <row r="51" spans="1:25" s="24" customFormat="1" ht="15.75" x14ac:dyDescent="0.25">
      <c r="A51" s="133" t="s">
        <v>2023</v>
      </c>
      <c r="B51" s="134" t="s">
        <v>2273</v>
      </c>
      <c r="C51" s="280" t="s">
        <v>35</v>
      </c>
      <c r="D51" s="154" t="s">
        <v>0</v>
      </c>
      <c r="E51" s="147" t="str">
        <f>VLOOKUP(A51,'RRE0020'!$A$2:$K$500,11,0)</f>
        <v>Acting Senior Officer</v>
      </c>
      <c r="F51" s="147">
        <f>VLOOKUP(A51,ĐML!$A$3:$K$500,11,0)</f>
        <v>9000000</v>
      </c>
      <c r="G51" s="148">
        <v>22508952000</v>
      </c>
      <c r="H51" s="148">
        <v>44710663</v>
      </c>
      <c r="I51" s="252">
        <f>SUMIFS(Call!$D$2:$D$13,Call!$E$2:$E$13,Broker!A51,Call!$G$2:$G$13,Broker!D51)</f>
        <v>0</v>
      </c>
      <c r="J51" s="149"/>
      <c r="K51" s="149"/>
      <c r="L51" s="149"/>
      <c r="M51" s="149">
        <f t="shared" si="1"/>
        <v>44710663</v>
      </c>
      <c r="N51" s="149" t="str">
        <f>IF(D51="Biểu hoa hồng KH tự phát triển",IF(M51-VLOOKUP(M51,'5.QĐ'!$F$5:$J$12,5,TRUE)&gt;=-1000000,"yes","no"),"no")</f>
        <v>no</v>
      </c>
      <c r="O51" s="253">
        <f>IF(D51="Biểu hoa hồng KH tự phát triển",VLOOKUP(M51,'5.QĐ'!$F$5:$G$12,2,TRUE),IF(AND(Broker!M50&gt;5000000,SUMIF($A$2:$A$406,A51,$H$2:$H$406)&gt;F50),VLOOKUP(M51,'5.QĐ'!$F$5:$H$12,3,TRUE),0))</f>
        <v>0.3</v>
      </c>
      <c r="P51" s="149">
        <f t="shared" si="0"/>
        <v>13413199</v>
      </c>
      <c r="Q51" s="149">
        <v>0</v>
      </c>
      <c r="R51" s="149">
        <v>9256902</v>
      </c>
      <c r="S51" s="149">
        <f t="shared" si="2"/>
        <v>4156297</v>
      </c>
      <c r="T51" s="149">
        <f>IF(D51="Biểu hoa hồng KH tự phát triển",SUMIF(Inter!$T$2:$T$507,Broker!A51,Inter!$W$2:$W$507),0)</f>
        <v>0</v>
      </c>
      <c r="U51" s="84">
        <f>IF(D51="Biểu hoa hồng KH tự phát triển",SUMIF(Group!$J$2:$J$99,Broker!A51,Group!$H$2:$H$99),0)</f>
        <v>0</v>
      </c>
      <c r="V51" s="84"/>
      <c r="W51" s="84"/>
      <c r="X51" s="149"/>
      <c r="Y51" s="149">
        <f t="shared" si="3"/>
        <v>4156297</v>
      </c>
    </row>
    <row r="52" spans="1:25" s="24" customFormat="1" ht="15.75" x14ac:dyDescent="0.25">
      <c r="A52" s="133" t="s">
        <v>1244</v>
      </c>
      <c r="B52" s="134" t="s">
        <v>1252</v>
      </c>
      <c r="C52" s="280" t="s">
        <v>40</v>
      </c>
      <c r="D52" s="154" t="s">
        <v>0</v>
      </c>
      <c r="E52" s="147" t="str">
        <f>VLOOKUP(A52,'RRE0020'!$A$2:$K$500,11,0)</f>
        <v>Trainee</v>
      </c>
      <c r="F52" s="147">
        <f>VLOOKUP(A52,ĐML!$A$3:$K$500,11,0)</f>
        <v>7200000</v>
      </c>
      <c r="G52" s="148">
        <v>3958287200</v>
      </c>
      <c r="H52" s="148">
        <v>8131425</v>
      </c>
      <c r="I52" s="252">
        <f>SUMIFS(Call!$D$2:$D$13,Call!$E$2:$E$13,Broker!A52,Call!$G$2:$G$13,Broker!D52)</f>
        <v>0</v>
      </c>
      <c r="J52" s="149"/>
      <c r="K52" s="149"/>
      <c r="L52" s="149"/>
      <c r="M52" s="149">
        <f t="shared" si="1"/>
        <v>8131425</v>
      </c>
      <c r="N52" s="149" t="str">
        <f>IF(D52="Biểu hoa hồng KH tự phát triển",IF(M52-VLOOKUP(M52,'5.QĐ'!$F$5:$J$12,5,TRUE)&gt;=-1000000,"yes","no"),"no")</f>
        <v>no</v>
      </c>
      <c r="O52" s="253" t="str">
        <f>IF(D52="Biểu hoa hồng KH tự phát triển",VLOOKUP(M52,'5.QĐ'!$F$5:$G$12,2,TRUE),IF(AND(Broker!M51&gt;5000000,SUMIF($A$2:$A$406,A52,$H$2:$H$406)&gt;F51),VLOOKUP(M52,'5.QĐ'!$F$5:$H$12,3,TRUE),0))</f>
        <v>0</v>
      </c>
      <c r="P52" s="149">
        <f t="shared" si="0"/>
        <v>0</v>
      </c>
      <c r="Q52" s="149">
        <v>0</v>
      </c>
      <c r="R52" s="149">
        <v>0</v>
      </c>
      <c r="S52" s="149">
        <f t="shared" si="2"/>
        <v>0</v>
      </c>
      <c r="T52" s="149">
        <f>IF(D52="Biểu hoa hồng KH tự phát triển",SUMIF(Inter!$T$2:$T$507,Broker!A52,Inter!$W$2:$W$507),0)</f>
        <v>0</v>
      </c>
      <c r="U52" s="84">
        <f>IF(D52="Biểu hoa hồng KH tự phát triển",SUMIF(Group!$J$2:$J$99,Broker!A52,Group!$H$2:$H$99),0)</f>
        <v>0</v>
      </c>
      <c r="V52" s="84"/>
      <c r="W52" s="84"/>
      <c r="X52" s="149"/>
      <c r="Y52" s="149">
        <f t="shared" si="3"/>
        <v>0</v>
      </c>
    </row>
    <row r="53" spans="1:25" s="24" customFormat="1" ht="15.75" x14ac:dyDescent="0.25">
      <c r="A53" s="133" t="s">
        <v>1274</v>
      </c>
      <c r="B53" s="134" t="s">
        <v>1278</v>
      </c>
      <c r="C53" s="280" t="s">
        <v>39</v>
      </c>
      <c r="D53" s="154" t="s">
        <v>0</v>
      </c>
      <c r="E53" s="147" t="str">
        <f>VLOOKUP(A53,'RRE0020'!$A$2:$K$500,11,0)</f>
        <v>Acting Senior Officer</v>
      </c>
      <c r="F53" s="147">
        <f>VLOOKUP(A53,ĐML!$A$3:$K$500,11,0)</f>
        <v>12600000</v>
      </c>
      <c r="G53" s="148">
        <v>228312975000</v>
      </c>
      <c r="H53" s="148">
        <v>337866969</v>
      </c>
      <c r="I53" s="252">
        <f>SUMIFS(Call!$D$2:$D$13,Call!$E$2:$E$13,Broker!A53,Call!$G$2:$G$13,Broker!D53)</f>
        <v>0</v>
      </c>
      <c r="J53" s="149"/>
      <c r="K53" s="149"/>
      <c r="L53" s="149"/>
      <c r="M53" s="149">
        <f t="shared" si="1"/>
        <v>337866969</v>
      </c>
      <c r="N53" s="149" t="str">
        <f>IF(D53="Biểu hoa hồng KH tự phát triển",IF(M53-VLOOKUP(M53,'5.QĐ'!$F$5:$J$12,5,TRUE)&gt;=-1000000,"yes","no"),"no")</f>
        <v>no</v>
      </c>
      <c r="O53" s="253">
        <f>IF(D53="Biểu hoa hồng KH tự phát triển",VLOOKUP(M53,'5.QĐ'!$F$5:$G$12,2,TRUE),IF(AND(Broker!M52&gt;5000000,SUMIF($A$2:$A$406,A53,$H$2:$H$406)&gt;F52),VLOOKUP(M53,'5.QĐ'!$F$5:$H$12,3,TRUE),0))</f>
        <v>0.45</v>
      </c>
      <c r="P53" s="149">
        <f t="shared" si="0"/>
        <v>152040136</v>
      </c>
      <c r="Q53" s="149">
        <v>0</v>
      </c>
      <c r="R53" s="149">
        <v>93383131</v>
      </c>
      <c r="S53" s="149">
        <f t="shared" si="2"/>
        <v>58657005</v>
      </c>
      <c r="T53" s="149">
        <f>IF(D53="Biểu hoa hồng KH tự phát triển",SUMIF(Inter!$T$2:$T$507,Broker!A53,Inter!$W$2:$W$507),0)</f>
        <v>0</v>
      </c>
      <c r="U53" s="84">
        <f>IF(D53="Biểu hoa hồng KH tự phát triển",SUMIF(Group!$J$2:$J$99,Broker!A53,Group!$H$2:$H$99),0)</f>
        <v>0</v>
      </c>
      <c r="V53" s="84"/>
      <c r="W53" s="84"/>
      <c r="X53" s="149"/>
      <c r="Y53" s="149">
        <f t="shared" si="3"/>
        <v>58657005</v>
      </c>
    </row>
    <row r="54" spans="1:25" s="24" customFormat="1" ht="15.75" x14ac:dyDescent="0.25">
      <c r="A54" s="133" t="s">
        <v>1255</v>
      </c>
      <c r="B54" s="134" t="s">
        <v>1256</v>
      </c>
      <c r="C54" s="280" t="s">
        <v>37</v>
      </c>
      <c r="D54" s="154" t="s">
        <v>0</v>
      </c>
      <c r="E54" s="147" t="str">
        <f>VLOOKUP(A54,'RRE0020'!$A$2:$K$500,11,0)</f>
        <v>Acting Senior Officer</v>
      </c>
      <c r="F54" s="147">
        <f>VLOOKUP(A54,ĐML!$A$3:$K$500,11,0)</f>
        <v>11400000</v>
      </c>
      <c r="G54" s="148">
        <v>29807535000</v>
      </c>
      <c r="H54" s="148">
        <v>46314629</v>
      </c>
      <c r="I54" s="252">
        <f>SUMIFS(Call!$D$2:$D$13,Call!$E$2:$E$13,Broker!A54,Call!$G$2:$G$13,Broker!D54)</f>
        <v>0</v>
      </c>
      <c r="J54" s="149"/>
      <c r="K54" s="149"/>
      <c r="L54" s="149"/>
      <c r="M54" s="149">
        <f t="shared" si="1"/>
        <v>46314629</v>
      </c>
      <c r="N54" s="149" t="str">
        <f>IF(D54="Biểu hoa hồng KH tự phát triển",IF(M54-VLOOKUP(M54,'5.QĐ'!$F$5:$J$12,5,TRUE)&gt;=-1000000,"yes","no"),"no")</f>
        <v>no</v>
      </c>
      <c r="O54" s="253">
        <f>IF(D54="Biểu hoa hồng KH tự phát triển",VLOOKUP(M54,'5.QĐ'!$F$5:$G$12,2,TRUE),IF(AND(Broker!M53&gt;5000000,SUMIF($A$2:$A$406,A54,$H$2:$H$406)&gt;F53),VLOOKUP(M54,'5.QĐ'!$F$5:$H$12,3,TRUE),0))</f>
        <v>0.3</v>
      </c>
      <c r="P54" s="149">
        <f t="shared" si="0"/>
        <v>13894389</v>
      </c>
      <c r="Q54" s="149">
        <v>0</v>
      </c>
      <c r="R54" s="149">
        <v>7020097</v>
      </c>
      <c r="S54" s="149">
        <f t="shared" si="2"/>
        <v>6874292</v>
      </c>
      <c r="T54" s="149">
        <f>IF(D54="Biểu hoa hồng KH tự phát triển",SUMIF(Inter!$T$2:$T$507,Broker!A54,Inter!$W$2:$W$507),0)</f>
        <v>14830939</v>
      </c>
      <c r="U54" s="84">
        <f>IF(D54="Biểu hoa hồng KH tự phát triển",SUMIF(Group!$J$2:$J$99,Broker!A54,Group!$H$2:$H$99),0)</f>
        <v>0</v>
      </c>
      <c r="V54" s="84"/>
      <c r="W54" s="84"/>
      <c r="X54" s="149"/>
      <c r="Y54" s="149">
        <f t="shared" si="3"/>
        <v>21705231</v>
      </c>
    </row>
    <row r="55" spans="1:25" s="24" customFormat="1" ht="15.75" x14ac:dyDescent="0.25">
      <c r="A55" s="133" t="s">
        <v>1255</v>
      </c>
      <c r="B55" s="134" t="s">
        <v>1256</v>
      </c>
      <c r="C55" s="280" t="s">
        <v>37</v>
      </c>
      <c r="D55" s="154" t="s">
        <v>2</v>
      </c>
      <c r="E55" s="147" t="str">
        <f>VLOOKUP(A55,'RRE0020'!$A$2:$K$500,11,0)</f>
        <v>Acting Senior Officer</v>
      </c>
      <c r="F55" s="147">
        <f>VLOOKUP(A55,ĐML!$A$3:$K$500,11,0)</f>
        <v>11400000</v>
      </c>
      <c r="G55" s="148">
        <v>1736000</v>
      </c>
      <c r="H55" s="148">
        <v>3419</v>
      </c>
      <c r="I55" s="252">
        <f>SUMIFS(Call!$D$2:$D$13,Call!$E$2:$E$13,Broker!A55,Call!$G$2:$G$13,Broker!D55)</f>
        <v>0</v>
      </c>
      <c r="J55" s="149"/>
      <c r="K55" s="149"/>
      <c r="L55" s="149"/>
      <c r="M55" s="149">
        <f t="shared" si="1"/>
        <v>3419</v>
      </c>
      <c r="N55" s="149" t="str">
        <f>IF(D55="Biểu hoa hồng KH tự phát triển",IF(M55-VLOOKUP(M55,'5.QĐ'!$F$5:$J$12,5,TRUE)&gt;=-1000000,"yes","no"),"no")</f>
        <v>no</v>
      </c>
      <c r="O55" s="253">
        <f>IF(D55="Biểu hoa hồng KH tự phát triển",VLOOKUP(M55,'5.QĐ'!$F$5:$G$12,2,TRUE),IF(AND(Broker!M54&gt;5000000,SUMIF($A$2:$A$406,A55,$H$2:$H$406)&gt;F54),VLOOKUP(M55,'5.QĐ'!$F$5:$H$12,3,TRUE),0))</f>
        <v>0.1</v>
      </c>
      <c r="P55" s="149">
        <f t="shared" si="0"/>
        <v>342</v>
      </c>
      <c r="Q55" s="149">
        <v>0</v>
      </c>
      <c r="R55" s="149">
        <v>342</v>
      </c>
      <c r="S55" s="149">
        <f t="shared" si="2"/>
        <v>0</v>
      </c>
      <c r="T55" s="149">
        <f>IF(D55="Biểu hoa hồng KH tự phát triển",SUMIF(Inter!$T$2:$T$507,Broker!A55,Inter!$W$2:$W$507),0)</f>
        <v>0</v>
      </c>
      <c r="U55" s="84">
        <f>IF(D55="Biểu hoa hồng KH tự phát triển",SUMIF(Group!$J$2:$J$99,Broker!A55,Group!$H$2:$H$99),0)</f>
        <v>0</v>
      </c>
      <c r="V55" s="84"/>
      <c r="W55" s="84"/>
      <c r="X55" s="149"/>
      <c r="Y55" s="149">
        <f t="shared" si="3"/>
        <v>0</v>
      </c>
    </row>
    <row r="56" spans="1:25" s="24" customFormat="1" ht="15.75" x14ac:dyDescent="0.25">
      <c r="A56" s="133" t="s">
        <v>1279</v>
      </c>
      <c r="B56" s="134" t="s">
        <v>1280</v>
      </c>
      <c r="C56" s="280" t="s">
        <v>34</v>
      </c>
      <c r="D56" s="154" t="s">
        <v>0</v>
      </c>
      <c r="E56" s="147" t="str">
        <f>VLOOKUP(A56,'RRE0020'!$A$2:$K$500,11,0)</f>
        <v>Acting Senior Officer</v>
      </c>
      <c r="F56" s="147">
        <f>VLOOKUP(A56,ĐML!$A$3:$K$500,11,0)</f>
        <v>9000000</v>
      </c>
      <c r="G56" s="148">
        <v>12741068000</v>
      </c>
      <c r="H56" s="148">
        <v>23735706</v>
      </c>
      <c r="I56" s="252">
        <f>SUMIFS(Call!$D$2:$D$13,Call!$E$2:$E$13,Broker!A56,Call!$G$2:$G$13,Broker!D56)</f>
        <v>0</v>
      </c>
      <c r="J56" s="149"/>
      <c r="K56" s="149"/>
      <c r="L56" s="149"/>
      <c r="M56" s="149">
        <f t="shared" si="1"/>
        <v>23735706</v>
      </c>
      <c r="N56" s="149" t="str">
        <f>IF(D56="Biểu hoa hồng KH tự phát triển",IF(M56-VLOOKUP(M56,'5.QĐ'!$F$5:$J$12,5,TRUE)&gt;=-1000000,"yes","no"),"no")</f>
        <v>no</v>
      </c>
      <c r="O56" s="253">
        <f>IF(D56="Biểu hoa hồng KH tự phát triển",VLOOKUP(M56,'5.QĐ'!$F$5:$G$12,2,TRUE),IF(AND(Broker!M55&gt;5000000,SUMIF($A$2:$A$406,A56,$H$2:$H$406)&gt;F55),VLOOKUP(M56,'5.QĐ'!$F$5:$H$12,3,TRUE),0))</f>
        <v>0.25</v>
      </c>
      <c r="P56" s="149">
        <f t="shared" si="0"/>
        <v>5933927</v>
      </c>
      <c r="Q56" s="149">
        <v>0</v>
      </c>
      <c r="R56" s="149">
        <v>5122035</v>
      </c>
      <c r="S56" s="149">
        <f t="shared" si="2"/>
        <v>811892</v>
      </c>
      <c r="T56" s="149">
        <f>IF(D56="Biểu hoa hồng KH tự phát triển",SUMIF(Inter!$T$2:$T$507,Broker!A56,Inter!$W$2:$W$507),0)</f>
        <v>0</v>
      </c>
      <c r="U56" s="84">
        <f>IF(D56="Biểu hoa hồng KH tự phát triển",SUMIF(Group!$J$2:$J$99,Broker!A56,Group!$H$2:$H$99),0)</f>
        <v>0</v>
      </c>
      <c r="V56" s="84"/>
      <c r="W56" s="84"/>
      <c r="X56" s="149"/>
      <c r="Y56" s="149">
        <f t="shared" si="3"/>
        <v>811892</v>
      </c>
    </row>
    <row r="57" spans="1:25" s="24" customFormat="1" ht="15.75" x14ac:dyDescent="0.25">
      <c r="A57" s="133" t="s">
        <v>1279</v>
      </c>
      <c r="B57" s="134" t="s">
        <v>1280</v>
      </c>
      <c r="C57" s="280" t="s">
        <v>34</v>
      </c>
      <c r="D57" s="154" t="s">
        <v>2</v>
      </c>
      <c r="E57" s="147" t="str">
        <f>VLOOKUP(A57,'RRE0020'!$A$2:$K$500,11,0)</f>
        <v>Acting Senior Officer</v>
      </c>
      <c r="F57" s="147">
        <f>VLOOKUP(A57,ĐML!$A$3:$K$500,11,0)</f>
        <v>9000000</v>
      </c>
      <c r="G57" s="148">
        <v>3400000</v>
      </c>
      <c r="H57" s="148">
        <v>6698</v>
      </c>
      <c r="I57" s="252">
        <f>SUMIFS(Call!$D$2:$D$13,Call!$E$2:$E$13,Broker!A57,Call!$G$2:$G$13,Broker!D57)</f>
        <v>0</v>
      </c>
      <c r="J57" s="149"/>
      <c r="K57" s="149"/>
      <c r="L57" s="149"/>
      <c r="M57" s="149">
        <f t="shared" si="1"/>
        <v>6698</v>
      </c>
      <c r="N57" s="149" t="str">
        <f>IF(D57="Biểu hoa hồng KH tự phát triển",IF(M57-VLOOKUP(M57,'5.QĐ'!$F$5:$J$12,5,TRUE)&gt;=-1000000,"yes","no"),"no")</f>
        <v>no</v>
      </c>
      <c r="O57" s="253">
        <f>IF(D57="Biểu hoa hồng KH tự phát triển",VLOOKUP(M57,'5.QĐ'!$F$5:$G$12,2,TRUE),IF(AND(Broker!M56&gt;5000000,SUMIF($A$2:$A$406,A57,$H$2:$H$406)&gt;F56),VLOOKUP(M57,'5.QĐ'!$F$5:$H$12,3,TRUE),0))</f>
        <v>0.1</v>
      </c>
      <c r="P57" s="149">
        <f t="shared" si="0"/>
        <v>670</v>
      </c>
      <c r="Q57" s="149">
        <v>0</v>
      </c>
      <c r="R57" s="149">
        <v>670</v>
      </c>
      <c r="S57" s="149">
        <f t="shared" si="2"/>
        <v>0</v>
      </c>
      <c r="T57" s="149">
        <f>IF(D57="Biểu hoa hồng KH tự phát triển",SUMIF(Inter!$T$2:$T$507,Broker!A57,Inter!$W$2:$W$507),0)</f>
        <v>0</v>
      </c>
      <c r="U57" s="84">
        <f>IF(D57="Biểu hoa hồng KH tự phát triển",SUMIF(Group!$J$2:$J$99,Broker!A57,Group!$H$2:$H$99),0)</f>
        <v>0</v>
      </c>
      <c r="V57" s="84"/>
      <c r="W57" s="84"/>
      <c r="X57" s="149"/>
      <c r="Y57" s="149">
        <f t="shared" si="3"/>
        <v>0</v>
      </c>
    </row>
    <row r="58" spans="1:25" s="24" customFormat="1" ht="15.75" x14ac:dyDescent="0.25">
      <c r="A58" s="133" t="s">
        <v>1281</v>
      </c>
      <c r="B58" s="134" t="s">
        <v>314</v>
      </c>
      <c r="C58" s="280" t="s">
        <v>40</v>
      </c>
      <c r="D58" s="154" t="s">
        <v>0</v>
      </c>
      <c r="E58" s="147" t="str">
        <f>VLOOKUP(A58,'RRE0020'!$A$2:$K$500,11,0)</f>
        <v>Acting Senior Officer</v>
      </c>
      <c r="F58" s="147">
        <f>VLOOKUP(A58,ĐML!$A$3:$K$500,11,0)</f>
        <v>9000000</v>
      </c>
      <c r="G58" s="148">
        <v>10964316000</v>
      </c>
      <c r="H58" s="148">
        <v>18413659</v>
      </c>
      <c r="I58" s="252">
        <f>SUMIFS(Call!$D$2:$D$13,Call!$E$2:$E$13,Broker!A58,Call!$G$2:$G$13,Broker!D58)</f>
        <v>0</v>
      </c>
      <c r="J58" s="149"/>
      <c r="K58" s="149"/>
      <c r="L58" s="149"/>
      <c r="M58" s="149">
        <f t="shared" si="1"/>
        <v>18413659</v>
      </c>
      <c r="N58" s="149" t="str">
        <f>IF(D58="Biểu hoa hồng KH tự phát triển",IF(M58-VLOOKUP(M58,'5.QĐ'!$F$5:$J$12,5,TRUE)&gt;=-1000000,"yes","no"),"no")</f>
        <v>no</v>
      </c>
      <c r="O58" s="253">
        <f>IF(D58="Biểu hoa hồng KH tự phát triển",VLOOKUP(M58,'5.QĐ'!$F$5:$G$12,2,TRUE),IF(AND(Broker!M57&gt;5000000,SUMIF($A$2:$A$406,A58,$H$2:$H$406)&gt;F57),VLOOKUP(M58,'5.QĐ'!$F$5:$H$12,3,TRUE),0))</f>
        <v>0.2</v>
      </c>
      <c r="P58" s="149">
        <f t="shared" si="0"/>
        <v>3682732</v>
      </c>
      <c r="Q58" s="149">
        <v>0</v>
      </c>
      <c r="R58" s="149">
        <v>3443324</v>
      </c>
      <c r="S58" s="149">
        <f t="shared" si="2"/>
        <v>239408</v>
      </c>
      <c r="T58" s="149">
        <f>IF(D58="Biểu hoa hồng KH tự phát triển",SUMIF(Inter!$T$2:$T$507,Broker!A58,Inter!$W$2:$W$507),0)</f>
        <v>473259</v>
      </c>
      <c r="U58" s="84">
        <f>IF(D58="Biểu hoa hồng KH tự phát triển",SUMIF(Group!$J$2:$J$99,Broker!A58,Group!$H$2:$H$99),0)</f>
        <v>0</v>
      </c>
      <c r="V58" s="84"/>
      <c r="W58" s="84"/>
      <c r="X58" s="149"/>
      <c r="Y58" s="149">
        <f t="shared" si="3"/>
        <v>712667</v>
      </c>
    </row>
    <row r="59" spans="1:25" s="24" customFormat="1" ht="15.75" x14ac:dyDescent="0.25">
      <c r="A59" s="133" t="s">
        <v>1281</v>
      </c>
      <c r="B59" s="134" t="s">
        <v>314</v>
      </c>
      <c r="C59" s="280" t="s">
        <v>40</v>
      </c>
      <c r="D59" s="154" t="s">
        <v>2</v>
      </c>
      <c r="E59" s="147" t="str">
        <f>VLOOKUP(A59,'RRE0020'!$A$2:$K$500,11,0)</f>
        <v>Acting Senior Officer</v>
      </c>
      <c r="F59" s="147">
        <f>VLOOKUP(A59,ĐML!$A$3:$K$500,11,0)</f>
        <v>9000000</v>
      </c>
      <c r="G59" s="148">
        <v>625850000</v>
      </c>
      <c r="H59" s="148">
        <v>1232919</v>
      </c>
      <c r="I59" s="252">
        <f>SUMIFS(Call!$D$2:$D$13,Call!$E$2:$E$13,Broker!A59,Call!$G$2:$G$13,Broker!D59)</f>
        <v>0</v>
      </c>
      <c r="J59" s="149"/>
      <c r="K59" s="149"/>
      <c r="L59" s="149"/>
      <c r="M59" s="149">
        <f t="shared" si="1"/>
        <v>1232919</v>
      </c>
      <c r="N59" s="149" t="str">
        <f>IF(D59="Biểu hoa hồng KH tự phát triển",IF(M59-VLOOKUP(M59,'5.QĐ'!$F$5:$J$12,5,TRUE)&gt;=-1000000,"yes","no"),"no")</f>
        <v>no</v>
      </c>
      <c r="O59" s="253">
        <f>IF(D59="Biểu hoa hồng KH tự phát triển",VLOOKUP(M59,'5.QĐ'!$F$5:$G$12,2,TRUE),IF(AND(Broker!M58&gt;5000000,SUMIF($A$2:$A$406,A59,$H$2:$H$406)&gt;F58),VLOOKUP(M59,'5.QĐ'!$F$5:$H$12,3,TRUE),0))</f>
        <v>0.1</v>
      </c>
      <c r="P59" s="149">
        <f t="shared" si="0"/>
        <v>123292</v>
      </c>
      <c r="Q59" s="149">
        <v>0</v>
      </c>
      <c r="R59" s="149">
        <v>30612</v>
      </c>
      <c r="S59" s="149">
        <f t="shared" si="2"/>
        <v>92680</v>
      </c>
      <c r="T59" s="149">
        <f>IF(D59="Biểu hoa hồng KH tự phát triển",SUMIF(Inter!$T$2:$T$507,Broker!A59,Inter!$W$2:$W$507),0)</f>
        <v>0</v>
      </c>
      <c r="U59" s="84">
        <f>IF(D59="Biểu hoa hồng KH tự phát triển",SUMIF(Group!$J$2:$J$99,Broker!A59,Group!$H$2:$H$99),0)</f>
        <v>0</v>
      </c>
      <c r="V59" s="84"/>
      <c r="W59" s="84"/>
      <c r="X59" s="149"/>
      <c r="Y59" s="149">
        <f t="shared" si="3"/>
        <v>92680</v>
      </c>
    </row>
    <row r="60" spans="1:25" s="24" customFormat="1" ht="15.75" x14ac:dyDescent="0.25">
      <c r="A60" s="133" t="s">
        <v>1384</v>
      </c>
      <c r="B60" s="134" t="s">
        <v>1426</v>
      </c>
      <c r="C60" s="280" t="s">
        <v>37</v>
      </c>
      <c r="D60" s="154" t="s">
        <v>0</v>
      </c>
      <c r="E60" s="147" t="str">
        <f>VLOOKUP(A60,'RRE0020'!$A$2:$K$500,11,0)</f>
        <v>Acting Senior Officer</v>
      </c>
      <c r="F60" s="147">
        <f>VLOOKUP(A60,ĐML!$A$3:$K$500,11,0)</f>
        <v>9000000</v>
      </c>
      <c r="G60" s="148">
        <v>6391708000</v>
      </c>
      <c r="H60" s="148">
        <v>9673058</v>
      </c>
      <c r="I60" s="252">
        <f>SUMIFS(Call!$D$2:$D$13,Call!$E$2:$E$13,Broker!A60,Call!$G$2:$G$13,Broker!D60)</f>
        <v>0</v>
      </c>
      <c r="J60" s="149"/>
      <c r="K60" s="149"/>
      <c r="L60" s="149"/>
      <c r="M60" s="149">
        <f t="shared" si="1"/>
        <v>9673058</v>
      </c>
      <c r="N60" s="149" t="str">
        <f>IF(D60="Biểu hoa hồng KH tự phát triển",IF(M60-VLOOKUP(M60,'5.QĐ'!$F$5:$J$12,5,TRUE)&gt;=-1000000,"yes","no"),"no")</f>
        <v>no</v>
      </c>
      <c r="O60" s="253" t="str">
        <f>IF(D60="Biểu hoa hồng KH tự phát triển",VLOOKUP(M60,'5.QĐ'!$F$5:$G$12,2,TRUE),IF(AND(Broker!M59&gt;5000000,SUMIF($A$2:$A$406,A60,$H$2:$H$406)&gt;F59),VLOOKUP(M60,'5.QĐ'!$F$5:$H$12,3,TRUE),0))</f>
        <v>0</v>
      </c>
      <c r="P60" s="149">
        <f t="shared" si="0"/>
        <v>0</v>
      </c>
      <c r="Q60" s="149">
        <v>0</v>
      </c>
      <c r="R60" s="149">
        <v>0</v>
      </c>
      <c r="S60" s="149">
        <f t="shared" si="2"/>
        <v>0</v>
      </c>
      <c r="T60" s="149">
        <f>IF(D60="Biểu hoa hồng KH tự phát triển",SUMIF(Inter!$T$2:$T$507,Broker!A60,Inter!$W$2:$W$507),0)</f>
        <v>0</v>
      </c>
      <c r="U60" s="84">
        <f>IF(D60="Biểu hoa hồng KH tự phát triển",SUMIF(Group!$J$2:$J$99,Broker!A60,Group!$H$2:$H$99),0)</f>
        <v>0</v>
      </c>
      <c r="V60" s="84"/>
      <c r="W60" s="84"/>
      <c r="X60" s="149"/>
      <c r="Y60" s="149">
        <f t="shared" si="3"/>
        <v>0</v>
      </c>
    </row>
    <row r="61" spans="1:25" s="24" customFormat="1" ht="15.75" x14ac:dyDescent="0.25">
      <c r="A61" s="133" t="s">
        <v>1381</v>
      </c>
      <c r="B61" s="134" t="s">
        <v>1475</v>
      </c>
      <c r="C61" s="280" t="s">
        <v>37</v>
      </c>
      <c r="D61" s="154" t="s">
        <v>0</v>
      </c>
      <c r="E61" s="147" t="str">
        <f>VLOOKUP(A61,'RRE0020'!$A$2:$K$500,11,0)</f>
        <v>Acting Senior Officer</v>
      </c>
      <c r="F61" s="147">
        <f>VLOOKUP(A61,ĐML!$A$3:$K$500,11,0)</f>
        <v>9000000</v>
      </c>
      <c r="G61" s="148">
        <v>11658080000</v>
      </c>
      <c r="H61" s="148">
        <v>17137376</v>
      </c>
      <c r="I61" s="252">
        <f>SUMIFS(Call!$D$2:$D$13,Call!$E$2:$E$13,Broker!A61,Call!$G$2:$G$13,Broker!D61)</f>
        <v>0</v>
      </c>
      <c r="J61" s="149"/>
      <c r="K61" s="149"/>
      <c r="L61" s="149"/>
      <c r="M61" s="149">
        <f t="shared" si="1"/>
        <v>17137376</v>
      </c>
      <c r="N61" s="149" t="str">
        <f>IF(D61="Biểu hoa hồng KH tự phát triển",IF(M61-VLOOKUP(M61,'5.QĐ'!$F$5:$J$12,5,TRUE)&gt;=-1000000,"yes","no"),"no")</f>
        <v>no</v>
      </c>
      <c r="O61" s="253">
        <f>IF(D61="Biểu hoa hồng KH tự phát triển",VLOOKUP(M61,'5.QĐ'!$F$5:$G$12,2,TRUE),IF(AND(Broker!M60&gt;5000000,SUMIF($A$2:$A$406,A61,$H$2:$H$406)&gt;F60),VLOOKUP(M61,'5.QĐ'!$F$5:$H$12,3,TRUE),0))</f>
        <v>0.2</v>
      </c>
      <c r="P61" s="149">
        <f t="shared" si="0"/>
        <v>3427475</v>
      </c>
      <c r="Q61" s="149">
        <v>0</v>
      </c>
      <c r="R61" s="149">
        <v>0</v>
      </c>
      <c r="S61" s="149">
        <f t="shared" si="2"/>
        <v>3427475</v>
      </c>
      <c r="T61" s="149">
        <f>IF(D61="Biểu hoa hồng KH tự phát triển",SUMIF(Inter!$T$2:$T$507,Broker!A61,Inter!$W$2:$W$507),0)</f>
        <v>0</v>
      </c>
      <c r="U61" s="84">
        <f>IF(D61="Biểu hoa hồng KH tự phát triển",SUMIF(Group!$J$2:$J$99,Broker!A61,Group!$H$2:$H$99),0)</f>
        <v>0</v>
      </c>
      <c r="V61" s="84"/>
      <c r="W61" s="84"/>
      <c r="X61" s="149"/>
      <c r="Y61" s="149">
        <f t="shared" si="3"/>
        <v>3427475</v>
      </c>
    </row>
    <row r="62" spans="1:25" s="24" customFormat="1" ht="15.75" x14ac:dyDescent="0.25">
      <c r="A62" s="133" t="s">
        <v>1381</v>
      </c>
      <c r="B62" s="134" t="s">
        <v>1475</v>
      </c>
      <c r="C62" s="280" t="s">
        <v>37</v>
      </c>
      <c r="D62" s="154" t="s">
        <v>2</v>
      </c>
      <c r="E62" s="147" t="str">
        <f>VLOOKUP(A62,'RRE0020'!$A$2:$K$500,11,0)</f>
        <v>Acting Senior Officer</v>
      </c>
      <c r="F62" s="147">
        <f>VLOOKUP(A62,ĐML!$A$3:$K$500,11,0)</f>
        <v>9000000</v>
      </c>
      <c r="G62" s="148">
        <v>8500000</v>
      </c>
      <c r="H62" s="148">
        <v>16744</v>
      </c>
      <c r="I62" s="252">
        <f>SUMIFS(Call!$D$2:$D$13,Call!$E$2:$E$13,Broker!A62,Call!$G$2:$G$13,Broker!D62)</f>
        <v>0</v>
      </c>
      <c r="J62" s="149"/>
      <c r="K62" s="149"/>
      <c r="L62" s="149"/>
      <c r="M62" s="149">
        <f t="shared" si="1"/>
        <v>16744</v>
      </c>
      <c r="N62" s="149" t="str">
        <f>IF(D62="Biểu hoa hồng KH tự phát triển",IF(M62-VLOOKUP(M62,'5.QĐ'!$F$5:$J$12,5,TRUE)&gt;=-1000000,"yes","no"),"no")</f>
        <v>no</v>
      </c>
      <c r="O62" s="253">
        <f>IF(D62="Biểu hoa hồng KH tự phát triển",VLOOKUP(M62,'5.QĐ'!$F$5:$G$12,2,TRUE),IF(AND(Broker!M61&gt;5000000,SUMIF($A$2:$A$406,A62,$H$2:$H$406)&gt;F61),VLOOKUP(M62,'5.QĐ'!$F$5:$H$12,3,TRUE),0))</f>
        <v>0.1</v>
      </c>
      <c r="P62" s="149">
        <f t="shared" si="0"/>
        <v>1674</v>
      </c>
      <c r="Q62" s="149">
        <v>0</v>
      </c>
      <c r="R62" s="149">
        <v>1674</v>
      </c>
      <c r="S62" s="149">
        <f t="shared" si="2"/>
        <v>0</v>
      </c>
      <c r="T62" s="149">
        <f>IF(D62="Biểu hoa hồng KH tự phát triển",SUMIF(Inter!$T$2:$T$507,Broker!A62,Inter!$W$2:$W$507),0)</f>
        <v>0</v>
      </c>
      <c r="U62" s="84">
        <f>IF(D62="Biểu hoa hồng KH tự phát triển",SUMIF(Group!$J$2:$J$99,Broker!A62,Group!$H$2:$H$99),0)</f>
        <v>0</v>
      </c>
      <c r="V62" s="84"/>
      <c r="W62" s="84"/>
      <c r="X62" s="149"/>
      <c r="Y62" s="149">
        <f t="shared" si="3"/>
        <v>0</v>
      </c>
    </row>
    <row r="63" spans="1:25" s="24" customFormat="1" ht="15.75" x14ac:dyDescent="0.25">
      <c r="A63" s="133" t="s">
        <v>1564</v>
      </c>
      <c r="B63" s="134" t="s">
        <v>1565</v>
      </c>
      <c r="C63" s="280" t="s">
        <v>33</v>
      </c>
      <c r="D63" s="154" t="s">
        <v>0</v>
      </c>
      <c r="E63" s="147" t="str">
        <f>VLOOKUP(A63,'RRE0020'!$A$2:$K$500,11,0)</f>
        <v>Acting Senior Officer</v>
      </c>
      <c r="F63" s="147">
        <f>VLOOKUP(A63,ĐML!$A$3:$K$500,11,0)</f>
        <v>9000000</v>
      </c>
      <c r="G63" s="148">
        <v>12534053000</v>
      </c>
      <c r="H63" s="148">
        <v>31983838</v>
      </c>
      <c r="I63" s="252">
        <f>SUMIFS(Call!$D$2:$D$13,Call!$E$2:$E$13,Broker!A63,Call!$G$2:$G$13,Broker!D63)</f>
        <v>0</v>
      </c>
      <c r="J63" s="149"/>
      <c r="K63" s="149"/>
      <c r="L63" s="149"/>
      <c r="M63" s="149">
        <f t="shared" si="1"/>
        <v>31983838</v>
      </c>
      <c r="N63" s="149" t="str">
        <f>IF(D63="Biểu hoa hồng KH tự phát triển",IF(M63-VLOOKUP(M63,'5.QĐ'!$F$5:$J$12,5,TRUE)&gt;=-1000000,"yes","no"),"no")</f>
        <v>no</v>
      </c>
      <c r="O63" s="253">
        <f>IF(D63="Biểu hoa hồng KH tự phát triển",VLOOKUP(M63,'5.QĐ'!$F$5:$G$12,2,TRUE),IF(AND(Broker!M62&gt;5000000,SUMIF($A$2:$A$406,A63,$H$2:$H$406)&gt;F62),VLOOKUP(M63,'5.QĐ'!$F$5:$H$12,3,TRUE),0))</f>
        <v>0.25</v>
      </c>
      <c r="P63" s="149">
        <f t="shared" si="0"/>
        <v>7995960</v>
      </c>
      <c r="Q63" s="149">
        <v>0</v>
      </c>
      <c r="R63" s="149">
        <v>6489617</v>
      </c>
      <c r="S63" s="149">
        <f t="shared" si="2"/>
        <v>1506343</v>
      </c>
      <c r="T63" s="149">
        <f>IF(D63="Biểu hoa hồng KH tự phát triển",SUMIF(Inter!$T$2:$T$507,Broker!A63,Inter!$W$2:$W$507),0)</f>
        <v>0</v>
      </c>
      <c r="U63" s="84">
        <f>IF(D63="Biểu hoa hồng KH tự phát triển",SUMIF(Group!$J$2:$J$99,Broker!A63,Group!$H$2:$H$99),0)</f>
        <v>0</v>
      </c>
      <c r="V63" s="84"/>
      <c r="W63" s="84"/>
      <c r="X63" s="149"/>
      <c r="Y63" s="149">
        <f t="shared" si="3"/>
        <v>1506343</v>
      </c>
    </row>
    <row r="64" spans="1:25" s="24" customFormat="1" ht="15.75" x14ac:dyDescent="0.25">
      <c r="A64" s="133" t="s">
        <v>1566</v>
      </c>
      <c r="B64" s="134" t="s">
        <v>1567</v>
      </c>
      <c r="C64" s="280" t="s">
        <v>40</v>
      </c>
      <c r="D64" s="154" t="s">
        <v>0</v>
      </c>
      <c r="E64" s="147" t="str">
        <f>VLOOKUP(A64,'RRE0020'!$A$2:$K$500,11,0)</f>
        <v>Acting Senior Officer</v>
      </c>
      <c r="F64" s="147">
        <f>VLOOKUP(A64,ĐML!$A$3:$K$500,11,0)</f>
        <v>9000000</v>
      </c>
      <c r="G64" s="148">
        <v>15645431800</v>
      </c>
      <c r="H64" s="148">
        <v>27591767</v>
      </c>
      <c r="I64" s="252">
        <f>SUMIFS(Call!$D$2:$D$13,Call!$E$2:$E$13,Broker!A64,Call!$G$2:$G$13,Broker!D64)</f>
        <v>0</v>
      </c>
      <c r="J64" s="149"/>
      <c r="K64" s="149"/>
      <c r="L64" s="149"/>
      <c r="M64" s="149">
        <f t="shared" si="1"/>
        <v>27591767</v>
      </c>
      <c r="N64" s="149" t="str">
        <f>IF(D64="Biểu hoa hồng KH tự phát triển",IF(M64-VLOOKUP(M64,'5.QĐ'!$F$5:$J$12,5,TRUE)&gt;=-1000000,"yes","no"),"no")</f>
        <v>no</v>
      </c>
      <c r="O64" s="253">
        <f>IF(D64="Biểu hoa hồng KH tự phát triển",VLOOKUP(M64,'5.QĐ'!$F$5:$G$12,2,TRUE),IF(AND(Broker!M63&gt;5000000,SUMIF($A$2:$A$406,A64,$H$2:$H$406)&gt;F63),VLOOKUP(M64,'5.QĐ'!$F$5:$H$12,3,TRUE),0))</f>
        <v>0.25</v>
      </c>
      <c r="P64" s="149">
        <f t="shared" si="0"/>
        <v>6897942</v>
      </c>
      <c r="Q64" s="149">
        <v>0</v>
      </c>
      <c r="R64" s="149">
        <v>5496212</v>
      </c>
      <c r="S64" s="149">
        <f t="shared" si="2"/>
        <v>1401730</v>
      </c>
      <c r="T64" s="149">
        <f>IF(D64="Biểu hoa hồng KH tự phát triển",SUMIF(Inter!$T$2:$T$507,Broker!A64,Inter!$W$2:$W$507),0)</f>
        <v>32703</v>
      </c>
      <c r="U64" s="84">
        <f>IF(D64="Biểu hoa hồng KH tự phát triển",SUMIF(Group!$J$2:$J$99,Broker!A64,Group!$H$2:$H$99),0)</f>
        <v>0</v>
      </c>
      <c r="V64" s="84"/>
      <c r="W64" s="84"/>
      <c r="X64" s="149"/>
      <c r="Y64" s="149">
        <f t="shared" si="3"/>
        <v>1434433</v>
      </c>
    </row>
    <row r="65" spans="1:25" s="24" customFormat="1" ht="15.75" x14ac:dyDescent="0.25">
      <c r="A65" s="133" t="s">
        <v>1660</v>
      </c>
      <c r="B65" s="134" t="s">
        <v>1661</v>
      </c>
      <c r="C65" s="280" t="s">
        <v>37</v>
      </c>
      <c r="D65" s="154" t="s">
        <v>0</v>
      </c>
      <c r="E65" s="147" t="str">
        <f>VLOOKUP(A65,'RRE0020'!$A$2:$K$500,11,0)</f>
        <v>Manager level 2</v>
      </c>
      <c r="F65" s="147">
        <f>VLOOKUP(A65,ĐML!$A$3:$K$500,11,0)</f>
        <v>16200000</v>
      </c>
      <c r="G65" s="148">
        <v>17332268000</v>
      </c>
      <c r="H65" s="148">
        <v>25485976</v>
      </c>
      <c r="I65" s="252">
        <f>SUMIFS(Call!$D$2:$D$13,Call!$E$2:$E$13,Broker!A65,Call!$G$2:$G$13,Broker!D65)</f>
        <v>0</v>
      </c>
      <c r="J65" s="149"/>
      <c r="K65" s="149"/>
      <c r="L65" s="149"/>
      <c r="M65" s="149">
        <f t="shared" si="1"/>
        <v>25485976</v>
      </c>
      <c r="N65" s="149" t="str">
        <f>IF(D65="Biểu hoa hồng KH tự phát triển",IF(M65-VLOOKUP(M65,'5.QĐ'!$F$5:$J$12,5,TRUE)&gt;=-1000000,"yes","no"),"no")</f>
        <v>no</v>
      </c>
      <c r="O65" s="253">
        <f>IF(D65="Biểu hoa hồng KH tự phát triển",VLOOKUP(M65,'5.QĐ'!$F$5:$G$12,2,TRUE),IF(AND(Broker!M64&gt;5000000,SUMIF($A$2:$A$406,A65,$H$2:$H$406)&gt;F64),VLOOKUP(M65,'5.QĐ'!$F$5:$H$12,3,TRUE),0))</f>
        <v>0.25</v>
      </c>
      <c r="P65" s="149">
        <f t="shared" si="0"/>
        <v>6371494</v>
      </c>
      <c r="Q65" s="149">
        <v>0</v>
      </c>
      <c r="R65" s="149">
        <v>2856244</v>
      </c>
      <c r="S65" s="149">
        <f t="shared" si="2"/>
        <v>3515250</v>
      </c>
      <c r="T65" s="149">
        <f>IF(D65="Biểu hoa hồng KH tự phát triển",SUMIF(Inter!$T$2:$T$507,Broker!A65,Inter!$W$2:$W$507),0)</f>
        <v>4628200</v>
      </c>
      <c r="U65" s="84">
        <f>IF(D65="Biểu hoa hồng KH tự phát triển",SUMIF(Group!$J$2:$J$99,Broker!A65,Group!$H$2:$H$99),0)</f>
        <v>823727</v>
      </c>
      <c r="V65" s="84"/>
      <c r="W65" s="84"/>
      <c r="X65" s="149"/>
      <c r="Y65" s="149">
        <f t="shared" si="3"/>
        <v>8967177</v>
      </c>
    </row>
    <row r="66" spans="1:25" s="24" customFormat="1" ht="15.75" x14ac:dyDescent="0.25">
      <c r="A66" s="133" t="s">
        <v>1829</v>
      </c>
      <c r="B66" s="134" t="s">
        <v>1882</v>
      </c>
      <c r="C66" s="280" t="s">
        <v>40</v>
      </c>
      <c r="D66" s="154" t="s">
        <v>0</v>
      </c>
      <c r="E66" s="147" t="str">
        <f>VLOOKUP(A66,'RRE0020'!$A$2:$K$500,11,0)</f>
        <v>Senior Officer</v>
      </c>
      <c r="F66" s="147">
        <f>VLOOKUP(A66,ĐML!$A$3:$K$500,11,0)</f>
        <v>9000000</v>
      </c>
      <c r="G66" s="148">
        <v>22655729000</v>
      </c>
      <c r="H66" s="148">
        <v>44039361</v>
      </c>
      <c r="I66" s="252">
        <f>SUMIFS(Call!$D$2:$D$13,Call!$E$2:$E$13,Broker!A66,Call!$G$2:$G$13,Broker!D66)</f>
        <v>0</v>
      </c>
      <c r="J66" s="149"/>
      <c r="K66" s="149"/>
      <c r="L66" s="149"/>
      <c r="M66" s="149">
        <f t="shared" si="1"/>
        <v>44039361</v>
      </c>
      <c r="N66" s="149" t="str">
        <f>IF(D66="Biểu hoa hồng KH tự phát triển",IF(M66-VLOOKUP(M66,'5.QĐ'!$F$5:$J$12,5,TRUE)&gt;=-1000000,"yes","no"),"no")</f>
        <v>no</v>
      </c>
      <c r="O66" s="253">
        <f>IF(D66="Biểu hoa hồng KH tự phát triển",VLOOKUP(M66,'5.QĐ'!$F$5:$G$12,2,TRUE),IF(AND(Broker!M65&gt;5000000,SUMIF($A$2:$A$406,A66,$H$2:$H$406)&gt;F65),VLOOKUP(M66,'5.QĐ'!$F$5:$H$12,3,TRUE),0))</f>
        <v>0.3</v>
      </c>
      <c r="P66" s="149">
        <f t="shared" ref="P66:P129" si="4">ROUND(M66*O66,0)</f>
        <v>13211808</v>
      </c>
      <c r="Q66" s="149">
        <v>0</v>
      </c>
      <c r="R66" s="149">
        <v>8974068</v>
      </c>
      <c r="S66" s="149">
        <f t="shared" si="2"/>
        <v>4237740</v>
      </c>
      <c r="T66" s="149">
        <f>IF(D66="Biểu hoa hồng KH tự phát triển",SUMIF(Inter!$T$2:$T$507,Broker!A66,Inter!$W$2:$W$507),0)</f>
        <v>0</v>
      </c>
      <c r="U66" s="84">
        <f>IF(D66="Biểu hoa hồng KH tự phát triển",SUMIF(Group!$J$2:$J$99,Broker!A66,Group!$H$2:$H$99),0)</f>
        <v>0</v>
      </c>
      <c r="V66" s="84"/>
      <c r="W66" s="84"/>
      <c r="X66" s="149"/>
      <c r="Y66" s="149">
        <f t="shared" si="3"/>
        <v>4237740</v>
      </c>
    </row>
    <row r="67" spans="1:25" s="24" customFormat="1" ht="15.75" x14ac:dyDescent="0.25">
      <c r="A67" s="133" t="s">
        <v>1829</v>
      </c>
      <c r="B67" s="134" t="s">
        <v>1882</v>
      </c>
      <c r="C67" s="280" t="s">
        <v>40</v>
      </c>
      <c r="D67" s="154" t="s">
        <v>2</v>
      </c>
      <c r="E67" s="147" t="str">
        <f>VLOOKUP(A67,'RRE0020'!$A$2:$K$500,11,0)</f>
        <v>Senior Officer</v>
      </c>
      <c r="F67" s="147">
        <f>VLOOKUP(A67,ĐML!$A$3:$K$500,11,0)</f>
        <v>9000000</v>
      </c>
      <c r="G67" s="148">
        <v>179390000</v>
      </c>
      <c r="H67" s="148">
        <v>460876</v>
      </c>
      <c r="I67" s="252">
        <f>SUMIFS(Call!$D$2:$D$13,Call!$E$2:$E$13,Broker!A67,Call!$G$2:$G$13,Broker!D67)</f>
        <v>0</v>
      </c>
      <c r="J67" s="149"/>
      <c r="K67" s="149"/>
      <c r="L67" s="149"/>
      <c r="M67" s="149">
        <f t="shared" ref="M67:M130" si="5">ROUND(H67-I67-J67-K67+L67,0)</f>
        <v>460876</v>
      </c>
      <c r="N67" s="149" t="str">
        <f>IF(D67="Biểu hoa hồng KH tự phát triển",IF(M67-VLOOKUP(M67,'5.QĐ'!$F$5:$J$12,5,TRUE)&gt;=-1000000,"yes","no"),"no")</f>
        <v>no</v>
      </c>
      <c r="O67" s="253">
        <f>IF(D67="Biểu hoa hồng KH tự phát triển",VLOOKUP(M67,'5.QĐ'!$F$5:$G$12,2,TRUE),IF(AND(Broker!M66&gt;5000000,SUMIF($A$2:$A$406,A67,$H$2:$H$406)&gt;F66),VLOOKUP(M67,'5.QĐ'!$F$5:$H$12,3,TRUE),0))</f>
        <v>0.1</v>
      </c>
      <c r="P67" s="149">
        <f t="shared" si="4"/>
        <v>46088</v>
      </c>
      <c r="Q67" s="149">
        <v>0</v>
      </c>
      <c r="R67" s="149">
        <v>40365</v>
      </c>
      <c r="S67" s="149">
        <f t="shared" ref="S67:S130" si="6">P67+Q67-R67</f>
        <v>5723</v>
      </c>
      <c r="T67" s="149">
        <f>IF(D67="Biểu hoa hồng KH tự phát triển",SUMIF(Inter!$T$2:$T$507,Broker!A67,Inter!$W$2:$W$507),0)</f>
        <v>0</v>
      </c>
      <c r="U67" s="84">
        <f>IF(D67="Biểu hoa hồng KH tự phát triển",SUMIF(Group!$J$2:$J$99,Broker!A67,Group!$H$2:$H$99),0)</f>
        <v>0</v>
      </c>
      <c r="V67" s="84"/>
      <c r="W67" s="84"/>
      <c r="X67" s="149"/>
      <c r="Y67" s="149">
        <f t="shared" ref="Y67:Y130" si="7">S67+T67+U67+X67+W67</f>
        <v>5723</v>
      </c>
    </row>
    <row r="68" spans="1:25" s="24" customFormat="1" ht="15.75" x14ac:dyDescent="0.25">
      <c r="A68" s="133" t="s">
        <v>1800</v>
      </c>
      <c r="B68" s="134" t="s">
        <v>1801</v>
      </c>
      <c r="C68" s="280" t="s">
        <v>37</v>
      </c>
      <c r="D68" s="154" t="s">
        <v>0</v>
      </c>
      <c r="E68" s="147" t="str">
        <f>VLOOKUP(A68,'RRE0020'!$A$2:$K$500,11,0)</f>
        <v>Senior Deputy Director</v>
      </c>
      <c r="F68" s="147">
        <f>VLOOKUP(A68,ĐML!$A$3:$K$500,11,0)</f>
        <v>25200000</v>
      </c>
      <c r="G68" s="148">
        <v>134229090000</v>
      </c>
      <c r="H68" s="148">
        <v>197316737</v>
      </c>
      <c r="I68" s="252">
        <f>SUMIFS(Call!$D$2:$D$13,Call!$E$2:$E$13,Broker!A68,Call!$G$2:$G$13,Broker!D68)</f>
        <v>0</v>
      </c>
      <c r="J68" s="149"/>
      <c r="K68" s="149"/>
      <c r="L68" s="149"/>
      <c r="M68" s="149">
        <f t="shared" si="5"/>
        <v>197316737</v>
      </c>
      <c r="N68" s="149" t="str">
        <f>IF(D68="Biểu hoa hồng KH tự phát triển",IF(M68-VLOOKUP(M68,'5.QĐ'!$F$5:$J$12,5,TRUE)&gt;=-1000000,"yes","no"),"no")</f>
        <v>no</v>
      </c>
      <c r="O68" s="253">
        <f>IF(D68="Biểu hoa hồng KH tự phát triển",VLOOKUP(M68,'5.QĐ'!$F$5:$G$12,2,TRUE),IF(AND(Broker!M67&gt;5000000,SUMIF($A$2:$A$406,A68,$H$2:$H$406)&gt;F67),VLOOKUP(M68,'5.QĐ'!$F$5:$H$12,3,TRUE),0))</f>
        <v>0.4</v>
      </c>
      <c r="P68" s="149">
        <f t="shared" si="4"/>
        <v>78926695</v>
      </c>
      <c r="Q68" s="149">
        <v>0</v>
      </c>
      <c r="R68" s="149">
        <v>65333868</v>
      </c>
      <c r="S68" s="149">
        <f t="shared" si="6"/>
        <v>13592827</v>
      </c>
      <c r="T68" s="149">
        <f>IF(D68="Biểu hoa hồng KH tự phát triển",SUMIF(Inter!$T$2:$T$507,Broker!A68,Inter!$W$2:$W$507),0)</f>
        <v>529406</v>
      </c>
      <c r="U68" s="84">
        <f>IF(D68="Biểu hoa hồng KH tự phát triển",SUMIF(Group!$J$2:$J$99,Broker!A68,Group!$H$2:$H$99),0)</f>
        <v>3627500</v>
      </c>
      <c r="V68" s="84"/>
      <c r="W68" s="84"/>
      <c r="X68" s="149"/>
      <c r="Y68" s="149">
        <f t="shared" si="7"/>
        <v>17749733</v>
      </c>
    </row>
    <row r="69" spans="1:25" s="24" customFormat="1" ht="15.75" x14ac:dyDescent="0.25">
      <c r="A69" s="133" t="s">
        <v>1841</v>
      </c>
      <c r="B69" s="134" t="s">
        <v>1903</v>
      </c>
      <c r="C69" s="280" t="s">
        <v>1563</v>
      </c>
      <c r="D69" s="154" t="s">
        <v>0</v>
      </c>
      <c r="E69" s="147" t="str">
        <f>VLOOKUP(A69,'RRE0020'!$A$2:$K$500,11,0)</f>
        <v>Acting Manager level 1</v>
      </c>
      <c r="F69" s="147">
        <f>VLOOKUP(A69,ĐML!$A$3:$K$500,11,0)</f>
        <v>12600000</v>
      </c>
      <c r="G69" s="148">
        <v>13783289000</v>
      </c>
      <c r="H69" s="148">
        <v>20292610</v>
      </c>
      <c r="I69" s="252">
        <f>SUMIFS(Call!$D$2:$D$13,Call!$E$2:$E$13,Broker!A69,Call!$G$2:$G$13,Broker!D69)</f>
        <v>0</v>
      </c>
      <c r="J69" s="149"/>
      <c r="K69" s="149"/>
      <c r="L69" s="149"/>
      <c r="M69" s="149">
        <f t="shared" si="5"/>
        <v>20292610</v>
      </c>
      <c r="N69" s="149" t="str">
        <f>IF(D69="Biểu hoa hồng KH tự phát triển",IF(M69-VLOOKUP(M69,'5.QĐ'!$F$5:$J$12,5,TRUE)&gt;=-1000000,"yes","no"),"no")</f>
        <v>no</v>
      </c>
      <c r="O69" s="253">
        <f>IF(D69="Biểu hoa hồng KH tự phát triển",VLOOKUP(M69,'5.QĐ'!$F$5:$G$12,2,TRUE),IF(AND(Broker!M68&gt;5000000,SUMIF($A$2:$A$406,A69,$H$2:$H$406)&gt;F68),VLOOKUP(M69,'5.QĐ'!$F$5:$H$12,3,TRUE),0))</f>
        <v>0.25</v>
      </c>
      <c r="P69" s="149">
        <f t="shared" si="4"/>
        <v>5073153</v>
      </c>
      <c r="Q69" s="149">
        <v>0</v>
      </c>
      <c r="R69" s="149">
        <v>3665015</v>
      </c>
      <c r="S69" s="149">
        <f t="shared" si="6"/>
        <v>1408138</v>
      </c>
      <c r="T69" s="149">
        <f>IF(D69="Biểu hoa hồng KH tự phát triển",SUMIF(Inter!$T$2:$T$507,Broker!A69,Inter!$W$2:$W$507),0)</f>
        <v>0</v>
      </c>
      <c r="U69" s="84">
        <f>IF(D69="Biểu hoa hồng KH tự phát triển",SUMIF(Group!$J$2:$J$99,Broker!A69,Group!$H$2:$H$99),0)</f>
        <v>679752</v>
      </c>
      <c r="V69" s="84"/>
      <c r="W69" s="84"/>
      <c r="X69" s="149"/>
      <c r="Y69" s="149">
        <f t="shared" si="7"/>
        <v>2087890</v>
      </c>
    </row>
    <row r="70" spans="1:25" s="24" customFormat="1" ht="15.75" x14ac:dyDescent="0.25">
      <c r="A70" s="461" t="s">
        <v>1887</v>
      </c>
      <c r="B70" s="462" t="s">
        <v>1931</v>
      </c>
      <c r="C70" s="280" t="s">
        <v>34</v>
      </c>
      <c r="D70" s="154" t="s">
        <v>0</v>
      </c>
      <c r="E70" s="147" t="str">
        <f>VLOOKUP(A70,'RRE0020'!$A$2:$K$500,11,0)</f>
        <v>Acting Senior Officer</v>
      </c>
      <c r="F70" s="147">
        <f>VLOOKUP(A70,ĐML!$A$3:$K$500,11,0)</f>
        <v>11400000</v>
      </c>
      <c r="G70" s="148">
        <v>13090664000</v>
      </c>
      <c r="H70" s="148">
        <v>19269016</v>
      </c>
      <c r="I70" s="252">
        <f>SUMIFS(Call!$D$2:$D$13,Call!$E$2:$E$13,Broker!A70,Call!$G$2:$G$13,Broker!D70)</f>
        <v>0</v>
      </c>
      <c r="J70" s="149"/>
      <c r="K70" s="149"/>
      <c r="L70" s="149"/>
      <c r="M70" s="149">
        <f t="shared" si="5"/>
        <v>19269016</v>
      </c>
      <c r="N70" s="149" t="str">
        <f>IF(D70="Biểu hoa hồng KH tự phát triển",IF(M70-VLOOKUP(M70,'5.QĐ'!$F$5:$J$12,5,TRUE)&gt;=-1000000,"yes","no"),"no")</f>
        <v>yes</v>
      </c>
      <c r="O70" s="255">
        <v>0.25</v>
      </c>
      <c r="P70" s="149">
        <f t="shared" si="4"/>
        <v>4817254</v>
      </c>
      <c r="Q70" s="149">
        <v>0</v>
      </c>
      <c r="R70" s="149">
        <v>3422062</v>
      </c>
      <c r="S70" s="149">
        <f t="shared" si="6"/>
        <v>1395192</v>
      </c>
      <c r="T70" s="149">
        <f>IF(D70="Biểu hoa hồng KH tự phát triển",SUMIF(Inter!$T$2:$T$507,Broker!A70,Inter!$W$2:$W$507),0)</f>
        <v>0</v>
      </c>
      <c r="U70" s="84">
        <f>IF(D70="Biểu hoa hồng KH tự phát triển",SUMIF(Group!$J$2:$J$99,Broker!A70,Group!$H$2:$H$99),0)</f>
        <v>0</v>
      </c>
      <c r="V70" s="84"/>
      <c r="W70" s="84"/>
      <c r="X70" s="149"/>
      <c r="Y70" s="149">
        <f t="shared" si="7"/>
        <v>1395192</v>
      </c>
    </row>
    <row r="71" spans="1:25" s="24" customFormat="1" ht="15.75" x14ac:dyDescent="0.25">
      <c r="A71" s="133" t="s">
        <v>1908</v>
      </c>
      <c r="B71" s="134" t="s">
        <v>1932</v>
      </c>
      <c r="C71" s="280" t="s">
        <v>1563</v>
      </c>
      <c r="D71" s="154" t="s">
        <v>0</v>
      </c>
      <c r="E71" s="147" t="str">
        <f>VLOOKUP(A71,'RRE0020'!$A$2:$K$500,11,0)</f>
        <v>Acting Senior Officer</v>
      </c>
      <c r="F71" s="147">
        <f>VLOOKUP(A71,ĐML!$A$3:$K$500,11,0)</f>
        <v>9000000</v>
      </c>
      <c r="G71" s="148">
        <v>24014325000</v>
      </c>
      <c r="H71" s="148">
        <v>37983457</v>
      </c>
      <c r="I71" s="252">
        <f>SUMIFS(Call!$D$2:$D$13,Call!$E$2:$E$13,Broker!A71,Call!$G$2:$G$13,Broker!D71)</f>
        <v>0</v>
      </c>
      <c r="J71" s="149"/>
      <c r="K71" s="149"/>
      <c r="L71" s="149"/>
      <c r="M71" s="149">
        <f t="shared" si="5"/>
        <v>37983457</v>
      </c>
      <c r="N71" s="149" t="str">
        <f>IF(D71="Biểu hoa hồng KH tự phát triển",IF(M71-VLOOKUP(M71,'5.QĐ'!$F$5:$J$12,5,TRUE)&gt;=-1000000,"yes","no"),"no")</f>
        <v>no</v>
      </c>
      <c r="O71" s="253">
        <f>IF(D71="Biểu hoa hồng KH tự phát triển",VLOOKUP(M71,'5.QĐ'!$F$5:$G$12,2,TRUE),IF(AND(Broker!M70&gt;5000000,SUMIF($A$2:$A$406,A71,$H$2:$H$406)&gt;F70),VLOOKUP(M71,'5.QĐ'!$F$5:$H$12,3,TRUE),0))</f>
        <v>0.25</v>
      </c>
      <c r="P71" s="149">
        <f t="shared" si="4"/>
        <v>9495864</v>
      </c>
      <c r="Q71" s="149">
        <v>0</v>
      </c>
      <c r="R71" s="149">
        <v>7709528</v>
      </c>
      <c r="S71" s="149">
        <f t="shared" si="6"/>
        <v>1786336</v>
      </c>
      <c r="T71" s="149">
        <f>IF(D71="Biểu hoa hồng KH tự phát triển",SUMIF(Inter!$T$2:$T$507,Broker!A71,Inter!$W$2:$W$507),0)</f>
        <v>0</v>
      </c>
      <c r="U71" s="84">
        <f>IF(D71="Biểu hoa hồng KH tự phát triển",SUMIF(Group!$J$2:$J$99,Broker!A71,Group!$H$2:$H$99),0)</f>
        <v>0</v>
      </c>
      <c r="V71" s="84"/>
      <c r="W71" s="84"/>
      <c r="X71" s="149"/>
      <c r="Y71" s="149">
        <f t="shared" si="7"/>
        <v>1786336</v>
      </c>
    </row>
    <row r="72" spans="1:25" s="24" customFormat="1" ht="15.75" x14ac:dyDescent="0.25">
      <c r="A72" s="133" t="s">
        <v>1900</v>
      </c>
      <c r="B72" s="134" t="s">
        <v>1933</v>
      </c>
      <c r="C72" s="280" t="s">
        <v>40</v>
      </c>
      <c r="D72" s="154" t="s">
        <v>0</v>
      </c>
      <c r="E72" s="147" t="str">
        <f>VLOOKUP(A72,'RRE0020'!$A$2:$K$500,11,0)</f>
        <v>Acting Senior Officer</v>
      </c>
      <c r="F72" s="147">
        <f>VLOOKUP(A72,ĐML!$A$3:$K$500,11,0)</f>
        <v>9000000</v>
      </c>
      <c r="G72" s="148">
        <v>37651306000</v>
      </c>
      <c r="H72" s="148">
        <v>60737390</v>
      </c>
      <c r="I72" s="252">
        <f>SUMIFS(Call!$D$2:$D$13,Call!$E$2:$E$13,Broker!A72,Call!$G$2:$G$13,Broker!D72)</f>
        <v>0</v>
      </c>
      <c r="J72" s="149"/>
      <c r="K72" s="149"/>
      <c r="L72" s="149"/>
      <c r="M72" s="149">
        <f t="shared" si="5"/>
        <v>60737390</v>
      </c>
      <c r="N72" s="149" t="str">
        <f>IF(D72="Biểu hoa hồng KH tự phát triển",IF(M72-VLOOKUP(M72,'5.QĐ'!$F$5:$J$12,5,TRUE)&gt;=-1000000,"yes","no"),"no")</f>
        <v>no</v>
      </c>
      <c r="O72" s="253">
        <f>IF(D72="Biểu hoa hồng KH tự phát triển",VLOOKUP(M72,'5.QĐ'!$F$5:$G$12,2,TRUE),IF(AND(Broker!M71&gt;5000000,SUMIF($A$2:$A$406,A72,$H$2:$H$406)&gt;F71),VLOOKUP(M72,'5.QĐ'!$F$5:$H$12,3,TRUE),0))</f>
        <v>0.3</v>
      </c>
      <c r="P72" s="149">
        <f t="shared" si="4"/>
        <v>18221217</v>
      </c>
      <c r="Q72" s="149">
        <v>0</v>
      </c>
      <c r="R72" s="149">
        <v>15605309</v>
      </c>
      <c r="S72" s="149">
        <f t="shared" si="6"/>
        <v>2615908</v>
      </c>
      <c r="T72" s="149">
        <f>IF(D72="Biểu hoa hồng KH tự phát triển",SUMIF(Inter!$T$2:$T$507,Broker!A72,Inter!$W$2:$W$507),0)</f>
        <v>0</v>
      </c>
      <c r="U72" s="84">
        <f>IF(D72="Biểu hoa hồng KH tự phát triển",SUMIF(Group!$J$2:$J$99,Broker!A72,Group!$H$2:$H$99),0)</f>
        <v>0</v>
      </c>
      <c r="V72" s="84"/>
      <c r="W72" s="84"/>
      <c r="X72" s="149"/>
      <c r="Y72" s="149">
        <f t="shared" si="7"/>
        <v>2615908</v>
      </c>
    </row>
    <row r="73" spans="1:25" s="24" customFormat="1" ht="15.75" x14ac:dyDescent="0.25">
      <c r="A73" s="133" t="s">
        <v>1900</v>
      </c>
      <c r="B73" s="134" t="s">
        <v>1933</v>
      </c>
      <c r="C73" s="280" t="s">
        <v>40</v>
      </c>
      <c r="D73" s="154" t="s">
        <v>2</v>
      </c>
      <c r="E73" s="147" t="str">
        <f>VLOOKUP(A73,'RRE0020'!$A$2:$K$500,11,0)</f>
        <v>Acting Senior Officer</v>
      </c>
      <c r="F73" s="147">
        <f>VLOOKUP(A73,ĐML!$A$3:$K$500,11,0)</f>
        <v>9000000</v>
      </c>
      <c r="G73" s="148">
        <v>181400000</v>
      </c>
      <c r="H73" s="148">
        <v>266658</v>
      </c>
      <c r="I73" s="252">
        <f>SUMIFS(Call!$D$2:$D$13,Call!$E$2:$E$13,Broker!A73,Call!$G$2:$G$13,Broker!D73)</f>
        <v>0</v>
      </c>
      <c r="J73" s="149"/>
      <c r="K73" s="149"/>
      <c r="L73" s="149"/>
      <c r="M73" s="149">
        <f t="shared" si="5"/>
        <v>266658</v>
      </c>
      <c r="N73" s="149" t="str">
        <f>IF(D73="Biểu hoa hồng KH tự phát triển",IF(M73-VLOOKUP(M73,'5.QĐ'!$F$5:$J$12,5,TRUE)&gt;=-1000000,"yes","no"),"no")</f>
        <v>no</v>
      </c>
      <c r="O73" s="253">
        <f>IF(D73="Biểu hoa hồng KH tự phát triển",VLOOKUP(M73,'5.QĐ'!$F$5:$G$12,2,TRUE),IF(AND(Broker!M72&gt;5000000,SUMIF($A$2:$A$406,A73,$H$2:$H$406)&gt;F72),VLOOKUP(M73,'5.QĐ'!$F$5:$H$12,3,TRUE),0))</f>
        <v>0.1</v>
      </c>
      <c r="P73" s="149">
        <f t="shared" si="4"/>
        <v>26666</v>
      </c>
      <c r="Q73" s="149">
        <v>0</v>
      </c>
      <c r="R73" s="149">
        <v>22770</v>
      </c>
      <c r="S73" s="149">
        <f t="shared" si="6"/>
        <v>3896</v>
      </c>
      <c r="T73" s="149">
        <f>IF(D73="Biểu hoa hồng KH tự phát triển",SUMIF(Inter!$T$2:$T$507,Broker!A73,Inter!$W$2:$W$507),0)</f>
        <v>0</v>
      </c>
      <c r="U73" s="84">
        <f>IF(D73="Biểu hoa hồng KH tự phát triển",SUMIF(Group!$J$2:$J$99,Broker!A73,Group!$H$2:$H$99),0)</f>
        <v>0</v>
      </c>
      <c r="V73" s="84"/>
      <c r="W73" s="84"/>
      <c r="X73" s="149"/>
      <c r="Y73" s="149">
        <f t="shared" si="7"/>
        <v>3896</v>
      </c>
    </row>
    <row r="74" spans="1:25" s="24" customFormat="1" ht="15.75" x14ac:dyDescent="0.25">
      <c r="A74" s="133" t="s">
        <v>1884</v>
      </c>
      <c r="B74" s="134" t="s">
        <v>1885</v>
      </c>
      <c r="C74" s="280" t="s">
        <v>37</v>
      </c>
      <c r="D74" s="154" t="s">
        <v>0</v>
      </c>
      <c r="E74" s="147" t="str">
        <f>VLOOKUP(A74,'RRE0020'!$A$2:$K$500,11,0)</f>
        <v>Acting Manager level 1</v>
      </c>
      <c r="F74" s="147">
        <f>VLOOKUP(A74,ĐML!$A$3:$K$500,11,0)</f>
        <v>13800000</v>
      </c>
      <c r="G74" s="148">
        <v>39121529000</v>
      </c>
      <c r="H74" s="148">
        <v>61848640</v>
      </c>
      <c r="I74" s="252">
        <f>SUMIFS(Call!$D$2:$D$13,Call!$E$2:$E$13,Broker!A74,Call!$G$2:$G$13,Broker!D74)</f>
        <v>0</v>
      </c>
      <c r="J74" s="149"/>
      <c r="K74" s="149"/>
      <c r="L74" s="149"/>
      <c r="M74" s="149">
        <f t="shared" si="5"/>
        <v>61848640</v>
      </c>
      <c r="N74" s="149" t="str">
        <f>IF(D74="Biểu hoa hồng KH tự phát triển",IF(M74-VLOOKUP(M74,'5.QĐ'!$F$5:$J$12,5,TRUE)&gt;=-1000000,"yes","no"),"no")</f>
        <v>no</v>
      </c>
      <c r="O74" s="253">
        <f>IF(D74="Biểu hoa hồng KH tự phát triển",VLOOKUP(M74,'5.QĐ'!$F$5:$G$12,2,TRUE),IF(AND(Broker!M73&gt;5000000,SUMIF($A$2:$A$406,A74,$H$2:$H$406)&gt;F73),VLOOKUP(M74,'5.QĐ'!$F$5:$H$12,3,TRUE),0))</f>
        <v>0.3</v>
      </c>
      <c r="P74" s="149">
        <f t="shared" si="4"/>
        <v>18554592</v>
      </c>
      <c r="Q74" s="149">
        <v>0</v>
      </c>
      <c r="R74" s="149">
        <v>5739059</v>
      </c>
      <c r="S74" s="149">
        <f t="shared" si="6"/>
        <v>12815533</v>
      </c>
      <c r="T74" s="149">
        <f>IF(D74="Biểu hoa hồng KH tự phát triển",SUMIF(Inter!$T$2:$T$507,Broker!A74,Inter!$W$2:$W$507),0)</f>
        <v>2770190</v>
      </c>
      <c r="U74" s="84">
        <f>IF(D74="Biểu hoa hồng KH tự phát triển",SUMIF(Group!$J$2:$J$99,Broker!A74,Group!$H$2:$H$99),0)</f>
        <v>504032</v>
      </c>
      <c r="V74" s="84"/>
      <c r="W74" s="84"/>
      <c r="X74" s="149"/>
      <c r="Y74" s="149">
        <f t="shared" si="7"/>
        <v>16089755</v>
      </c>
    </row>
    <row r="75" spans="1:25" s="24" customFormat="1" ht="15.75" x14ac:dyDescent="0.25">
      <c r="A75" s="133" t="s">
        <v>1945</v>
      </c>
      <c r="B75" s="134" t="s">
        <v>1946</v>
      </c>
      <c r="C75" s="280" t="s">
        <v>37</v>
      </c>
      <c r="D75" s="154" t="s">
        <v>0</v>
      </c>
      <c r="E75" s="147" t="str">
        <f>VLOOKUP(A75,'RRE0020'!$A$2:$K$500,11,0)</f>
        <v>Acting Senior Officer</v>
      </c>
      <c r="F75" s="147">
        <f>VLOOKUP(A75,ĐML!$A$3:$K$500,11,0)</f>
        <v>9000000</v>
      </c>
      <c r="G75" s="148">
        <v>28919722200</v>
      </c>
      <c r="H75" s="148">
        <v>52617104</v>
      </c>
      <c r="I75" s="252">
        <f>SUMIFS(Call!$D$2:$D$13,Call!$E$2:$E$13,Broker!A75,Call!$G$2:$G$13,Broker!D75)</f>
        <v>0</v>
      </c>
      <c r="J75" s="149"/>
      <c r="K75" s="149"/>
      <c r="L75" s="149"/>
      <c r="M75" s="149">
        <f t="shared" si="5"/>
        <v>52617104</v>
      </c>
      <c r="N75" s="149" t="str">
        <f>IF(D75="Biểu hoa hồng KH tự phát triển",IF(M75-VLOOKUP(M75,'5.QĐ'!$F$5:$J$12,5,TRUE)&gt;=-1000000,"yes","no"),"no")</f>
        <v>no</v>
      </c>
      <c r="O75" s="253">
        <f>IF(D75="Biểu hoa hồng KH tự phát triển",VLOOKUP(M75,'5.QĐ'!$F$5:$G$12,2,TRUE),IF(AND(Broker!M74&gt;5000000,SUMIF($A$2:$A$406,A75,$H$2:$H$406)&gt;F74),VLOOKUP(M75,'5.QĐ'!$F$5:$H$12,3,TRUE),0))</f>
        <v>0.3</v>
      </c>
      <c r="P75" s="149">
        <f t="shared" si="4"/>
        <v>15785131</v>
      </c>
      <c r="Q75" s="149">
        <v>0</v>
      </c>
      <c r="R75" s="149">
        <v>12645506</v>
      </c>
      <c r="S75" s="149">
        <f t="shared" si="6"/>
        <v>3139625</v>
      </c>
      <c r="T75" s="149">
        <f>IF(D75="Biểu hoa hồng KH tự phát triển",SUMIF(Inter!$T$2:$T$507,Broker!A75,Inter!$W$2:$W$507),0)</f>
        <v>3822</v>
      </c>
      <c r="U75" s="84">
        <f>IF(D75="Biểu hoa hồng KH tự phát triển",SUMIF(Group!$J$2:$J$99,Broker!A75,Group!$H$2:$H$99),0)</f>
        <v>0</v>
      </c>
      <c r="V75" s="84"/>
      <c r="W75" s="84"/>
      <c r="X75" s="149"/>
      <c r="Y75" s="149">
        <f t="shared" si="7"/>
        <v>3143447</v>
      </c>
    </row>
    <row r="76" spans="1:25" s="24" customFormat="1" ht="15.75" x14ac:dyDescent="0.25">
      <c r="A76" s="133" t="s">
        <v>1952</v>
      </c>
      <c r="B76" s="134" t="s">
        <v>1953</v>
      </c>
      <c r="C76" s="280" t="s">
        <v>37</v>
      </c>
      <c r="D76" s="154" t="s">
        <v>0</v>
      </c>
      <c r="E76" s="147" t="str">
        <f>VLOOKUP(A76,'RRE0020'!$A$2:$K$500,11,0)</f>
        <v>Acting Senior Manager</v>
      </c>
      <c r="F76" s="147">
        <f>VLOOKUP(A76,ĐML!$A$3:$K$500,11,0)</f>
        <v>17400000</v>
      </c>
      <c r="G76" s="148">
        <v>29658505000</v>
      </c>
      <c r="H76" s="148">
        <v>73208307</v>
      </c>
      <c r="I76" s="252">
        <f>SUMIFS(Call!$D$2:$D$13,Call!$E$2:$E$13,Broker!A76,Call!$G$2:$G$13,Broker!D76)</f>
        <v>0</v>
      </c>
      <c r="J76" s="149"/>
      <c r="K76" s="149"/>
      <c r="L76" s="149"/>
      <c r="M76" s="149">
        <f t="shared" si="5"/>
        <v>73208307</v>
      </c>
      <c r="N76" s="149" t="str">
        <f>IF(D76="Biểu hoa hồng KH tự phát triển",IF(M76-VLOOKUP(M76,'5.QĐ'!$F$5:$J$12,5,TRUE)&gt;=-1000000,"yes","no"),"no")</f>
        <v>no</v>
      </c>
      <c r="O76" s="253">
        <f>IF(D76="Biểu hoa hồng KH tự phát triển",VLOOKUP(M76,'5.QĐ'!$F$5:$G$12,2,TRUE),IF(AND(Broker!M75&gt;5000000,SUMIF($A$2:$A$406,A76,$H$2:$H$406)&gt;F75),VLOOKUP(M76,'5.QĐ'!$F$5:$H$12,3,TRUE),0))</f>
        <v>0.3</v>
      </c>
      <c r="P76" s="149">
        <f t="shared" si="4"/>
        <v>21962492</v>
      </c>
      <c r="Q76" s="149">
        <v>0</v>
      </c>
      <c r="R76" s="149">
        <v>20693040</v>
      </c>
      <c r="S76" s="149">
        <f t="shared" si="6"/>
        <v>1269452</v>
      </c>
      <c r="T76" s="149">
        <f>IF(D76="Biểu hoa hồng KH tự phát triển",SUMIF(Inter!$T$2:$T$507,Broker!A76,Inter!$W$2:$W$507),0)</f>
        <v>0</v>
      </c>
      <c r="U76" s="84">
        <f>IF(D76="Biểu hoa hồng KH tự phát triển",SUMIF(Group!$J$2:$J$99,Broker!A76,Group!$H$2:$H$99),0)</f>
        <v>1340276</v>
      </c>
      <c r="V76" s="84"/>
      <c r="W76" s="84"/>
      <c r="X76" s="149"/>
      <c r="Y76" s="149">
        <f t="shared" si="7"/>
        <v>2609728</v>
      </c>
    </row>
    <row r="77" spans="1:25" s="24" customFormat="1" ht="15.75" x14ac:dyDescent="0.25">
      <c r="A77" s="133" t="s">
        <v>2007</v>
      </c>
      <c r="B77" s="134" t="s">
        <v>2275</v>
      </c>
      <c r="C77" s="280" t="s">
        <v>33</v>
      </c>
      <c r="D77" s="154" t="s">
        <v>0</v>
      </c>
      <c r="E77" s="147" t="str">
        <f>VLOOKUP(A77,'RRE0020'!$A$2:$K$500,11,0)</f>
        <v>Acting Senior Officer</v>
      </c>
      <c r="F77" s="147">
        <f>VLOOKUP(A77,ĐML!$A$3:$K$500,11,0)</f>
        <v>9000000</v>
      </c>
      <c r="G77" s="148">
        <v>4984620500</v>
      </c>
      <c r="H77" s="148">
        <v>8471395</v>
      </c>
      <c r="I77" s="252">
        <f>SUMIFS(Call!$D$2:$D$13,Call!$E$2:$E$13,Broker!A77,Call!$G$2:$G$13,Broker!D77)</f>
        <v>0</v>
      </c>
      <c r="J77" s="149"/>
      <c r="K77" s="149"/>
      <c r="L77" s="149"/>
      <c r="M77" s="149">
        <f t="shared" si="5"/>
        <v>8471395</v>
      </c>
      <c r="N77" s="149" t="str">
        <f>IF(D77="Biểu hoa hồng KH tự phát triển",IF(M77-VLOOKUP(M77,'5.QĐ'!$F$5:$J$12,5,TRUE)&gt;=-1000000,"yes","no"),"no")</f>
        <v>no</v>
      </c>
      <c r="O77" s="253" t="str">
        <f>IF(D77="Biểu hoa hồng KH tự phát triển",VLOOKUP(M77,'5.QĐ'!$F$5:$G$12,2,TRUE),IF(AND(Broker!M76&gt;5000000,SUMIF($A$2:$A$406,A77,$H$2:$H$406)&gt;F76),VLOOKUP(M77,'5.QĐ'!$F$5:$H$12,3,TRUE),0))</f>
        <v>0</v>
      </c>
      <c r="P77" s="149">
        <f t="shared" si="4"/>
        <v>0</v>
      </c>
      <c r="Q77" s="149">
        <v>0</v>
      </c>
      <c r="R77" s="149">
        <v>0</v>
      </c>
      <c r="S77" s="149">
        <f t="shared" si="6"/>
        <v>0</v>
      </c>
      <c r="T77" s="149">
        <f>IF(D77="Biểu hoa hồng KH tự phát triển",SUMIF(Inter!$T$2:$T$507,Broker!A77,Inter!$W$2:$W$507),0)</f>
        <v>0</v>
      </c>
      <c r="U77" s="84">
        <f>IF(D77="Biểu hoa hồng KH tự phát triển",SUMIF(Group!$J$2:$J$99,Broker!A77,Group!$H$2:$H$99),0)</f>
        <v>0</v>
      </c>
      <c r="V77" s="84"/>
      <c r="W77" s="84"/>
      <c r="X77" s="149"/>
      <c r="Y77" s="149">
        <f t="shared" si="7"/>
        <v>0</v>
      </c>
    </row>
    <row r="78" spans="1:25" s="24" customFormat="1" ht="15.75" x14ac:dyDescent="0.25">
      <c r="A78" s="133" t="s">
        <v>2009</v>
      </c>
      <c r="B78" s="134" t="s">
        <v>2276</v>
      </c>
      <c r="C78" s="280" t="s">
        <v>33</v>
      </c>
      <c r="D78" s="154" t="s">
        <v>0</v>
      </c>
      <c r="E78" s="147" t="str">
        <f>VLOOKUP(A78,'RRE0020'!$A$2:$K$500,11,0)</f>
        <v>Acting Senior Officer</v>
      </c>
      <c r="F78" s="147">
        <f>VLOOKUP(A78,ĐML!$A$3:$K$500,11,0)</f>
        <v>9000000</v>
      </c>
      <c r="G78" s="148">
        <v>16253979000</v>
      </c>
      <c r="H78" s="148">
        <v>32479331</v>
      </c>
      <c r="I78" s="252">
        <f>SUMIFS(Call!$D$2:$D$13,Call!$E$2:$E$13,Broker!A78,Call!$G$2:$G$13,Broker!D78)</f>
        <v>0</v>
      </c>
      <c r="J78" s="149"/>
      <c r="K78" s="149"/>
      <c r="L78" s="149"/>
      <c r="M78" s="149">
        <f t="shared" si="5"/>
        <v>32479331</v>
      </c>
      <c r="N78" s="149" t="str">
        <f>IF(D78="Biểu hoa hồng KH tự phát triển",IF(M78-VLOOKUP(M78,'5.QĐ'!$F$5:$J$12,5,TRUE)&gt;=-1000000,"yes","no"),"no")</f>
        <v>no</v>
      </c>
      <c r="O78" s="253">
        <f>IF(D78="Biểu hoa hồng KH tự phát triển",VLOOKUP(M78,'5.QĐ'!$F$5:$G$12,2,TRUE),IF(AND(Broker!M77&gt;5000000,SUMIF($A$2:$A$406,A78,$H$2:$H$406)&gt;F77),VLOOKUP(M78,'5.QĐ'!$F$5:$H$12,3,TRUE),0))</f>
        <v>0.25</v>
      </c>
      <c r="P78" s="149">
        <f t="shared" si="4"/>
        <v>8119833</v>
      </c>
      <c r="Q78" s="149">
        <v>0</v>
      </c>
      <c r="R78" s="149">
        <v>6266836</v>
      </c>
      <c r="S78" s="149">
        <f t="shared" si="6"/>
        <v>1852997</v>
      </c>
      <c r="T78" s="149">
        <f>IF(D78="Biểu hoa hồng KH tự phát triển",SUMIF(Inter!$T$2:$T$507,Broker!A78,Inter!$W$2:$W$507),0)</f>
        <v>118682</v>
      </c>
      <c r="U78" s="84">
        <f>IF(D78="Biểu hoa hồng KH tự phát triển",SUMIF(Group!$J$2:$J$99,Broker!A78,Group!$H$2:$H$99),0)</f>
        <v>0</v>
      </c>
      <c r="V78" s="84"/>
      <c r="W78" s="84"/>
      <c r="X78" s="149"/>
      <c r="Y78" s="149">
        <f t="shared" si="7"/>
        <v>1971679</v>
      </c>
    </row>
    <row r="79" spans="1:25" s="24" customFormat="1" ht="15.75" x14ac:dyDescent="0.25">
      <c r="A79" s="133" t="s">
        <v>2012</v>
      </c>
      <c r="B79" s="134" t="s">
        <v>2277</v>
      </c>
      <c r="C79" s="280" t="s">
        <v>33</v>
      </c>
      <c r="D79" s="154" t="s">
        <v>0</v>
      </c>
      <c r="E79" s="147" t="str">
        <f>VLOOKUP(A79,'RRE0020'!$A$2:$K$500,11,0)</f>
        <v>Acting Senior Officer</v>
      </c>
      <c r="F79" s="147">
        <f>VLOOKUP(A79,ĐML!$A$3:$K$500,11,0)</f>
        <v>9000000</v>
      </c>
      <c r="G79" s="148">
        <v>30284396000</v>
      </c>
      <c r="H79" s="148">
        <v>47661963</v>
      </c>
      <c r="I79" s="252">
        <f>SUMIFS(Call!$D$2:$D$13,Call!$E$2:$E$13,Broker!A79,Call!$G$2:$G$13,Broker!D79)</f>
        <v>0</v>
      </c>
      <c r="J79" s="149"/>
      <c r="K79" s="149"/>
      <c r="L79" s="149"/>
      <c r="M79" s="149">
        <f t="shared" si="5"/>
        <v>47661963</v>
      </c>
      <c r="N79" s="149" t="str">
        <f>IF(D79="Biểu hoa hồng KH tự phát triển",IF(M79-VLOOKUP(M79,'5.QĐ'!$F$5:$J$12,5,TRUE)&gt;=-1000000,"yes","no"),"no")</f>
        <v>no</v>
      </c>
      <c r="O79" s="253">
        <f>IF(D79="Biểu hoa hồng KH tự phát triển",VLOOKUP(M79,'5.QĐ'!$F$5:$G$12,2,TRUE),IF(AND(Broker!M78&gt;5000000,SUMIF($A$2:$A$406,A79,$H$2:$H$406)&gt;F78),VLOOKUP(M79,'5.QĐ'!$F$5:$H$12,3,TRUE),0))</f>
        <v>0.3</v>
      </c>
      <c r="P79" s="149">
        <f t="shared" si="4"/>
        <v>14298589</v>
      </c>
      <c r="Q79" s="149">
        <v>0</v>
      </c>
      <c r="R79" s="149">
        <v>9858001</v>
      </c>
      <c r="S79" s="149">
        <f t="shared" si="6"/>
        <v>4440588</v>
      </c>
      <c r="T79" s="149">
        <f>IF(D79="Biểu hoa hồng KH tự phát triển",SUMIF(Inter!$T$2:$T$507,Broker!A79,Inter!$W$2:$W$507),0)</f>
        <v>149465</v>
      </c>
      <c r="U79" s="84">
        <f>IF(D79="Biểu hoa hồng KH tự phát triển",SUMIF(Group!$J$2:$J$99,Broker!A79,Group!$H$2:$H$99),0)</f>
        <v>0</v>
      </c>
      <c r="V79" s="84"/>
      <c r="W79" s="84"/>
      <c r="X79" s="149"/>
      <c r="Y79" s="149">
        <f t="shared" si="7"/>
        <v>4590053</v>
      </c>
    </row>
    <row r="80" spans="1:25" s="24" customFormat="1" ht="15.75" x14ac:dyDescent="0.25">
      <c r="A80" s="133" t="s">
        <v>1948</v>
      </c>
      <c r="B80" s="134" t="s">
        <v>2278</v>
      </c>
      <c r="C80" s="280" t="s">
        <v>37</v>
      </c>
      <c r="D80" s="154" t="s">
        <v>0</v>
      </c>
      <c r="E80" s="147" t="str">
        <f>VLOOKUP(A80,'RRE0020'!$A$2:$K$500,11,0)</f>
        <v>Acting Senior Officer</v>
      </c>
      <c r="F80" s="147">
        <f>VLOOKUP(A80,ĐML!$A$3:$K$500,11,0)</f>
        <v>9000000</v>
      </c>
      <c r="G80" s="148">
        <v>7702045000</v>
      </c>
      <c r="H80" s="148">
        <v>13979521</v>
      </c>
      <c r="I80" s="252">
        <f>SUMIFS(Call!$D$2:$D$13,Call!$E$2:$E$13,Broker!A80,Call!$G$2:$G$13,Broker!D80)</f>
        <v>0</v>
      </c>
      <c r="J80" s="149"/>
      <c r="K80" s="149"/>
      <c r="L80" s="149"/>
      <c r="M80" s="149">
        <f t="shared" si="5"/>
        <v>13979521</v>
      </c>
      <c r="N80" s="149" t="str">
        <f>IF(D80="Biểu hoa hồng KH tự phát triển",IF(M80-VLOOKUP(M80,'5.QĐ'!$F$5:$J$12,5,TRUE)&gt;=-1000000,"yes","no"),"no")</f>
        <v>no</v>
      </c>
      <c r="O80" s="253">
        <f>IF(D80="Biểu hoa hồng KH tự phát triển",VLOOKUP(M80,'5.QĐ'!$F$5:$G$12,2,TRUE),IF(AND(Broker!M79&gt;5000000,SUMIF($A$2:$A$406,A80,$H$2:$H$406)&gt;F79),VLOOKUP(M80,'5.QĐ'!$F$5:$H$12,3,TRUE),0))</f>
        <v>0.2</v>
      </c>
      <c r="P80" s="149">
        <f t="shared" si="4"/>
        <v>2795904</v>
      </c>
      <c r="Q80" s="149">
        <v>0</v>
      </c>
      <c r="R80" s="149">
        <v>2630281</v>
      </c>
      <c r="S80" s="149">
        <f t="shared" si="6"/>
        <v>165623</v>
      </c>
      <c r="T80" s="149">
        <f>IF(D80="Biểu hoa hồng KH tự phát triển",SUMIF(Inter!$T$2:$T$507,Broker!A80,Inter!$W$2:$W$507),0)</f>
        <v>0</v>
      </c>
      <c r="U80" s="84">
        <f>IF(D80="Biểu hoa hồng KH tự phát triển",SUMIF(Group!$J$2:$J$99,Broker!A80,Group!$H$2:$H$99),0)</f>
        <v>0</v>
      </c>
      <c r="V80" s="84"/>
      <c r="W80" s="84"/>
      <c r="X80" s="149"/>
      <c r="Y80" s="149">
        <f t="shared" si="7"/>
        <v>165623</v>
      </c>
    </row>
    <row r="81" spans="1:25" s="24" customFormat="1" ht="15.75" x14ac:dyDescent="0.25">
      <c r="A81" s="133" t="s">
        <v>1948</v>
      </c>
      <c r="B81" s="134" t="s">
        <v>2278</v>
      </c>
      <c r="C81" s="280" t="s">
        <v>37</v>
      </c>
      <c r="D81" s="154" t="s">
        <v>2</v>
      </c>
      <c r="E81" s="147" t="str">
        <f>VLOOKUP(A81,'RRE0020'!$A$2:$K$500,11,0)</f>
        <v>Acting Senior Officer</v>
      </c>
      <c r="F81" s="147">
        <f>VLOOKUP(A81,ĐML!$A$3:$K$500,11,0)</f>
        <v>9000000</v>
      </c>
      <c r="G81" s="148">
        <v>278330000</v>
      </c>
      <c r="H81" s="148">
        <v>417191</v>
      </c>
      <c r="I81" s="252">
        <f>SUMIFS(Call!$D$2:$D$13,Call!$E$2:$E$13,Broker!A81,Call!$G$2:$G$13,Broker!D81)</f>
        <v>0</v>
      </c>
      <c r="J81" s="149"/>
      <c r="K81" s="149"/>
      <c r="L81" s="149"/>
      <c r="M81" s="149">
        <f t="shared" si="5"/>
        <v>417191</v>
      </c>
      <c r="N81" s="149" t="str">
        <f>IF(D81="Biểu hoa hồng KH tự phát triển",IF(M81-VLOOKUP(M81,'5.QĐ'!$F$5:$J$12,5,TRUE)&gt;=-1000000,"yes","no"),"no")</f>
        <v>no</v>
      </c>
      <c r="O81" s="253">
        <f>IF(D81="Biểu hoa hồng KH tự phát triển",VLOOKUP(M81,'5.QĐ'!$F$5:$G$12,2,TRUE),IF(AND(Broker!M80&gt;5000000,SUMIF($A$2:$A$406,A81,$H$2:$H$406)&gt;F80),VLOOKUP(M81,'5.QĐ'!$F$5:$H$12,3,TRUE),0))</f>
        <v>0.1</v>
      </c>
      <c r="P81" s="149">
        <f t="shared" si="4"/>
        <v>41719</v>
      </c>
      <c r="Q81" s="149">
        <v>0</v>
      </c>
      <c r="R81" s="149">
        <v>41069</v>
      </c>
      <c r="S81" s="149">
        <f t="shared" si="6"/>
        <v>650</v>
      </c>
      <c r="T81" s="149">
        <f>IF(D81="Biểu hoa hồng KH tự phát triển",SUMIF(Inter!$T$2:$T$507,Broker!A81,Inter!$W$2:$W$507),0)</f>
        <v>0</v>
      </c>
      <c r="U81" s="84">
        <f>IF(D81="Biểu hoa hồng KH tự phát triển",SUMIF(Group!$J$2:$J$99,Broker!A81,Group!$H$2:$H$99),0)</f>
        <v>0</v>
      </c>
      <c r="V81" s="84"/>
      <c r="W81" s="84"/>
      <c r="X81" s="149"/>
      <c r="Y81" s="149">
        <f t="shared" si="7"/>
        <v>650</v>
      </c>
    </row>
    <row r="82" spans="1:25" s="24" customFormat="1" ht="15.75" x14ac:dyDescent="0.25">
      <c r="A82" s="133" t="s">
        <v>2048</v>
      </c>
      <c r="B82" s="134" t="s">
        <v>1628</v>
      </c>
      <c r="C82" s="280" t="s">
        <v>40</v>
      </c>
      <c r="D82" s="154" t="s">
        <v>0</v>
      </c>
      <c r="E82" s="147" t="str">
        <f>VLOOKUP(A82,'RRE0020'!$A$2:$K$500,11,0)</f>
        <v>Acting Deputy Director</v>
      </c>
      <c r="F82" s="147">
        <f>VLOOKUP(A82,ĐML!$A$3:$K$500,11,0)</f>
        <v>21000000</v>
      </c>
      <c r="G82" s="148">
        <v>73321623000</v>
      </c>
      <c r="H82" s="148">
        <v>107885069</v>
      </c>
      <c r="I82" s="252">
        <f>SUMIFS(Call!$D$2:$D$13,Call!$E$2:$E$13,Broker!A82,Call!$G$2:$G$13,Broker!D82)</f>
        <v>0</v>
      </c>
      <c r="J82" s="149"/>
      <c r="K82" s="149"/>
      <c r="L82" s="149"/>
      <c r="M82" s="149">
        <f t="shared" si="5"/>
        <v>107885069</v>
      </c>
      <c r="N82" s="149" t="str">
        <f>IF(D82="Biểu hoa hồng KH tự phát triển",IF(M82-VLOOKUP(M82,'5.QĐ'!$F$5:$J$12,5,TRUE)&gt;=-1000000,"yes","no"),"no")</f>
        <v>no</v>
      </c>
      <c r="O82" s="253">
        <f>IF(D82="Biểu hoa hồng KH tự phát triển",VLOOKUP(M82,'5.QĐ'!$F$5:$G$12,2,TRUE),IF(AND(Broker!M81&gt;5000000,SUMIF($A$2:$A$406,A82,$H$2:$H$406)&gt;F81),VLOOKUP(M82,'5.QĐ'!$F$5:$H$12,3,TRUE),0))</f>
        <v>0.35</v>
      </c>
      <c r="P82" s="149">
        <f t="shared" si="4"/>
        <v>37759774</v>
      </c>
      <c r="Q82" s="149">
        <v>0</v>
      </c>
      <c r="R82" s="149">
        <v>29509251</v>
      </c>
      <c r="S82" s="149">
        <f t="shared" si="6"/>
        <v>8250523</v>
      </c>
      <c r="T82" s="149">
        <f>IF(D82="Biểu hoa hồng KH tự phát triển",SUMIF(Inter!$T$2:$T$507,Broker!A82,Inter!$W$2:$W$507),0)</f>
        <v>18632</v>
      </c>
      <c r="U82" s="84">
        <f>IF(D82="Biểu hoa hồng KH tự phát triển",SUMIF(Group!$J$2:$J$99,Broker!A82,Group!$H$2:$H$99),0)</f>
        <v>1470259</v>
      </c>
      <c r="V82" s="84"/>
      <c r="W82" s="84"/>
      <c r="X82" s="149"/>
      <c r="Y82" s="149">
        <f t="shared" si="7"/>
        <v>9739414</v>
      </c>
    </row>
    <row r="83" spans="1:25" s="24" customFormat="1" ht="15.75" x14ac:dyDescent="0.25">
      <c r="A83" s="133" t="s">
        <v>2049</v>
      </c>
      <c r="B83" s="134" t="s">
        <v>2279</v>
      </c>
      <c r="C83" s="280" t="s">
        <v>40</v>
      </c>
      <c r="D83" s="154" t="s">
        <v>0</v>
      </c>
      <c r="E83" s="147" t="str">
        <f>VLOOKUP(A83,'RRE0020'!$A$2:$K$500,11,0)</f>
        <v>Acting Senior Officer</v>
      </c>
      <c r="F83" s="147">
        <f>VLOOKUP(A83,ĐML!$A$3:$K$500,11,0)</f>
        <v>9000000</v>
      </c>
      <c r="G83" s="148">
        <v>3021685000</v>
      </c>
      <c r="H83" s="148">
        <v>5571568</v>
      </c>
      <c r="I83" s="252">
        <f>SUMIFS(Call!$D$2:$D$13,Call!$E$2:$E$13,Broker!A83,Call!$G$2:$G$13,Broker!D83)</f>
        <v>0</v>
      </c>
      <c r="J83" s="149"/>
      <c r="K83" s="149"/>
      <c r="L83" s="149"/>
      <c r="M83" s="149">
        <f t="shared" si="5"/>
        <v>5571568</v>
      </c>
      <c r="N83" s="149" t="str">
        <f>IF(D83="Biểu hoa hồng KH tự phát triển",IF(M83-VLOOKUP(M83,'5.QĐ'!$F$5:$J$12,5,TRUE)&gt;=-1000000,"yes","no"),"no")</f>
        <v>no</v>
      </c>
      <c r="O83" s="253" t="str">
        <f>IF(D83="Biểu hoa hồng KH tự phát triển",VLOOKUP(M83,'5.QĐ'!$F$5:$G$12,2,TRUE),IF(AND(Broker!M82&gt;5000000,SUMIF($A$2:$A$406,A83,$H$2:$H$406)&gt;F82),VLOOKUP(M83,'5.QĐ'!$F$5:$H$12,3,TRUE),0))</f>
        <v>0</v>
      </c>
      <c r="P83" s="149">
        <f t="shared" si="4"/>
        <v>0</v>
      </c>
      <c r="Q83" s="149">
        <v>0</v>
      </c>
      <c r="R83" s="149">
        <v>0</v>
      </c>
      <c r="S83" s="149">
        <f t="shared" si="6"/>
        <v>0</v>
      </c>
      <c r="T83" s="149">
        <f>IF(D83="Biểu hoa hồng KH tự phát triển",SUMIF(Inter!$T$2:$T$507,Broker!A83,Inter!$W$2:$W$507),0)</f>
        <v>0</v>
      </c>
      <c r="U83" s="84">
        <f>IF(D83="Biểu hoa hồng KH tự phát triển",SUMIF(Group!$J$2:$J$99,Broker!A83,Group!$H$2:$H$99),0)</f>
        <v>0</v>
      </c>
      <c r="V83" s="84"/>
      <c r="W83" s="84"/>
      <c r="X83" s="149"/>
      <c r="Y83" s="149">
        <f t="shared" si="7"/>
        <v>0</v>
      </c>
    </row>
    <row r="84" spans="1:25" s="24" customFormat="1" ht="15.75" x14ac:dyDescent="0.25">
      <c r="A84" s="133" t="s">
        <v>2020</v>
      </c>
      <c r="B84" s="134" t="s">
        <v>2280</v>
      </c>
      <c r="C84" s="280" t="s">
        <v>35</v>
      </c>
      <c r="D84" s="154" t="s">
        <v>0</v>
      </c>
      <c r="E84" s="147" t="str">
        <f>VLOOKUP(A84,'RRE0020'!$A$2:$K$500,11,0)</f>
        <v>Acting Senior Officer</v>
      </c>
      <c r="F84" s="147">
        <f>VLOOKUP(A84,ĐML!$A$3:$K$500,11,0)</f>
        <v>9000000</v>
      </c>
      <c r="G84" s="148">
        <v>22199852000</v>
      </c>
      <c r="H84" s="148">
        <v>42288697</v>
      </c>
      <c r="I84" s="252">
        <f>SUMIFS(Call!$D$2:$D$13,Call!$E$2:$E$13,Broker!A84,Call!$G$2:$G$13,Broker!D84)</f>
        <v>0</v>
      </c>
      <c r="J84" s="149"/>
      <c r="K84" s="149"/>
      <c r="L84" s="149"/>
      <c r="M84" s="149">
        <f t="shared" si="5"/>
        <v>42288697</v>
      </c>
      <c r="N84" s="149" t="str">
        <f>IF(D84="Biểu hoa hồng KH tự phát triển",IF(M84-VLOOKUP(M84,'5.QĐ'!$F$5:$J$12,5,TRUE)&gt;=-1000000,"yes","no"),"no")</f>
        <v>no</v>
      </c>
      <c r="O84" s="253">
        <f>IF(D84="Biểu hoa hồng KH tự phát triển",VLOOKUP(M84,'5.QĐ'!$F$5:$G$12,2,TRUE),IF(AND(Broker!M83&gt;5000000,SUMIF($A$2:$A$406,A84,$H$2:$H$406)&gt;F83),VLOOKUP(M84,'5.QĐ'!$F$5:$H$12,3,TRUE),0))</f>
        <v>0.3</v>
      </c>
      <c r="P84" s="149">
        <f t="shared" si="4"/>
        <v>12686609</v>
      </c>
      <c r="Q84" s="149">
        <v>0</v>
      </c>
      <c r="R84" s="149">
        <v>9073465</v>
      </c>
      <c r="S84" s="149">
        <f t="shared" si="6"/>
        <v>3613144</v>
      </c>
      <c r="T84" s="149">
        <f>IF(D84="Biểu hoa hồng KH tự phát triển",SUMIF(Inter!$T$2:$T$507,Broker!A84,Inter!$W$2:$W$507),0)</f>
        <v>0</v>
      </c>
      <c r="U84" s="84">
        <f>IF(D84="Biểu hoa hồng KH tự phát triển",SUMIF(Group!$J$2:$J$99,Broker!A84,Group!$H$2:$H$99),0)</f>
        <v>0</v>
      </c>
      <c r="V84" s="84"/>
      <c r="W84" s="84"/>
      <c r="X84" s="149"/>
      <c r="Y84" s="149">
        <f t="shared" si="7"/>
        <v>3613144</v>
      </c>
    </row>
    <row r="85" spans="1:25" s="24" customFormat="1" ht="15.75" x14ac:dyDescent="0.25">
      <c r="A85" s="133" t="s">
        <v>2056</v>
      </c>
      <c r="B85" s="134" t="s">
        <v>2281</v>
      </c>
      <c r="C85" s="280" t="s">
        <v>40</v>
      </c>
      <c r="D85" s="154" t="s">
        <v>0</v>
      </c>
      <c r="E85" s="147" t="str">
        <f>VLOOKUP(A85,'RRE0020'!$A$2:$K$500,11,0)</f>
        <v>Acting Senior Officer</v>
      </c>
      <c r="F85" s="147">
        <f>VLOOKUP(A85,ĐML!$A$3:$K$500,11,0)</f>
        <v>9000000</v>
      </c>
      <c r="G85" s="148">
        <v>4842480000</v>
      </c>
      <c r="H85" s="148">
        <v>10120700</v>
      </c>
      <c r="I85" s="252">
        <f>SUMIFS(Call!$D$2:$D$13,Call!$E$2:$E$13,Broker!A85,Call!$G$2:$G$13,Broker!D85)</f>
        <v>0</v>
      </c>
      <c r="J85" s="149"/>
      <c r="K85" s="149"/>
      <c r="L85" s="149"/>
      <c r="M85" s="149">
        <f t="shared" si="5"/>
        <v>10120700</v>
      </c>
      <c r="N85" s="149" t="str">
        <f>IF(D85="Biểu hoa hồng KH tự phát triển",IF(M85-VLOOKUP(M85,'5.QĐ'!$F$5:$J$12,5,TRUE)&gt;=-1000000,"yes","no"),"no")</f>
        <v>no</v>
      </c>
      <c r="O85" s="253" t="str">
        <f>IF(D85="Biểu hoa hồng KH tự phát triển",VLOOKUP(M85,'5.QĐ'!$F$5:$G$12,2,TRUE),IF(AND(Broker!M84&gt;5000000,SUMIF($A$2:$A$406,A85,$H$2:$H$406)&gt;F84),VLOOKUP(M85,'5.QĐ'!$F$5:$H$12,3,TRUE),0))</f>
        <v>0</v>
      </c>
      <c r="P85" s="149">
        <f t="shared" si="4"/>
        <v>0</v>
      </c>
      <c r="Q85" s="149">
        <v>0</v>
      </c>
      <c r="R85" s="149">
        <v>0</v>
      </c>
      <c r="S85" s="149">
        <f t="shared" si="6"/>
        <v>0</v>
      </c>
      <c r="T85" s="149">
        <f>IF(D85="Biểu hoa hồng KH tự phát triển",SUMIF(Inter!$T$2:$T$507,Broker!A85,Inter!$W$2:$W$507),0)</f>
        <v>0</v>
      </c>
      <c r="U85" s="84">
        <f>IF(D85="Biểu hoa hồng KH tự phát triển",SUMIF(Group!$J$2:$J$99,Broker!A85,Group!$H$2:$H$99),0)</f>
        <v>0</v>
      </c>
      <c r="V85" s="84"/>
      <c r="W85" s="84"/>
      <c r="X85" s="149"/>
      <c r="Y85" s="149">
        <f t="shared" si="7"/>
        <v>0</v>
      </c>
    </row>
    <row r="86" spans="1:25" s="24" customFormat="1" ht="15.75" x14ac:dyDescent="0.25">
      <c r="A86" s="133" t="s">
        <v>2068</v>
      </c>
      <c r="B86" s="134" t="s">
        <v>1430</v>
      </c>
      <c r="C86" s="280" t="s">
        <v>41</v>
      </c>
      <c r="D86" s="154" t="s">
        <v>0</v>
      </c>
      <c r="E86" s="147" t="str">
        <f>VLOOKUP(A86,'RRE0020'!$A$2:$K$500,11,0)</f>
        <v>Acting Senior Officer</v>
      </c>
      <c r="F86" s="147">
        <f>VLOOKUP(A86,ĐML!$A$3:$K$500,11,0)</f>
        <v>9000000</v>
      </c>
      <c r="G86" s="148">
        <v>17716524000</v>
      </c>
      <c r="H86" s="148">
        <v>30064698</v>
      </c>
      <c r="I86" s="252">
        <f>SUMIFS(Call!$D$2:$D$13,Call!$E$2:$E$13,Broker!A86,Call!$G$2:$G$13,Broker!D86)</f>
        <v>0</v>
      </c>
      <c r="J86" s="149"/>
      <c r="K86" s="149"/>
      <c r="L86" s="149"/>
      <c r="M86" s="149">
        <f t="shared" si="5"/>
        <v>30064698</v>
      </c>
      <c r="N86" s="149" t="str">
        <f>IF(D86="Biểu hoa hồng KH tự phát triển",IF(M86-VLOOKUP(M86,'5.QĐ'!$F$5:$J$12,5,TRUE)&gt;=-1000000,"yes","no"),"no")</f>
        <v>no</v>
      </c>
      <c r="O86" s="253">
        <f>IF(D86="Biểu hoa hồng KH tự phát triển",VLOOKUP(M86,'5.QĐ'!$F$5:$G$12,2,TRUE),IF(AND(Broker!M85&gt;5000000,SUMIF($A$2:$A$406,A86,$H$2:$H$406)&gt;F85),VLOOKUP(M86,'5.QĐ'!$F$5:$H$12,3,TRUE),0))</f>
        <v>0.25</v>
      </c>
      <c r="P86" s="149">
        <f t="shared" si="4"/>
        <v>7516175</v>
      </c>
      <c r="Q86" s="149">
        <v>0</v>
      </c>
      <c r="R86" s="149">
        <v>5650437</v>
      </c>
      <c r="S86" s="149">
        <f t="shared" si="6"/>
        <v>1865738</v>
      </c>
      <c r="T86" s="149">
        <f>IF(D86="Biểu hoa hồng KH tự phát triển",SUMIF(Inter!$T$2:$T$507,Broker!A86,Inter!$W$2:$W$507),0)</f>
        <v>0</v>
      </c>
      <c r="U86" s="84">
        <f>IF(D86="Biểu hoa hồng KH tự phát triển",SUMIF(Group!$J$2:$J$99,Broker!A86,Group!$H$2:$H$99),0)</f>
        <v>0</v>
      </c>
      <c r="V86" s="84"/>
      <c r="W86" s="84"/>
      <c r="X86" s="149"/>
      <c r="Y86" s="149">
        <f t="shared" si="7"/>
        <v>1865738</v>
      </c>
    </row>
    <row r="87" spans="1:25" s="24" customFormat="1" ht="15.75" x14ac:dyDescent="0.25">
      <c r="A87" s="133" t="s">
        <v>2068</v>
      </c>
      <c r="B87" s="134" t="s">
        <v>1430</v>
      </c>
      <c r="C87" s="280" t="s">
        <v>41</v>
      </c>
      <c r="D87" s="154" t="s">
        <v>2</v>
      </c>
      <c r="E87" s="147" t="str">
        <f>VLOOKUP(A87,'RRE0020'!$A$2:$K$500,11,0)</f>
        <v>Acting Senior Officer</v>
      </c>
      <c r="F87" s="147">
        <f>VLOOKUP(A87,ĐML!$A$3:$K$500,11,0)</f>
        <v>9000000</v>
      </c>
      <c r="G87" s="148">
        <v>391340000</v>
      </c>
      <c r="H87" s="148">
        <v>575267</v>
      </c>
      <c r="I87" s="252">
        <f>SUMIFS(Call!$D$2:$D$13,Call!$E$2:$E$13,Broker!A87,Call!$G$2:$G$13,Broker!D87)</f>
        <v>0</v>
      </c>
      <c r="J87" s="149"/>
      <c r="K87" s="149"/>
      <c r="L87" s="149"/>
      <c r="M87" s="149">
        <f t="shared" si="5"/>
        <v>575267</v>
      </c>
      <c r="N87" s="149" t="str">
        <f>IF(D87="Biểu hoa hồng KH tự phát triển",IF(M87-VLOOKUP(M87,'5.QĐ'!$F$5:$J$12,5,TRUE)&gt;=-1000000,"yes","no"),"no")</f>
        <v>no</v>
      </c>
      <c r="O87" s="253">
        <f>IF(D87="Biểu hoa hồng KH tự phát triển",VLOOKUP(M87,'5.QĐ'!$F$5:$G$12,2,TRUE),IF(AND(Broker!M86&gt;5000000,SUMIF($A$2:$A$406,A87,$H$2:$H$406)&gt;F86),VLOOKUP(M87,'5.QĐ'!$F$5:$H$12,3,TRUE),0))</f>
        <v>0.1</v>
      </c>
      <c r="P87" s="149">
        <f t="shared" si="4"/>
        <v>57527</v>
      </c>
      <c r="Q87" s="149">
        <v>0</v>
      </c>
      <c r="R87" s="149">
        <v>57527</v>
      </c>
      <c r="S87" s="149">
        <f t="shared" si="6"/>
        <v>0</v>
      </c>
      <c r="T87" s="149">
        <f>IF(D87="Biểu hoa hồng KH tự phát triển",SUMIF(Inter!$T$2:$T$507,Broker!A87,Inter!$W$2:$W$507),0)</f>
        <v>0</v>
      </c>
      <c r="U87" s="84">
        <f>IF(D87="Biểu hoa hồng KH tự phát triển",SUMIF(Group!$J$2:$J$99,Broker!A87,Group!$H$2:$H$99),0)</f>
        <v>0</v>
      </c>
      <c r="V87" s="84"/>
      <c r="W87" s="84"/>
      <c r="X87" s="149"/>
      <c r="Y87" s="149">
        <f t="shared" si="7"/>
        <v>0</v>
      </c>
    </row>
    <row r="88" spans="1:25" s="24" customFormat="1" ht="15.75" x14ac:dyDescent="0.25">
      <c r="A88" s="133" t="s">
        <v>2320</v>
      </c>
      <c r="B88" s="134" t="s">
        <v>2359</v>
      </c>
      <c r="C88" s="280" t="s">
        <v>41</v>
      </c>
      <c r="D88" s="154" t="s">
        <v>0</v>
      </c>
      <c r="E88" s="147" t="str">
        <f>VLOOKUP(A88,'RRE0020'!$A$2:$K$500,11,0)</f>
        <v>Acting Senior Officer</v>
      </c>
      <c r="F88" s="147">
        <f>VLOOKUP(A88,ĐML!$A$3:$K$500,11,0)</f>
        <v>9000000</v>
      </c>
      <c r="G88" s="148">
        <v>46923315000</v>
      </c>
      <c r="H88" s="148">
        <v>73833380</v>
      </c>
      <c r="I88" s="252">
        <f>SUMIFS(Call!$D$2:$D$13,Call!$E$2:$E$13,Broker!A88,Call!$G$2:$G$13,Broker!D88)</f>
        <v>0</v>
      </c>
      <c r="J88" s="149"/>
      <c r="K88" s="149"/>
      <c r="L88" s="149"/>
      <c r="M88" s="149">
        <f t="shared" si="5"/>
        <v>73833380</v>
      </c>
      <c r="N88" s="149" t="str">
        <f>IF(D88="Biểu hoa hồng KH tự phát triển",IF(M88-VLOOKUP(M88,'5.QĐ'!$F$5:$J$12,5,TRUE)&gt;=-1000000,"yes","no"),"no")</f>
        <v>no</v>
      </c>
      <c r="O88" s="253">
        <f>IF(D88="Biểu hoa hồng KH tự phát triển",VLOOKUP(M88,'5.QĐ'!$F$5:$G$12,2,TRUE),IF(AND(Broker!M87&gt;5000000,SUMIF($A$2:$A$406,A88,$H$2:$H$406)&gt;F87),VLOOKUP(M88,'5.QĐ'!$F$5:$H$12,3,TRUE),0))</f>
        <v>0.3</v>
      </c>
      <c r="P88" s="149">
        <f t="shared" si="4"/>
        <v>22150014</v>
      </c>
      <c r="Q88" s="149">
        <v>0</v>
      </c>
      <c r="R88" s="149">
        <v>20694778</v>
      </c>
      <c r="S88" s="149">
        <f t="shared" si="6"/>
        <v>1455236</v>
      </c>
      <c r="T88" s="149">
        <f>IF(D88="Biểu hoa hồng KH tự phát triển",SUMIF(Inter!$T$2:$T$507,Broker!A88,Inter!$W$2:$W$507),0)</f>
        <v>0</v>
      </c>
      <c r="U88" s="84">
        <f>IF(D88="Biểu hoa hồng KH tự phát triển",SUMIF(Group!$J$2:$J$99,Broker!A88,Group!$H$2:$H$99),0)</f>
        <v>0</v>
      </c>
      <c r="V88" s="84"/>
      <c r="W88" s="84"/>
      <c r="X88" s="149"/>
      <c r="Y88" s="149">
        <f t="shared" si="7"/>
        <v>1455236</v>
      </c>
    </row>
    <row r="89" spans="1:25" s="24" customFormat="1" ht="15.75" x14ac:dyDescent="0.25">
      <c r="A89" s="133" t="s">
        <v>2352</v>
      </c>
      <c r="B89" s="134" t="s">
        <v>2353</v>
      </c>
      <c r="C89" s="280" t="s">
        <v>1563</v>
      </c>
      <c r="D89" s="154" t="s">
        <v>0</v>
      </c>
      <c r="E89" s="147" t="str">
        <f>VLOOKUP(A89,'RRE0020'!$A$2:$K$500,11,0)</f>
        <v>Manager level 1</v>
      </c>
      <c r="F89" s="147">
        <f>VLOOKUP(A89,ĐML!$A$3:$K$500,11,0)</f>
        <v>13800000</v>
      </c>
      <c r="G89" s="148">
        <v>28051379000</v>
      </c>
      <c r="H89" s="148">
        <v>51274237</v>
      </c>
      <c r="I89" s="252">
        <f>SUMIFS(Call!$D$2:$D$13,Call!$E$2:$E$13,Broker!A89,Call!$G$2:$G$13,Broker!D89)</f>
        <v>0</v>
      </c>
      <c r="J89" s="149"/>
      <c r="K89" s="149"/>
      <c r="L89" s="149"/>
      <c r="M89" s="149">
        <f t="shared" si="5"/>
        <v>51274237</v>
      </c>
      <c r="N89" s="149" t="str">
        <f>IF(D89="Biểu hoa hồng KH tự phát triển",IF(M89-VLOOKUP(M89,'5.QĐ'!$F$5:$J$12,5,TRUE)&gt;=-1000000,"yes","no"),"no")</f>
        <v>no</v>
      </c>
      <c r="O89" s="253">
        <f>IF(D89="Biểu hoa hồng KH tự phát triển",VLOOKUP(M89,'5.QĐ'!$F$5:$G$12,2,TRUE),IF(AND(Broker!M88&gt;5000000,SUMIF($A$2:$A$406,A89,$H$2:$H$406)&gt;F88),VLOOKUP(M89,'5.QĐ'!$F$5:$H$12,3,TRUE),0))</f>
        <v>0.3</v>
      </c>
      <c r="P89" s="149">
        <f t="shared" si="4"/>
        <v>15382271</v>
      </c>
      <c r="Q89" s="149">
        <v>0</v>
      </c>
      <c r="R89" s="149">
        <v>12029859</v>
      </c>
      <c r="S89" s="149">
        <f t="shared" si="6"/>
        <v>3352412</v>
      </c>
      <c r="T89" s="149">
        <f>IF(D89="Biểu hoa hồng KH tự phát triển",SUMIF(Inter!$T$2:$T$507,Broker!A89,Inter!$W$2:$W$507),0)</f>
        <v>0</v>
      </c>
      <c r="U89" s="84">
        <f>IF(D89="Biểu hoa hồng KH tự phát triển",SUMIF(Group!$J$2:$J$99,Broker!A89,Group!$H$2:$H$99),0)</f>
        <v>798486</v>
      </c>
      <c r="V89" s="84"/>
      <c r="W89" s="84"/>
      <c r="X89" s="149"/>
      <c r="Y89" s="149">
        <f t="shared" si="7"/>
        <v>4150898</v>
      </c>
    </row>
    <row r="90" spans="1:25" s="24" customFormat="1" ht="15.75" x14ac:dyDescent="0.25">
      <c r="A90" s="133" t="s">
        <v>2352</v>
      </c>
      <c r="B90" s="134" t="s">
        <v>2353</v>
      </c>
      <c r="C90" s="280" t="s">
        <v>1563</v>
      </c>
      <c r="D90" s="154" t="s">
        <v>2</v>
      </c>
      <c r="E90" s="147" t="str">
        <f>VLOOKUP(A90,'RRE0020'!$A$2:$K$500,11,0)</f>
        <v>Manager level 1</v>
      </c>
      <c r="F90" s="147">
        <f>VLOOKUP(A90,ĐML!$A$3:$K$500,11,0)</f>
        <v>13800000</v>
      </c>
      <c r="G90" s="148">
        <v>22800000</v>
      </c>
      <c r="H90" s="148">
        <v>33516</v>
      </c>
      <c r="I90" s="252">
        <f>SUMIFS(Call!$D$2:$D$13,Call!$E$2:$E$13,Broker!A90,Call!$G$2:$G$13,Broker!D90)</f>
        <v>0</v>
      </c>
      <c r="J90" s="149"/>
      <c r="K90" s="149"/>
      <c r="L90" s="149"/>
      <c r="M90" s="149">
        <f t="shared" si="5"/>
        <v>33516</v>
      </c>
      <c r="N90" s="149" t="str">
        <f>IF(D90="Biểu hoa hồng KH tự phát triển",IF(M90-VLOOKUP(M90,'5.QĐ'!$F$5:$J$12,5,TRUE)&gt;=-1000000,"yes","no"),"no")</f>
        <v>no</v>
      </c>
      <c r="O90" s="253">
        <f>IF(D90="Biểu hoa hồng KH tự phát triển",VLOOKUP(M90,'5.QĐ'!$F$5:$G$12,2,TRUE),IF(AND(Broker!M89&gt;5000000,SUMIF($A$2:$A$406,A90,$H$2:$H$406)&gt;F89),VLOOKUP(M90,'5.QĐ'!$F$5:$H$12,3,TRUE),0))</f>
        <v>0.1</v>
      </c>
      <c r="P90" s="149">
        <f t="shared" si="4"/>
        <v>3352</v>
      </c>
      <c r="Q90" s="149">
        <v>0</v>
      </c>
      <c r="R90" s="149">
        <v>0</v>
      </c>
      <c r="S90" s="149">
        <f t="shared" si="6"/>
        <v>3352</v>
      </c>
      <c r="T90" s="149">
        <f>IF(D90="Biểu hoa hồng KH tự phát triển",SUMIF(Inter!$T$2:$T$507,Broker!A90,Inter!$W$2:$W$507),0)</f>
        <v>0</v>
      </c>
      <c r="U90" s="84">
        <f>IF(D90="Biểu hoa hồng KH tự phát triển",SUMIF(Group!$J$2:$J$99,Broker!A90,Group!$H$2:$H$99),0)</f>
        <v>0</v>
      </c>
      <c r="V90" s="84"/>
      <c r="W90" s="84"/>
      <c r="X90" s="149"/>
      <c r="Y90" s="149">
        <f t="shared" si="7"/>
        <v>3352</v>
      </c>
    </row>
    <row r="91" spans="1:25" s="24" customFormat="1" ht="15.75" x14ac:dyDescent="0.25">
      <c r="A91" s="133" t="s">
        <v>2370</v>
      </c>
      <c r="B91" s="134" t="s">
        <v>2443</v>
      </c>
      <c r="C91" s="280" t="s">
        <v>40</v>
      </c>
      <c r="D91" s="154" t="s">
        <v>0</v>
      </c>
      <c r="E91" s="147" t="str">
        <f>VLOOKUP(A91,'RRE0020'!$A$2:$K$500,11,0)</f>
        <v>Trainee</v>
      </c>
      <c r="F91" s="147">
        <f>VLOOKUP(A91,ĐML!$A$3:$K$500,11,0)</f>
        <v>7200000</v>
      </c>
      <c r="G91" s="148">
        <v>8087347000</v>
      </c>
      <c r="H91" s="148">
        <v>15237915</v>
      </c>
      <c r="I91" s="252">
        <f>SUMIFS(Call!$D$2:$D$13,Call!$E$2:$E$13,Broker!A91,Call!$G$2:$G$13,Broker!D91)</f>
        <v>0</v>
      </c>
      <c r="J91" s="149"/>
      <c r="K91" s="149"/>
      <c r="L91" s="149"/>
      <c r="M91" s="149">
        <f t="shared" si="5"/>
        <v>15237915</v>
      </c>
      <c r="N91" s="149" t="str">
        <f>IF(D91="Biểu hoa hồng KH tự phát triển",IF(M91-VLOOKUP(M91,'5.QĐ'!$F$5:$J$12,5,TRUE)&gt;=-1000000,"yes","no"),"no")</f>
        <v>no</v>
      </c>
      <c r="O91" s="253">
        <f>IF(D91="Biểu hoa hồng KH tự phát triển",VLOOKUP(M91,'5.QĐ'!$F$5:$G$12,2,TRUE),IF(AND(Broker!M90&gt;5000000,SUMIF($A$2:$A$406,A91,$H$2:$H$406)&gt;F90),VLOOKUP(M91,'5.QĐ'!$F$5:$H$12,3,TRUE),0))</f>
        <v>0.2</v>
      </c>
      <c r="P91" s="149">
        <f t="shared" si="4"/>
        <v>3047583</v>
      </c>
      <c r="Q91" s="149">
        <v>0</v>
      </c>
      <c r="R91" s="149">
        <v>0</v>
      </c>
      <c r="S91" s="149">
        <f t="shared" si="6"/>
        <v>3047583</v>
      </c>
      <c r="T91" s="149">
        <f>IF(D91="Biểu hoa hồng KH tự phát triển",SUMIF(Inter!$T$2:$T$507,Broker!A91,Inter!$W$2:$W$507),0)</f>
        <v>22637</v>
      </c>
      <c r="U91" s="84">
        <f>IF(D91="Biểu hoa hồng KH tự phát triển",SUMIF(Group!$J$2:$J$99,Broker!A91,Group!$H$2:$H$99),0)</f>
        <v>0</v>
      </c>
      <c r="V91" s="84"/>
      <c r="W91" s="84"/>
      <c r="X91" s="149"/>
      <c r="Y91" s="149">
        <f t="shared" si="7"/>
        <v>3070220</v>
      </c>
    </row>
    <row r="92" spans="1:25" s="24" customFormat="1" ht="15.75" x14ac:dyDescent="0.25">
      <c r="A92" s="133" t="s">
        <v>2370</v>
      </c>
      <c r="B92" s="134" t="s">
        <v>2443</v>
      </c>
      <c r="C92" s="280" t="s">
        <v>40</v>
      </c>
      <c r="D92" s="154" t="s">
        <v>2</v>
      </c>
      <c r="E92" s="147" t="str">
        <f>VLOOKUP(A92,'RRE0020'!$A$2:$K$500,11,0)</f>
        <v>Trainee</v>
      </c>
      <c r="F92" s="147">
        <f>VLOOKUP(A92,ĐML!$A$3:$K$500,11,0)</f>
        <v>7200000</v>
      </c>
      <c r="G92" s="148">
        <v>1249450000</v>
      </c>
      <c r="H92" s="148">
        <v>2588381</v>
      </c>
      <c r="I92" s="252">
        <f>SUMIFS(Call!$D$2:$D$13,Call!$E$2:$E$13,Broker!A92,Call!$G$2:$G$13,Broker!D92)</f>
        <v>0</v>
      </c>
      <c r="J92" s="149"/>
      <c r="K92" s="149"/>
      <c r="L92" s="149"/>
      <c r="M92" s="149">
        <f t="shared" si="5"/>
        <v>2588381</v>
      </c>
      <c r="N92" s="149" t="str">
        <f>IF(D92="Biểu hoa hồng KH tự phát triển",IF(M92-VLOOKUP(M92,'5.QĐ'!$F$5:$J$12,5,TRUE)&gt;=-1000000,"yes","no"),"no")</f>
        <v>no</v>
      </c>
      <c r="O92" s="253">
        <f>IF(D92="Biểu hoa hồng KH tự phát triển",VLOOKUP(M92,'5.QĐ'!$F$5:$G$12,2,TRUE),IF(AND(Broker!M91&gt;5000000,SUMIF($A$2:$A$406,A92,$H$2:$H$406)&gt;F91),VLOOKUP(M92,'5.QĐ'!$F$5:$H$12,3,TRUE),0))</f>
        <v>0.1</v>
      </c>
      <c r="P92" s="149">
        <f t="shared" si="4"/>
        <v>258838</v>
      </c>
      <c r="Q92" s="149">
        <v>0</v>
      </c>
      <c r="R92" s="149">
        <v>175837</v>
      </c>
      <c r="S92" s="149">
        <f t="shared" si="6"/>
        <v>83001</v>
      </c>
      <c r="T92" s="149">
        <f>IF(D92="Biểu hoa hồng KH tự phát triển",SUMIF(Inter!$T$2:$T$507,Broker!A92,Inter!$W$2:$W$507),0)</f>
        <v>0</v>
      </c>
      <c r="U92" s="84">
        <f>IF(D92="Biểu hoa hồng KH tự phát triển",SUMIF(Group!$J$2:$J$99,Broker!A92,Group!$H$2:$H$99),0)</f>
        <v>0</v>
      </c>
      <c r="V92" s="84"/>
      <c r="W92" s="84"/>
      <c r="X92" s="149"/>
      <c r="Y92" s="149">
        <f t="shared" si="7"/>
        <v>83001</v>
      </c>
    </row>
    <row r="93" spans="1:25" s="24" customFormat="1" ht="15.75" x14ac:dyDescent="0.25">
      <c r="A93" s="133" t="s">
        <v>2431</v>
      </c>
      <c r="B93" s="134" t="s">
        <v>2444</v>
      </c>
      <c r="C93" s="280" t="s">
        <v>1563</v>
      </c>
      <c r="D93" s="154" t="s">
        <v>0</v>
      </c>
      <c r="E93" s="147" t="str">
        <f>VLOOKUP(A93,'RRE0020'!$A$2:$K$500,11,0)</f>
        <v>Acting Senior Officer</v>
      </c>
      <c r="F93" s="147">
        <f>VLOOKUP(A93,ĐML!$A$3:$K$500,11,0)</f>
        <v>9000000</v>
      </c>
      <c r="G93" s="148">
        <v>37235639000</v>
      </c>
      <c r="H93" s="148">
        <v>65799271</v>
      </c>
      <c r="I93" s="252">
        <f>SUMIFS(Call!$D$2:$D$13,Call!$E$2:$E$13,Broker!A93,Call!$G$2:$G$13,Broker!D93)</f>
        <v>0</v>
      </c>
      <c r="J93" s="149"/>
      <c r="K93" s="149"/>
      <c r="L93" s="149"/>
      <c r="M93" s="149">
        <f t="shared" si="5"/>
        <v>65799271</v>
      </c>
      <c r="N93" s="149" t="str">
        <f>IF(D93="Biểu hoa hồng KH tự phát triển",IF(M93-VLOOKUP(M93,'5.QĐ'!$F$5:$J$12,5,TRUE)&gt;=-1000000,"yes","no"),"no")</f>
        <v>no</v>
      </c>
      <c r="O93" s="253">
        <f>IF(D93="Biểu hoa hồng KH tự phát triển",VLOOKUP(M93,'5.QĐ'!$F$5:$G$12,2,TRUE),IF(AND(Broker!M92&gt;5000000,SUMIF($A$2:$A$406,A93,$H$2:$H$406)&gt;F92),VLOOKUP(M93,'5.QĐ'!$F$5:$H$12,3,TRUE),0))</f>
        <v>0.3</v>
      </c>
      <c r="P93" s="149">
        <f t="shared" si="4"/>
        <v>19739781</v>
      </c>
      <c r="Q93" s="149">
        <v>0</v>
      </c>
      <c r="R93" s="149">
        <v>16212685</v>
      </c>
      <c r="S93" s="149">
        <f t="shared" si="6"/>
        <v>3527096</v>
      </c>
      <c r="T93" s="149">
        <f>IF(D93="Biểu hoa hồng KH tự phát triển",SUMIF(Inter!$T$2:$T$507,Broker!A93,Inter!$W$2:$W$507),0)</f>
        <v>0</v>
      </c>
      <c r="U93" s="84">
        <f>IF(D93="Biểu hoa hồng KH tự phát triển",SUMIF(Group!$J$2:$J$99,Broker!A93,Group!$H$2:$H$99),0)</f>
        <v>0</v>
      </c>
      <c r="V93" s="84"/>
      <c r="W93" s="84"/>
      <c r="X93" s="149"/>
      <c r="Y93" s="149">
        <f t="shared" si="7"/>
        <v>3527096</v>
      </c>
    </row>
    <row r="94" spans="1:25" s="24" customFormat="1" ht="15.75" x14ac:dyDescent="0.25">
      <c r="A94" s="133" t="s">
        <v>2418</v>
      </c>
      <c r="B94" s="134" t="s">
        <v>2419</v>
      </c>
      <c r="C94" s="280" t="s">
        <v>34</v>
      </c>
      <c r="D94" s="154" t="s">
        <v>0</v>
      </c>
      <c r="E94" s="147" t="str">
        <f>VLOOKUP(A94,'RRE0020'!$A$2:$K$500,11,0)</f>
        <v>Acting Senior Officer</v>
      </c>
      <c r="F94" s="147">
        <f>VLOOKUP(A94,ĐML!$A$3:$K$500,11,0)</f>
        <v>9000000</v>
      </c>
      <c r="G94" s="148">
        <v>188663000</v>
      </c>
      <c r="H94" s="148">
        <v>491317</v>
      </c>
      <c r="I94" s="252">
        <f>SUMIFS(Call!$D$2:$D$13,Call!$E$2:$E$13,Broker!A94,Call!$G$2:$G$13,Broker!D94)</f>
        <v>0</v>
      </c>
      <c r="J94" s="149"/>
      <c r="K94" s="149"/>
      <c r="L94" s="149"/>
      <c r="M94" s="149">
        <f t="shared" si="5"/>
        <v>491317</v>
      </c>
      <c r="N94" s="149" t="str">
        <f>IF(D94="Biểu hoa hồng KH tự phát triển",IF(M94-VLOOKUP(M94,'5.QĐ'!$F$5:$J$12,5,TRUE)&gt;=-1000000,"yes","no"),"no")</f>
        <v>no</v>
      </c>
      <c r="O94" s="253" t="str">
        <f>IF(D94="Biểu hoa hồng KH tự phát triển",VLOOKUP(M94,'5.QĐ'!$F$5:$G$12,2,TRUE),IF(AND(Broker!M93&gt;5000000,SUMIF($A$2:$A$406,A94,$H$2:$H$406)&gt;F93),VLOOKUP(M94,'5.QĐ'!$F$5:$H$12,3,TRUE),0))</f>
        <v>0</v>
      </c>
      <c r="P94" s="149">
        <f t="shared" si="4"/>
        <v>0</v>
      </c>
      <c r="Q94" s="149">
        <v>0</v>
      </c>
      <c r="R94" s="149">
        <v>0</v>
      </c>
      <c r="S94" s="149">
        <f t="shared" si="6"/>
        <v>0</v>
      </c>
      <c r="T94" s="149">
        <f>IF(D94="Biểu hoa hồng KH tự phát triển",SUMIF(Inter!$T$2:$T$507,Broker!A94,Inter!$W$2:$W$507),0)</f>
        <v>0</v>
      </c>
      <c r="U94" s="84">
        <f>IF(D94="Biểu hoa hồng KH tự phát triển",SUMIF(Group!$J$2:$J$99,Broker!A94,Group!$H$2:$H$99),0)</f>
        <v>0</v>
      </c>
      <c r="V94" s="84"/>
      <c r="W94" s="84"/>
      <c r="X94" s="149"/>
      <c r="Y94" s="149">
        <f t="shared" si="7"/>
        <v>0</v>
      </c>
    </row>
    <row r="95" spans="1:25" s="24" customFormat="1" ht="15.75" x14ac:dyDescent="0.25">
      <c r="A95" s="133" t="s">
        <v>2413</v>
      </c>
      <c r="B95" s="134" t="s">
        <v>2445</v>
      </c>
      <c r="C95" s="280" t="s">
        <v>37</v>
      </c>
      <c r="D95" s="154" t="s">
        <v>0</v>
      </c>
      <c r="E95" s="147" t="str">
        <f>VLOOKUP(A95,'RRE0020'!$A$2:$K$500,11,0)</f>
        <v>Acting Senior Officer</v>
      </c>
      <c r="F95" s="147">
        <f>VLOOKUP(A95,ĐML!$A$3:$K$500,11,0)</f>
        <v>9000000</v>
      </c>
      <c r="G95" s="148">
        <v>8213646000</v>
      </c>
      <c r="H95" s="148">
        <v>12274019</v>
      </c>
      <c r="I95" s="252">
        <f>SUMIFS(Call!$D$2:$D$13,Call!$E$2:$E$13,Broker!A95,Call!$G$2:$G$13,Broker!D95)</f>
        <v>0</v>
      </c>
      <c r="J95" s="149"/>
      <c r="K95" s="149"/>
      <c r="L95" s="149"/>
      <c r="M95" s="149">
        <f t="shared" si="5"/>
        <v>12274019</v>
      </c>
      <c r="N95" s="149" t="str">
        <f>IF(D95="Biểu hoa hồng KH tự phát triển",IF(M95-VLOOKUP(M95,'5.QĐ'!$F$5:$J$12,5,TRUE)&gt;=-1000000,"yes","no"),"no")</f>
        <v>no</v>
      </c>
      <c r="O95" s="253">
        <f>IF(D95="Biểu hoa hồng KH tự phát triển",VLOOKUP(M95,'5.QĐ'!$F$5:$G$12,2,TRUE),IF(AND(Broker!M94&gt;5000000,SUMIF($A$2:$A$406,A95,$H$2:$H$406)&gt;F94),VLOOKUP(M95,'5.QĐ'!$F$5:$H$12,3,TRUE),0))</f>
        <v>0.2</v>
      </c>
      <c r="P95" s="149">
        <f t="shared" si="4"/>
        <v>2454804</v>
      </c>
      <c r="Q95" s="149">
        <v>0</v>
      </c>
      <c r="R95" s="149">
        <v>0</v>
      </c>
      <c r="S95" s="149">
        <f t="shared" si="6"/>
        <v>2454804</v>
      </c>
      <c r="T95" s="149">
        <f>IF(D95="Biểu hoa hồng KH tự phát triển",SUMIF(Inter!$T$2:$T$507,Broker!A95,Inter!$W$2:$W$507),0)</f>
        <v>0</v>
      </c>
      <c r="U95" s="84">
        <f>IF(D95="Biểu hoa hồng KH tự phát triển",SUMIF(Group!$J$2:$J$99,Broker!A95,Group!$H$2:$H$99),0)</f>
        <v>0</v>
      </c>
      <c r="V95" s="84"/>
      <c r="W95" s="84"/>
      <c r="X95" s="149"/>
      <c r="Y95" s="149">
        <f t="shared" si="7"/>
        <v>2454804</v>
      </c>
    </row>
    <row r="96" spans="1:25" s="24" customFormat="1" ht="15.75" x14ac:dyDescent="0.25">
      <c r="A96" s="133" t="s">
        <v>2428</v>
      </c>
      <c r="B96" s="134" t="s">
        <v>2520</v>
      </c>
      <c r="C96" s="280" t="s">
        <v>40</v>
      </c>
      <c r="D96" s="154" t="s">
        <v>0</v>
      </c>
      <c r="E96" s="147" t="str">
        <f>VLOOKUP(A96,'RRE0020'!$A$2:$K$500,11,0)</f>
        <v>Trainee</v>
      </c>
      <c r="F96" s="147">
        <f>VLOOKUP(A96,ĐML!$A$3:$K$500,11,0)</f>
        <v>7200000</v>
      </c>
      <c r="G96" s="148">
        <v>2077937000</v>
      </c>
      <c r="H96" s="148">
        <v>3639051</v>
      </c>
      <c r="I96" s="252">
        <f>SUMIFS(Call!$D$2:$D$13,Call!$E$2:$E$13,Broker!A96,Call!$G$2:$G$13,Broker!D96)</f>
        <v>0</v>
      </c>
      <c r="J96" s="149"/>
      <c r="K96" s="149"/>
      <c r="L96" s="149"/>
      <c r="M96" s="149">
        <f t="shared" si="5"/>
        <v>3639051</v>
      </c>
      <c r="N96" s="149" t="str">
        <f>IF(D96="Biểu hoa hồng KH tự phát triển",IF(M96-VLOOKUP(M96,'5.QĐ'!$F$5:$J$12,5,TRUE)&gt;=-1000000,"yes","no"),"no")</f>
        <v>no</v>
      </c>
      <c r="O96" s="253" t="str">
        <f>IF(D96="Biểu hoa hồng KH tự phát triển",VLOOKUP(M96,'5.QĐ'!$F$5:$G$12,2,TRUE),IF(AND(Broker!M95&gt;5000000,SUMIF($A$2:$A$406,A96,$H$2:$H$406)&gt;F95),VLOOKUP(M96,'5.QĐ'!$F$5:$H$12,3,TRUE),0))</f>
        <v>0</v>
      </c>
      <c r="P96" s="149">
        <f t="shared" si="4"/>
        <v>0</v>
      </c>
      <c r="Q96" s="149">
        <v>0</v>
      </c>
      <c r="R96" s="149">
        <v>0</v>
      </c>
      <c r="S96" s="149">
        <f t="shared" si="6"/>
        <v>0</v>
      </c>
      <c r="T96" s="149">
        <f>IF(D96="Biểu hoa hồng KH tự phát triển",SUMIF(Inter!$T$2:$T$507,Broker!A96,Inter!$W$2:$W$507),0)</f>
        <v>0</v>
      </c>
      <c r="U96" s="84">
        <f>IF(D96="Biểu hoa hồng KH tự phát triển",SUMIF(Group!$J$2:$J$99,Broker!A96,Group!$H$2:$H$99),0)</f>
        <v>0</v>
      </c>
      <c r="V96" s="84"/>
      <c r="W96" s="84"/>
      <c r="X96" s="149"/>
      <c r="Y96" s="149">
        <f t="shared" si="7"/>
        <v>0</v>
      </c>
    </row>
    <row r="97" spans="1:27" s="24" customFormat="1" ht="15.75" x14ac:dyDescent="0.25">
      <c r="A97" s="133" t="s">
        <v>2428</v>
      </c>
      <c r="B97" s="134" t="s">
        <v>2520</v>
      </c>
      <c r="C97" s="280" t="s">
        <v>40</v>
      </c>
      <c r="D97" s="154" t="s">
        <v>2</v>
      </c>
      <c r="E97" s="147" t="str">
        <f>VLOOKUP(A97,'RRE0020'!$A$2:$K$500,11,0)</f>
        <v>Trainee</v>
      </c>
      <c r="F97" s="147">
        <f>VLOOKUP(A97,ĐML!$A$3:$K$500,11,0)</f>
        <v>7200000</v>
      </c>
      <c r="G97" s="148">
        <v>1557866000</v>
      </c>
      <c r="H97" s="148">
        <v>3197684</v>
      </c>
      <c r="I97" s="252">
        <f>SUMIFS(Call!$D$2:$D$13,Call!$E$2:$E$13,Broker!A97,Call!$G$2:$G$13,Broker!D97)</f>
        <v>0</v>
      </c>
      <c r="J97" s="149"/>
      <c r="K97" s="149"/>
      <c r="L97" s="149"/>
      <c r="M97" s="149">
        <f t="shared" si="5"/>
        <v>3197684</v>
      </c>
      <c r="N97" s="149" t="str">
        <f>IF(D97="Biểu hoa hồng KH tự phát triển",IF(M97-VLOOKUP(M97,'5.QĐ'!$F$5:$J$12,5,TRUE)&gt;=-1000000,"yes","no"),"no")</f>
        <v>no</v>
      </c>
      <c r="O97" s="253">
        <f>IF(D97="Biểu hoa hồng KH tự phát triển",VLOOKUP(M97,'5.QĐ'!$F$5:$G$12,2,TRUE),IF(AND(Broker!M96&gt;5000000,SUMIF($A$2:$A$406,A97,$H$2:$H$406)&gt;F96),VLOOKUP(M97,'5.QĐ'!$F$5:$H$12,3,TRUE),0))</f>
        <v>0</v>
      </c>
      <c r="P97" s="149">
        <f t="shared" si="4"/>
        <v>0</v>
      </c>
      <c r="Q97" s="149">
        <v>0</v>
      </c>
      <c r="R97" s="149">
        <v>0</v>
      </c>
      <c r="S97" s="149">
        <f t="shared" si="6"/>
        <v>0</v>
      </c>
      <c r="T97" s="149">
        <f>IF(D97="Biểu hoa hồng KH tự phát triển",SUMIF(Inter!$T$2:$T$507,Broker!A97,Inter!$W$2:$W$507),0)</f>
        <v>0</v>
      </c>
      <c r="U97" s="84">
        <f>IF(D97="Biểu hoa hồng KH tự phát triển",SUMIF(Group!$J$2:$J$99,Broker!A97,Group!$H$2:$H$99),0)</f>
        <v>0</v>
      </c>
      <c r="V97" s="84"/>
      <c r="W97" s="84"/>
      <c r="X97" s="149"/>
      <c r="Y97" s="149">
        <f t="shared" si="7"/>
        <v>0</v>
      </c>
      <c r="Z97" s="254"/>
      <c r="AA97" s="254"/>
    </row>
    <row r="98" spans="1:27" s="24" customFormat="1" ht="15.75" x14ac:dyDescent="0.25">
      <c r="A98" s="133" t="s">
        <v>2482</v>
      </c>
      <c r="B98" s="134" t="s">
        <v>2521</v>
      </c>
      <c r="C98" s="280" t="s">
        <v>40</v>
      </c>
      <c r="D98" s="154" t="s">
        <v>0</v>
      </c>
      <c r="E98" s="147" t="str">
        <f>VLOOKUP(A98,'RRE0020'!$A$2:$K$500,11,0)</f>
        <v>Trainee</v>
      </c>
      <c r="F98" s="147">
        <f>VLOOKUP(A98,ĐML!$A$3:$K$500,11,0)</f>
        <v>7200000</v>
      </c>
      <c r="G98" s="148">
        <v>11044453000</v>
      </c>
      <c r="H98" s="148">
        <v>23316408</v>
      </c>
      <c r="I98" s="252">
        <f>SUMIFS(Call!$D$2:$D$13,Call!$E$2:$E$13,Broker!A98,Call!$G$2:$G$13,Broker!D98)</f>
        <v>0</v>
      </c>
      <c r="J98" s="149"/>
      <c r="K98" s="149"/>
      <c r="L98" s="149"/>
      <c r="M98" s="149">
        <f t="shared" si="5"/>
        <v>23316408</v>
      </c>
      <c r="N98" s="149" t="str">
        <f>IF(D98="Biểu hoa hồng KH tự phát triển",IF(M98-VLOOKUP(M98,'5.QĐ'!$F$5:$J$12,5,TRUE)&gt;=-1000000,"yes","no"),"no")</f>
        <v>no</v>
      </c>
      <c r="O98" s="253">
        <f>IF(D98="Biểu hoa hồng KH tự phát triển",VLOOKUP(M98,'5.QĐ'!$F$5:$G$12,2,TRUE),IF(AND(Broker!M97&gt;5000000,SUMIF($A$2:$A$406,A98,$H$2:$H$406)&gt;F97),VLOOKUP(M98,'5.QĐ'!$F$5:$H$12,3,TRUE),0))</f>
        <v>0.25</v>
      </c>
      <c r="P98" s="149">
        <f t="shared" si="4"/>
        <v>5829102</v>
      </c>
      <c r="Q98" s="149">
        <v>0</v>
      </c>
      <c r="R98" s="149">
        <v>3730650</v>
      </c>
      <c r="S98" s="149">
        <f t="shared" si="6"/>
        <v>2098452</v>
      </c>
      <c r="T98" s="149">
        <f>IF(D98="Biểu hoa hồng KH tự phát triển",SUMIF(Inter!$T$2:$T$507,Broker!A98,Inter!$W$2:$W$507),0)</f>
        <v>0</v>
      </c>
      <c r="U98" s="84">
        <f>IF(D98="Biểu hoa hồng KH tự phát triển",SUMIF(Group!$J$2:$J$99,Broker!A98,Group!$H$2:$H$99),0)</f>
        <v>0</v>
      </c>
      <c r="V98" s="84"/>
      <c r="W98" s="84"/>
      <c r="X98" s="149"/>
      <c r="Y98" s="149">
        <f t="shared" si="7"/>
        <v>2098452</v>
      </c>
      <c r="Z98" s="254"/>
      <c r="AA98" s="254"/>
    </row>
    <row r="99" spans="1:27" s="24" customFormat="1" ht="15.75" x14ac:dyDescent="0.25">
      <c r="A99" s="133" t="s">
        <v>2482</v>
      </c>
      <c r="B99" s="134" t="s">
        <v>2521</v>
      </c>
      <c r="C99" s="280" t="s">
        <v>40</v>
      </c>
      <c r="D99" s="154" t="s">
        <v>2</v>
      </c>
      <c r="E99" s="147" t="str">
        <f>VLOOKUP(A99,'RRE0020'!$A$2:$K$500,11,0)</f>
        <v>Trainee</v>
      </c>
      <c r="F99" s="147">
        <f>VLOOKUP(A99,ĐML!$A$3:$K$500,11,0)</f>
        <v>7200000</v>
      </c>
      <c r="G99" s="148">
        <v>5290000</v>
      </c>
      <c r="H99" s="148">
        <v>10421</v>
      </c>
      <c r="I99" s="252">
        <f>SUMIFS(Call!$D$2:$D$13,Call!$E$2:$E$13,Broker!A99,Call!$G$2:$G$13,Broker!D99)</f>
        <v>0</v>
      </c>
      <c r="J99" s="149"/>
      <c r="K99" s="149"/>
      <c r="L99" s="149"/>
      <c r="M99" s="149">
        <f t="shared" si="5"/>
        <v>10421</v>
      </c>
      <c r="N99" s="149" t="str">
        <f>IF(D99="Biểu hoa hồng KH tự phát triển",IF(M99-VLOOKUP(M99,'5.QĐ'!$F$5:$J$12,5,TRUE)&gt;=-1000000,"yes","no"),"no")</f>
        <v>no</v>
      </c>
      <c r="O99" s="253">
        <f>IF(D99="Biểu hoa hồng KH tự phát triển",VLOOKUP(M99,'5.QĐ'!$F$5:$G$12,2,TRUE),IF(AND(Broker!M98&gt;5000000,SUMIF($A$2:$A$406,A99,$H$2:$H$406)&gt;F98),VLOOKUP(M99,'5.QĐ'!$F$5:$H$12,3,TRUE),0))</f>
        <v>0.1</v>
      </c>
      <c r="P99" s="149">
        <f t="shared" si="4"/>
        <v>1042</v>
      </c>
      <c r="Q99" s="149">
        <v>0</v>
      </c>
      <c r="R99" s="149">
        <v>1042</v>
      </c>
      <c r="S99" s="149">
        <f t="shared" si="6"/>
        <v>0</v>
      </c>
      <c r="T99" s="149">
        <f>IF(D99="Biểu hoa hồng KH tự phát triển",SUMIF(Inter!$T$2:$T$507,Broker!A99,Inter!$W$2:$W$507),0)</f>
        <v>0</v>
      </c>
      <c r="U99" s="84">
        <f>IF(D99="Biểu hoa hồng KH tự phát triển",SUMIF(Group!$J$2:$J$99,Broker!A99,Group!$H$2:$H$99),0)</f>
        <v>0</v>
      </c>
      <c r="V99" s="84"/>
      <c r="W99" s="84"/>
      <c r="X99" s="149"/>
      <c r="Y99" s="149">
        <f t="shared" si="7"/>
        <v>0</v>
      </c>
      <c r="Z99" s="254"/>
      <c r="AA99" s="254"/>
    </row>
    <row r="100" spans="1:27" s="254" customFormat="1" ht="15.75" x14ac:dyDescent="0.25">
      <c r="A100" s="133" t="s">
        <v>2481</v>
      </c>
      <c r="B100" s="134" t="s">
        <v>2522</v>
      </c>
      <c r="C100" s="280" t="s">
        <v>40</v>
      </c>
      <c r="D100" s="154" t="s">
        <v>0</v>
      </c>
      <c r="E100" s="147" t="str">
        <f>VLOOKUP(A100,'RRE0020'!$A$2:$K$500,11,0)</f>
        <v>Trainee</v>
      </c>
      <c r="F100" s="147">
        <f>VLOOKUP(A100,ĐML!$A$3:$K$500,11,0)</f>
        <v>7200000</v>
      </c>
      <c r="G100" s="148">
        <v>3487080000</v>
      </c>
      <c r="H100" s="148">
        <v>7455224</v>
      </c>
      <c r="I100" s="252">
        <f>SUMIFS(Call!$D$2:$D$13,Call!$E$2:$E$13,Broker!A100,Call!$G$2:$G$13,Broker!D100)</f>
        <v>0</v>
      </c>
      <c r="J100" s="149"/>
      <c r="K100" s="149"/>
      <c r="L100" s="149"/>
      <c r="M100" s="149">
        <f t="shared" si="5"/>
        <v>7455224</v>
      </c>
      <c r="N100" s="149" t="str">
        <f>IF(D100="Biểu hoa hồng KH tự phát triển",IF(M100-VLOOKUP(M100,'5.QĐ'!$F$5:$J$12,5,TRUE)&gt;=-1000000,"yes","no"),"no")</f>
        <v>no</v>
      </c>
      <c r="O100" s="253" t="str">
        <f>IF(D100="Biểu hoa hồng KH tự phát triển",VLOOKUP(M100,'5.QĐ'!$F$5:$G$12,2,TRUE),IF(AND(Broker!M99&gt;5000000,SUMIF($A$2:$A$406,A100,$H$2:$H$406)&gt;F99),VLOOKUP(M100,'5.QĐ'!$F$5:$H$12,3,TRUE),0))</f>
        <v>0</v>
      </c>
      <c r="P100" s="149">
        <f t="shared" si="4"/>
        <v>0</v>
      </c>
      <c r="Q100" s="149">
        <v>0</v>
      </c>
      <c r="R100" s="149">
        <v>0</v>
      </c>
      <c r="S100" s="149">
        <f t="shared" si="6"/>
        <v>0</v>
      </c>
      <c r="T100" s="149">
        <f>IF(D100="Biểu hoa hồng KH tự phát triển",SUMIF(Inter!$T$2:$T$507,Broker!A100,Inter!$W$2:$W$507),0)</f>
        <v>0</v>
      </c>
      <c r="U100" s="84">
        <f>IF(D100="Biểu hoa hồng KH tự phát triển",SUMIF(Group!$J$2:$J$99,Broker!A100,Group!$H$2:$H$99),0)</f>
        <v>0</v>
      </c>
      <c r="V100" s="84"/>
      <c r="W100" s="84"/>
      <c r="X100" s="149"/>
      <c r="Y100" s="149">
        <f t="shared" si="7"/>
        <v>0</v>
      </c>
    </row>
    <row r="101" spans="1:27" s="24" customFormat="1" ht="15.75" x14ac:dyDescent="0.25">
      <c r="A101" s="133" t="s">
        <v>2481</v>
      </c>
      <c r="B101" s="134" t="s">
        <v>2522</v>
      </c>
      <c r="C101" s="280" t="s">
        <v>40</v>
      </c>
      <c r="D101" s="154" t="s">
        <v>2</v>
      </c>
      <c r="E101" s="147" t="str">
        <f>VLOOKUP(A101,'RRE0020'!$A$2:$K$500,11,0)</f>
        <v>Trainee</v>
      </c>
      <c r="F101" s="147">
        <f>VLOOKUP(A101,ĐML!$A$3:$K$500,11,0)</f>
        <v>7200000</v>
      </c>
      <c r="G101" s="148">
        <v>69015000</v>
      </c>
      <c r="H101" s="148">
        <v>135958</v>
      </c>
      <c r="I101" s="252">
        <f>SUMIFS(Call!$D$2:$D$13,Call!$E$2:$E$13,Broker!A101,Call!$G$2:$G$13,Broker!D101)</f>
        <v>0</v>
      </c>
      <c r="J101" s="149"/>
      <c r="K101" s="149"/>
      <c r="L101" s="149"/>
      <c r="M101" s="149">
        <f t="shared" si="5"/>
        <v>135958</v>
      </c>
      <c r="N101" s="149" t="str">
        <f>IF(D101="Biểu hoa hồng KH tự phát triển",IF(M101-VLOOKUP(M101,'5.QĐ'!$F$5:$J$12,5,TRUE)&gt;=-1000000,"yes","no"),"no")</f>
        <v>no</v>
      </c>
      <c r="O101" s="253">
        <f>IF(D101="Biểu hoa hồng KH tự phát triển",VLOOKUP(M101,'5.QĐ'!$F$5:$G$12,2,TRUE),IF(AND(Broker!M100&gt;5000000,SUMIF($A$2:$A$406,A101,$H$2:$H$406)&gt;F100),VLOOKUP(M101,'5.QĐ'!$F$5:$H$12,3,TRUE),0))</f>
        <v>0.1</v>
      </c>
      <c r="P101" s="149">
        <f t="shared" si="4"/>
        <v>13596</v>
      </c>
      <c r="Q101" s="149">
        <v>0</v>
      </c>
      <c r="R101" s="149">
        <v>11188</v>
      </c>
      <c r="S101" s="149">
        <f t="shared" si="6"/>
        <v>2408</v>
      </c>
      <c r="T101" s="149">
        <f>IF(D101="Biểu hoa hồng KH tự phát triển",SUMIF(Inter!$T$2:$T$507,Broker!A101,Inter!$W$2:$W$507),0)</f>
        <v>0</v>
      </c>
      <c r="U101" s="84">
        <f>IF(D101="Biểu hoa hồng KH tự phát triển",SUMIF(Group!$J$2:$J$99,Broker!A101,Group!$H$2:$H$99),0)</f>
        <v>0</v>
      </c>
      <c r="V101" s="84"/>
      <c r="W101" s="84"/>
      <c r="X101" s="149"/>
      <c r="Y101" s="149">
        <f t="shared" si="7"/>
        <v>2408</v>
      </c>
    </row>
    <row r="102" spans="1:27" s="24" customFormat="1" ht="15.75" x14ac:dyDescent="0.25">
      <c r="A102" s="133" t="s">
        <v>2484</v>
      </c>
      <c r="B102" s="134" t="s">
        <v>233</v>
      </c>
      <c r="C102" s="280" t="s">
        <v>1563</v>
      </c>
      <c r="D102" s="154" t="s">
        <v>0</v>
      </c>
      <c r="E102" s="147" t="str">
        <f>VLOOKUP(A102,'RRE0020'!$A$2:$K$500,11,0)</f>
        <v>Acting Senior Officer</v>
      </c>
      <c r="F102" s="147">
        <f>VLOOKUP(A102,ĐML!$A$3:$K$500,11,0)</f>
        <v>9000000</v>
      </c>
      <c r="G102" s="148">
        <v>1911397000</v>
      </c>
      <c r="H102" s="148">
        <v>3765441</v>
      </c>
      <c r="I102" s="252">
        <f>SUMIFS(Call!$D$2:$D$13,Call!$E$2:$E$13,Broker!A102,Call!$G$2:$G$13,Broker!D102)</f>
        <v>0</v>
      </c>
      <c r="J102" s="149"/>
      <c r="K102" s="149"/>
      <c r="L102" s="149"/>
      <c r="M102" s="149">
        <f t="shared" si="5"/>
        <v>3765441</v>
      </c>
      <c r="N102" s="149" t="str">
        <f>IF(D102="Biểu hoa hồng KH tự phát triển",IF(M102-VLOOKUP(M102,'5.QĐ'!$F$5:$J$12,5,TRUE)&gt;=-1000000,"yes","no"),"no")</f>
        <v>no</v>
      </c>
      <c r="O102" s="253" t="str">
        <f>IF(D102="Biểu hoa hồng KH tự phát triển",VLOOKUP(M102,'5.QĐ'!$F$5:$G$12,2,TRUE),IF(AND(Broker!M101&gt;5000000,SUMIF($A$2:$A$406,A102,$H$2:$H$406)&gt;F101),VLOOKUP(M102,'5.QĐ'!$F$5:$H$12,3,TRUE),0))</f>
        <v>0</v>
      </c>
      <c r="P102" s="149">
        <f t="shared" si="4"/>
        <v>0</v>
      </c>
      <c r="Q102" s="149">
        <v>0</v>
      </c>
      <c r="R102" s="149">
        <v>0</v>
      </c>
      <c r="S102" s="149">
        <f t="shared" si="6"/>
        <v>0</v>
      </c>
      <c r="T102" s="149">
        <f>IF(D102="Biểu hoa hồng KH tự phát triển",SUMIF(Inter!$T$2:$T$507,Broker!A102,Inter!$W$2:$W$507),0)</f>
        <v>0</v>
      </c>
      <c r="U102" s="84">
        <f>IF(D102="Biểu hoa hồng KH tự phát triển",SUMIF(Group!$J$2:$J$99,Broker!A102,Group!$H$2:$H$99),0)</f>
        <v>0</v>
      </c>
      <c r="V102" s="84"/>
      <c r="W102" s="84"/>
      <c r="X102" s="149"/>
      <c r="Y102" s="149">
        <f t="shared" si="7"/>
        <v>0</v>
      </c>
    </row>
    <row r="103" spans="1:27" s="24" customFormat="1" ht="15.75" x14ac:dyDescent="0.25">
      <c r="A103" s="133" t="s">
        <v>2473</v>
      </c>
      <c r="B103" s="134" t="s">
        <v>2523</v>
      </c>
      <c r="C103" s="280" t="s">
        <v>41</v>
      </c>
      <c r="D103" s="154" t="s">
        <v>0</v>
      </c>
      <c r="E103" s="147" t="str">
        <f>VLOOKUP(A103,'RRE0020'!$A$2:$K$500,11,0)</f>
        <v>Trainee</v>
      </c>
      <c r="F103" s="147">
        <f>VLOOKUP(A103,ĐML!$A$3:$K$500,11,0)</f>
        <v>7200000</v>
      </c>
      <c r="G103" s="148">
        <v>11637659000</v>
      </c>
      <c r="H103" s="148">
        <v>18561305</v>
      </c>
      <c r="I103" s="252">
        <f>SUMIFS(Call!$D$2:$D$13,Call!$E$2:$E$13,Broker!A103,Call!$G$2:$G$13,Broker!D103)</f>
        <v>0</v>
      </c>
      <c r="J103" s="149"/>
      <c r="K103" s="149"/>
      <c r="L103" s="149"/>
      <c r="M103" s="149">
        <f t="shared" si="5"/>
        <v>18561305</v>
      </c>
      <c r="N103" s="149" t="str">
        <f>IF(D103="Biểu hoa hồng KH tự phát triển",IF(M103-VLOOKUP(M103,'5.QĐ'!$F$5:$J$12,5,TRUE)&gt;=-1000000,"yes","no"),"no")</f>
        <v>no</v>
      </c>
      <c r="O103" s="253">
        <f>IF(D103="Biểu hoa hồng KH tự phát triển",VLOOKUP(M103,'5.QĐ'!$F$5:$G$12,2,TRUE),IF(AND(Broker!M102&gt;5000000,SUMIF($A$2:$A$406,A103,$H$2:$H$406)&gt;F102),VLOOKUP(M103,'5.QĐ'!$F$5:$H$12,3,TRUE),0))</f>
        <v>0.2</v>
      </c>
      <c r="P103" s="149">
        <f t="shared" si="4"/>
        <v>3712261</v>
      </c>
      <c r="Q103" s="149">
        <v>0</v>
      </c>
      <c r="R103" s="149">
        <v>3118359</v>
      </c>
      <c r="S103" s="149">
        <f t="shared" si="6"/>
        <v>593902</v>
      </c>
      <c r="T103" s="149">
        <f>IF(D103="Biểu hoa hồng KH tự phát triển",SUMIF(Inter!$T$2:$T$507,Broker!A103,Inter!$W$2:$W$507),0)</f>
        <v>0</v>
      </c>
      <c r="U103" s="84">
        <f>IF(D103="Biểu hoa hồng KH tự phát triển",SUMIF(Group!$J$2:$J$99,Broker!A103,Group!$H$2:$H$99),0)</f>
        <v>0</v>
      </c>
      <c r="V103" s="84"/>
      <c r="W103" s="84"/>
      <c r="X103" s="149"/>
      <c r="Y103" s="149">
        <f t="shared" si="7"/>
        <v>593902</v>
      </c>
    </row>
    <row r="104" spans="1:27" s="24" customFormat="1" ht="15.75" x14ac:dyDescent="0.25">
      <c r="A104" s="133" t="s">
        <v>2473</v>
      </c>
      <c r="B104" s="134" t="s">
        <v>2523</v>
      </c>
      <c r="C104" s="280" t="s">
        <v>41</v>
      </c>
      <c r="D104" s="154" t="s">
        <v>2</v>
      </c>
      <c r="E104" s="147" t="str">
        <f>VLOOKUP(A104,'RRE0020'!$A$2:$K$500,11,0)</f>
        <v>Trainee</v>
      </c>
      <c r="F104" s="147">
        <f>VLOOKUP(A104,ĐML!$A$3:$K$500,11,0)</f>
        <v>7200000</v>
      </c>
      <c r="G104" s="148">
        <v>321027000</v>
      </c>
      <c r="H104" s="148">
        <v>544042</v>
      </c>
      <c r="I104" s="252">
        <f>SUMIFS(Call!$D$2:$D$13,Call!$E$2:$E$13,Broker!A104,Call!$G$2:$G$13,Broker!D104)</f>
        <v>0</v>
      </c>
      <c r="J104" s="149"/>
      <c r="K104" s="149"/>
      <c r="L104" s="149"/>
      <c r="M104" s="149">
        <f t="shared" si="5"/>
        <v>544042</v>
      </c>
      <c r="N104" s="149" t="str">
        <f>IF(D104="Biểu hoa hồng KH tự phát triển",IF(M104-VLOOKUP(M104,'5.QĐ'!$F$5:$J$12,5,TRUE)&gt;=-1000000,"yes","no"),"no")</f>
        <v>no</v>
      </c>
      <c r="O104" s="253">
        <f>IF(D104="Biểu hoa hồng KH tự phát triển",VLOOKUP(M104,'5.QĐ'!$F$5:$G$12,2,TRUE),IF(AND(Broker!M103&gt;5000000,SUMIF($A$2:$A$406,A104,$H$2:$H$406)&gt;F103),VLOOKUP(M104,'5.QĐ'!$F$5:$H$12,3,TRUE),0))</f>
        <v>0.1</v>
      </c>
      <c r="P104" s="149">
        <f t="shared" si="4"/>
        <v>54404</v>
      </c>
      <c r="Q104" s="149">
        <v>0</v>
      </c>
      <c r="R104" s="149">
        <v>52163</v>
      </c>
      <c r="S104" s="149">
        <f t="shared" si="6"/>
        <v>2241</v>
      </c>
      <c r="T104" s="149">
        <f>IF(D104="Biểu hoa hồng KH tự phát triển",SUMIF(Inter!$T$2:$T$507,Broker!A104,Inter!$W$2:$W$507),0)</f>
        <v>0</v>
      </c>
      <c r="U104" s="84">
        <f>IF(D104="Biểu hoa hồng KH tự phát triển",SUMIF(Group!$J$2:$J$99,Broker!A104,Group!$H$2:$H$99),0)</f>
        <v>0</v>
      </c>
      <c r="V104" s="84"/>
      <c r="W104" s="84"/>
      <c r="X104" s="149"/>
      <c r="Y104" s="149">
        <f t="shared" si="7"/>
        <v>2241</v>
      </c>
    </row>
    <row r="105" spans="1:27" s="24" customFormat="1" ht="15.75" x14ac:dyDescent="0.25">
      <c r="A105" s="133" t="s">
        <v>2462</v>
      </c>
      <c r="B105" s="134" t="s">
        <v>2524</v>
      </c>
      <c r="C105" s="280" t="s">
        <v>35</v>
      </c>
      <c r="D105" s="154" t="s">
        <v>0</v>
      </c>
      <c r="E105" s="147" t="str">
        <f>VLOOKUP(A105,'RRE0020'!$A$2:$K$500,11,0)</f>
        <v>Acting Senior Officer</v>
      </c>
      <c r="F105" s="147">
        <f>VLOOKUP(A105,ĐML!$A$3:$K$500,11,0)</f>
        <v>9000000</v>
      </c>
      <c r="G105" s="148">
        <v>17609883000</v>
      </c>
      <c r="H105" s="148">
        <v>29197688</v>
      </c>
      <c r="I105" s="252">
        <f>SUMIFS(Call!$D$2:$D$13,Call!$E$2:$E$13,Broker!A105,Call!$G$2:$G$13,Broker!D105)</f>
        <v>0</v>
      </c>
      <c r="J105" s="149"/>
      <c r="K105" s="149"/>
      <c r="L105" s="149"/>
      <c r="M105" s="149">
        <f t="shared" si="5"/>
        <v>29197688</v>
      </c>
      <c r="N105" s="149" t="str">
        <f>IF(D105="Biểu hoa hồng KH tự phát triển",IF(M105-VLOOKUP(M105,'5.QĐ'!$F$5:$J$12,5,TRUE)&gt;=-1000000,"yes","no"),"no")</f>
        <v>no</v>
      </c>
      <c r="O105" s="253">
        <f>IF(D105="Biểu hoa hồng KH tự phát triển",VLOOKUP(M105,'5.QĐ'!$F$5:$G$12,2,TRUE),IF(AND(Broker!M104&gt;5000000,SUMIF($A$2:$A$406,A105,$H$2:$H$406)&gt;F104),VLOOKUP(M105,'5.QĐ'!$F$5:$H$12,3,TRUE),0))</f>
        <v>0.25</v>
      </c>
      <c r="P105" s="149">
        <f t="shared" si="4"/>
        <v>7299422</v>
      </c>
      <c r="Q105" s="149">
        <v>0</v>
      </c>
      <c r="R105" s="149">
        <v>6162586</v>
      </c>
      <c r="S105" s="149">
        <f t="shared" si="6"/>
        <v>1136836</v>
      </c>
      <c r="T105" s="149">
        <f>IF(D105="Biểu hoa hồng KH tự phát triển",SUMIF(Inter!$T$2:$T$507,Broker!A105,Inter!$W$2:$W$507),0)</f>
        <v>0</v>
      </c>
      <c r="U105" s="84">
        <f>IF(D105="Biểu hoa hồng KH tự phát triển",SUMIF(Group!$J$2:$J$99,Broker!A105,Group!$H$2:$H$99),0)</f>
        <v>0</v>
      </c>
      <c r="V105" s="84"/>
      <c r="W105" s="84"/>
      <c r="X105" s="149"/>
      <c r="Y105" s="149">
        <f t="shared" si="7"/>
        <v>1136836</v>
      </c>
    </row>
    <row r="106" spans="1:27" s="24" customFormat="1" ht="15.75" x14ac:dyDescent="0.25">
      <c r="A106" s="133" t="s">
        <v>2462</v>
      </c>
      <c r="B106" s="134" t="s">
        <v>2524</v>
      </c>
      <c r="C106" s="280" t="s">
        <v>35</v>
      </c>
      <c r="D106" s="154" t="s">
        <v>2</v>
      </c>
      <c r="E106" s="147" t="str">
        <f>VLOOKUP(A106,'RRE0020'!$A$2:$K$500,11,0)</f>
        <v>Acting Senior Officer</v>
      </c>
      <c r="F106" s="147">
        <f>VLOOKUP(A106,ĐML!$A$3:$K$500,11,0)</f>
        <v>9000000</v>
      </c>
      <c r="G106" s="148">
        <v>303770000</v>
      </c>
      <c r="H106" s="148">
        <v>598426</v>
      </c>
      <c r="I106" s="252">
        <f>SUMIFS(Call!$D$2:$D$13,Call!$E$2:$E$13,Broker!A106,Call!$G$2:$G$13,Broker!D106)</f>
        <v>0</v>
      </c>
      <c r="J106" s="149"/>
      <c r="K106" s="149"/>
      <c r="L106" s="149"/>
      <c r="M106" s="149">
        <f t="shared" si="5"/>
        <v>598426</v>
      </c>
      <c r="N106" s="149" t="str">
        <f>IF(D106="Biểu hoa hồng KH tự phát triển",IF(M106-VLOOKUP(M106,'5.QĐ'!$F$5:$J$12,5,TRUE)&gt;=-1000000,"yes","no"),"no")</f>
        <v>no</v>
      </c>
      <c r="O106" s="253">
        <f>IF(D106="Biểu hoa hồng KH tự phát triển",VLOOKUP(M106,'5.QĐ'!$F$5:$G$12,2,TRUE),IF(AND(Broker!M105&gt;5000000,SUMIF($A$2:$A$406,A106,$H$2:$H$406)&gt;F105),VLOOKUP(M106,'5.QĐ'!$F$5:$H$12,3,TRUE),0))</f>
        <v>0.1</v>
      </c>
      <c r="P106" s="149">
        <f t="shared" si="4"/>
        <v>59843</v>
      </c>
      <c r="Q106" s="149">
        <v>0</v>
      </c>
      <c r="R106" s="149">
        <v>59843</v>
      </c>
      <c r="S106" s="149">
        <f t="shared" si="6"/>
        <v>0</v>
      </c>
      <c r="T106" s="149">
        <f>IF(D106="Biểu hoa hồng KH tự phát triển",SUMIF(Inter!$T$2:$T$507,Broker!A106,Inter!$W$2:$W$507),0)</f>
        <v>0</v>
      </c>
      <c r="U106" s="84">
        <f>IF(D106="Biểu hoa hồng KH tự phát triển",SUMIF(Group!$J$2:$J$99,Broker!A106,Group!$H$2:$H$99),0)</f>
        <v>0</v>
      </c>
      <c r="V106" s="84"/>
      <c r="W106" s="84"/>
      <c r="X106" s="149"/>
      <c r="Y106" s="149">
        <f t="shared" si="7"/>
        <v>0</v>
      </c>
    </row>
    <row r="107" spans="1:27" s="24" customFormat="1" ht="15.75" x14ac:dyDescent="0.25">
      <c r="A107" s="133" t="s">
        <v>2487</v>
      </c>
      <c r="B107" s="134" t="s">
        <v>2564</v>
      </c>
      <c r="C107" s="280" t="s">
        <v>35</v>
      </c>
      <c r="D107" s="154" t="s">
        <v>0</v>
      </c>
      <c r="E107" s="147" t="str">
        <f>VLOOKUP(A107,'RRE0020'!$A$2:$K$500,11,0)</f>
        <v>Trainee</v>
      </c>
      <c r="F107" s="147">
        <f>VLOOKUP(A107,ĐML!$A$3:$K$500,11,0)</f>
        <v>7200000</v>
      </c>
      <c r="G107" s="148">
        <v>22589522000</v>
      </c>
      <c r="H107" s="148">
        <v>45350781</v>
      </c>
      <c r="I107" s="252">
        <f>SUMIFS(Call!$D$2:$D$13,Call!$E$2:$E$13,Broker!A107,Call!$G$2:$G$13,Broker!D107)</f>
        <v>30966</v>
      </c>
      <c r="J107" s="149"/>
      <c r="K107" s="149"/>
      <c r="L107" s="149"/>
      <c r="M107" s="149">
        <f t="shared" si="5"/>
        <v>45319815</v>
      </c>
      <c r="N107" s="149" t="str">
        <f>IF(D107="Biểu hoa hồng KH tự phát triển",IF(M107-VLOOKUP(M107,'5.QĐ'!$F$5:$J$12,5,TRUE)&gt;=-1000000,"yes","no"),"no")</f>
        <v>no</v>
      </c>
      <c r="O107" s="253">
        <f>IF(D107="Biểu hoa hồng KH tự phát triển",VLOOKUP(M107,'5.QĐ'!$F$5:$G$12,2,TRUE),IF(AND(Broker!M106&gt;5000000,SUMIF($A$2:$A$406,A107,$H$2:$H$406)&gt;F106),VLOOKUP(M107,'5.QĐ'!$F$5:$H$12,3,TRUE),0))</f>
        <v>0.3</v>
      </c>
      <c r="P107" s="149">
        <f t="shared" si="4"/>
        <v>13595945</v>
      </c>
      <c r="Q107" s="149">
        <v>0</v>
      </c>
      <c r="R107" s="149">
        <v>13251094</v>
      </c>
      <c r="S107" s="149">
        <f t="shared" si="6"/>
        <v>344851</v>
      </c>
      <c r="T107" s="149">
        <f>IF(D107="Biểu hoa hồng KH tự phát triển",SUMIF(Inter!$T$2:$T$507,Broker!A107,Inter!$W$2:$W$507),0)</f>
        <v>0</v>
      </c>
      <c r="U107" s="84">
        <f>IF(D107="Biểu hoa hồng KH tự phát triển",SUMIF(Group!$J$2:$J$99,Broker!A107,Group!$H$2:$H$99),0)</f>
        <v>0</v>
      </c>
      <c r="V107" s="84"/>
      <c r="W107" s="84"/>
      <c r="X107" s="149"/>
      <c r="Y107" s="149">
        <f t="shared" si="7"/>
        <v>344851</v>
      </c>
    </row>
    <row r="108" spans="1:27" s="24" customFormat="1" ht="15.75" x14ac:dyDescent="0.25">
      <c r="A108" s="133" t="s">
        <v>2539</v>
      </c>
      <c r="B108" s="134" t="s">
        <v>2565</v>
      </c>
      <c r="C108" s="280" t="s">
        <v>40</v>
      </c>
      <c r="D108" s="154" t="s">
        <v>0</v>
      </c>
      <c r="E108" s="147" t="str">
        <f>VLOOKUP(A108,'RRE0020'!$A$2:$K$500,11,0)</f>
        <v>Acting Senior Officer</v>
      </c>
      <c r="F108" s="147">
        <f>VLOOKUP(A108,ĐML!$A$3:$K$500,11,0)</f>
        <v>9000000</v>
      </c>
      <c r="G108" s="148">
        <v>1136070000</v>
      </c>
      <c r="H108" s="148">
        <v>2279457</v>
      </c>
      <c r="I108" s="252">
        <f>SUMIFS(Call!$D$2:$D$13,Call!$E$2:$E$13,Broker!A108,Call!$G$2:$G$13,Broker!D108)</f>
        <v>0</v>
      </c>
      <c r="J108" s="149"/>
      <c r="K108" s="149"/>
      <c r="L108" s="149"/>
      <c r="M108" s="149">
        <f t="shared" si="5"/>
        <v>2279457</v>
      </c>
      <c r="N108" s="149" t="str">
        <f>IF(D108="Biểu hoa hồng KH tự phát triển",IF(M108-VLOOKUP(M108,'5.QĐ'!$F$5:$J$12,5,TRUE)&gt;=-1000000,"yes","no"),"no")</f>
        <v>no</v>
      </c>
      <c r="O108" s="253" t="str">
        <f>IF(D108="Biểu hoa hồng KH tự phát triển",VLOOKUP(M108,'5.QĐ'!$F$5:$G$12,2,TRUE),IF(AND(Broker!M107&gt;5000000,SUMIF($A$2:$A$406,A108,$H$2:$H$406)&gt;F107),VLOOKUP(M108,'5.QĐ'!$F$5:$H$12,3,TRUE),0))</f>
        <v>0</v>
      </c>
      <c r="P108" s="149">
        <f t="shared" si="4"/>
        <v>0</v>
      </c>
      <c r="Q108" s="149">
        <v>0</v>
      </c>
      <c r="R108" s="149">
        <v>0</v>
      </c>
      <c r="S108" s="149">
        <f t="shared" si="6"/>
        <v>0</v>
      </c>
      <c r="T108" s="149">
        <f>IF(D108="Biểu hoa hồng KH tự phát triển",SUMIF(Inter!$T$2:$T$507,Broker!A108,Inter!$W$2:$W$507),0)</f>
        <v>0</v>
      </c>
      <c r="U108" s="84">
        <f>IF(D108="Biểu hoa hồng KH tự phát triển",SUMIF(Group!$J$2:$J$99,Broker!A108,Group!$H$2:$H$99),0)</f>
        <v>0</v>
      </c>
      <c r="V108" s="84"/>
      <c r="W108" s="84"/>
      <c r="X108" s="149"/>
      <c r="Y108" s="149">
        <f t="shared" si="7"/>
        <v>0</v>
      </c>
    </row>
    <row r="109" spans="1:27" s="24" customFormat="1" ht="15.75" x14ac:dyDescent="0.25">
      <c r="A109" s="133" t="s">
        <v>2539</v>
      </c>
      <c r="B109" s="134" t="s">
        <v>2565</v>
      </c>
      <c r="C109" s="280" t="s">
        <v>40</v>
      </c>
      <c r="D109" s="154" t="s">
        <v>2</v>
      </c>
      <c r="E109" s="147" t="str">
        <f>VLOOKUP(A109,'RRE0020'!$A$2:$K$500,11,0)</f>
        <v>Acting Senior Officer</v>
      </c>
      <c r="F109" s="147">
        <f>VLOOKUP(A109,ĐML!$A$3:$K$500,11,0)</f>
        <v>9000000</v>
      </c>
      <c r="G109" s="148">
        <v>562490000</v>
      </c>
      <c r="H109" s="148">
        <v>1058848</v>
      </c>
      <c r="I109" s="252">
        <f>SUMIFS(Call!$D$2:$D$13,Call!$E$2:$E$13,Broker!A109,Call!$G$2:$G$13,Broker!D109)</f>
        <v>0</v>
      </c>
      <c r="J109" s="149"/>
      <c r="K109" s="149"/>
      <c r="L109" s="149"/>
      <c r="M109" s="149">
        <f t="shared" si="5"/>
        <v>1058848</v>
      </c>
      <c r="N109" s="149" t="str">
        <f>IF(D109="Biểu hoa hồng KH tự phát triển",IF(M109-VLOOKUP(M109,'5.QĐ'!$F$5:$J$12,5,TRUE)&gt;=-1000000,"yes","no"),"no")</f>
        <v>no</v>
      </c>
      <c r="O109" s="253">
        <f>IF(D109="Biểu hoa hồng KH tự phát triển",VLOOKUP(M109,'5.QĐ'!$F$5:$G$12,2,TRUE),IF(AND(Broker!M108&gt;5000000,SUMIF($A$2:$A$406,A109,$H$2:$H$406)&gt;F108),VLOOKUP(M109,'5.QĐ'!$F$5:$H$12,3,TRUE),0))</f>
        <v>0</v>
      </c>
      <c r="P109" s="149">
        <f t="shared" si="4"/>
        <v>0</v>
      </c>
      <c r="Q109" s="149">
        <v>0</v>
      </c>
      <c r="R109" s="149">
        <v>0</v>
      </c>
      <c r="S109" s="149">
        <f t="shared" si="6"/>
        <v>0</v>
      </c>
      <c r="T109" s="149">
        <f>IF(D109="Biểu hoa hồng KH tự phát triển",SUMIF(Inter!$T$2:$T$507,Broker!A109,Inter!$W$2:$W$507),0)</f>
        <v>0</v>
      </c>
      <c r="U109" s="84">
        <f>IF(D109="Biểu hoa hồng KH tự phát triển",SUMIF(Group!$J$2:$J$99,Broker!A109,Group!$H$2:$H$99),0)</f>
        <v>0</v>
      </c>
      <c r="V109" s="84"/>
      <c r="W109" s="84"/>
      <c r="X109" s="149"/>
      <c r="Y109" s="149">
        <f t="shared" si="7"/>
        <v>0</v>
      </c>
    </row>
    <row r="110" spans="1:27" s="24" customFormat="1" ht="15.75" x14ac:dyDescent="0.25">
      <c r="A110" s="133" t="s">
        <v>2598</v>
      </c>
      <c r="B110" s="134" t="s">
        <v>2614</v>
      </c>
      <c r="C110" s="280" t="s">
        <v>1563</v>
      </c>
      <c r="D110" s="154" t="s">
        <v>0</v>
      </c>
      <c r="E110" s="147" t="str">
        <f>VLOOKUP(A110,'RRE0020'!$A$2:$K$500,11,0)</f>
        <v>Acting Senior Officer</v>
      </c>
      <c r="F110" s="147">
        <f>VLOOKUP(A110,ĐML!$A$3:$K$500,11,0)</f>
        <v>9000000</v>
      </c>
      <c r="G110" s="148">
        <v>7658330000</v>
      </c>
      <c r="H110" s="148">
        <v>13987340</v>
      </c>
      <c r="I110" s="252">
        <f>SUMIFS(Call!$D$2:$D$13,Call!$E$2:$E$13,Broker!A110,Call!$G$2:$G$13,Broker!D110)</f>
        <v>0</v>
      </c>
      <c r="J110" s="149"/>
      <c r="K110" s="149"/>
      <c r="L110" s="149"/>
      <c r="M110" s="149">
        <f t="shared" si="5"/>
        <v>13987340</v>
      </c>
      <c r="N110" s="149" t="str">
        <f>IF(D110="Biểu hoa hồng KH tự phát triển",IF(M110-VLOOKUP(M110,'5.QĐ'!$F$5:$J$12,5,TRUE)&gt;=-1000000,"yes","no"),"no")</f>
        <v>no</v>
      </c>
      <c r="O110" s="253">
        <f>IF(D110="Biểu hoa hồng KH tự phát triển",VLOOKUP(M110,'5.QĐ'!$F$5:$G$12,2,TRUE),IF(AND(Broker!M109&gt;5000000,SUMIF($A$2:$A$406,A110,$H$2:$H$406)&gt;F109),VLOOKUP(M110,'5.QĐ'!$F$5:$H$12,3,TRUE),0))</f>
        <v>0.2</v>
      </c>
      <c r="P110" s="149">
        <f t="shared" si="4"/>
        <v>2797468</v>
      </c>
      <c r="Q110" s="149">
        <v>0</v>
      </c>
      <c r="R110" s="149">
        <v>0</v>
      </c>
      <c r="S110" s="149">
        <f t="shared" si="6"/>
        <v>2797468</v>
      </c>
      <c r="T110" s="149">
        <f>IF(D110="Biểu hoa hồng KH tự phát triển",SUMIF(Inter!$T$2:$T$507,Broker!A110,Inter!$W$2:$W$507),0)</f>
        <v>0</v>
      </c>
      <c r="U110" s="84">
        <f>IF(D110="Biểu hoa hồng KH tự phát triển",SUMIF(Group!$J$2:$J$99,Broker!A110,Group!$H$2:$H$99),0)</f>
        <v>0</v>
      </c>
      <c r="V110" s="84"/>
      <c r="W110" s="84"/>
      <c r="X110" s="149"/>
      <c r="Y110" s="149">
        <f t="shared" si="7"/>
        <v>2797468</v>
      </c>
    </row>
    <row r="111" spans="1:27" s="24" customFormat="1" ht="15.75" x14ac:dyDescent="0.25">
      <c r="A111" s="133" t="s">
        <v>2590</v>
      </c>
      <c r="B111" s="134" t="s">
        <v>2615</v>
      </c>
      <c r="C111" s="280" t="s">
        <v>40</v>
      </c>
      <c r="D111" s="154" t="s">
        <v>0</v>
      </c>
      <c r="E111" s="147" t="str">
        <f>VLOOKUP(A111,'RRE0020'!$A$2:$K$500,11,0)</f>
        <v>Trainee</v>
      </c>
      <c r="F111" s="147">
        <f>VLOOKUP(A111,ĐML!$A$3:$K$500,11,0)</f>
        <v>7200000</v>
      </c>
      <c r="G111" s="148">
        <v>2940941300</v>
      </c>
      <c r="H111" s="148">
        <v>4699171</v>
      </c>
      <c r="I111" s="252">
        <f>SUMIFS(Call!$D$2:$D$13,Call!$E$2:$E$13,Broker!A111,Call!$G$2:$G$13,Broker!D111)</f>
        <v>0</v>
      </c>
      <c r="J111" s="149"/>
      <c r="K111" s="149"/>
      <c r="L111" s="149"/>
      <c r="M111" s="149">
        <f t="shared" si="5"/>
        <v>4699171</v>
      </c>
      <c r="N111" s="149" t="str">
        <f>IF(D111="Biểu hoa hồng KH tự phát triển",IF(M111-VLOOKUP(M111,'5.QĐ'!$F$5:$J$12,5,TRUE)&gt;=-1000000,"yes","no"),"no")</f>
        <v>no</v>
      </c>
      <c r="O111" s="253" t="str">
        <f>IF(D111="Biểu hoa hồng KH tự phát triển",VLOOKUP(M111,'5.QĐ'!$F$5:$G$12,2,TRUE),IF(AND(Broker!M110&gt;5000000,SUMIF($A$2:$A$406,A111,$H$2:$H$406)&gt;F110),VLOOKUP(M111,'5.QĐ'!$F$5:$H$12,3,TRUE),0))</f>
        <v>0</v>
      </c>
      <c r="P111" s="149">
        <f t="shared" si="4"/>
        <v>0</v>
      </c>
      <c r="Q111" s="149">
        <v>0</v>
      </c>
      <c r="R111" s="149">
        <v>0</v>
      </c>
      <c r="S111" s="149">
        <f t="shared" si="6"/>
        <v>0</v>
      </c>
      <c r="T111" s="149">
        <f>IF(D111="Biểu hoa hồng KH tự phát triển",SUMIF(Inter!$T$2:$T$507,Broker!A111,Inter!$W$2:$W$507),0)</f>
        <v>0</v>
      </c>
      <c r="U111" s="84">
        <f>IF(D111="Biểu hoa hồng KH tự phát triển",SUMIF(Group!$J$2:$J$99,Broker!A111,Group!$H$2:$H$99),0)</f>
        <v>0</v>
      </c>
      <c r="V111" s="84"/>
      <c r="W111" s="84"/>
      <c r="X111" s="149"/>
      <c r="Y111" s="149">
        <f t="shared" si="7"/>
        <v>0</v>
      </c>
    </row>
    <row r="112" spans="1:27" s="24" customFormat="1" ht="15.75" x14ac:dyDescent="0.25">
      <c r="A112" s="133" t="s">
        <v>2578</v>
      </c>
      <c r="B112" s="134" t="s">
        <v>2616</v>
      </c>
      <c r="C112" s="280" t="s">
        <v>34</v>
      </c>
      <c r="D112" s="154" t="s">
        <v>0</v>
      </c>
      <c r="E112" s="147" t="str">
        <f>VLOOKUP(A112,'RRE0020'!$A$2:$K$500,11,0)</f>
        <v>Trainee</v>
      </c>
      <c r="F112" s="147">
        <f>VLOOKUP(A112,ĐML!$A$3:$K$500,11,0)</f>
        <v>8000000</v>
      </c>
      <c r="G112" s="148">
        <v>8766102000</v>
      </c>
      <c r="H112" s="148">
        <v>13206498</v>
      </c>
      <c r="I112" s="252">
        <f>SUMIFS(Call!$D$2:$D$13,Call!$E$2:$E$13,Broker!A112,Call!$G$2:$G$13,Broker!D112)</f>
        <v>0</v>
      </c>
      <c r="J112" s="149"/>
      <c r="K112" s="149"/>
      <c r="L112" s="149"/>
      <c r="M112" s="149">
        <f t="shared" si="5"/>
        <v>13206498</v>
      </c>
      <c r="N112" s="149" t="str">
        <f>IF(D112="Biểu hoa hồng KH tự phát triển",IF(M112-VLOOKUP(M112,'5.QĐ'!$F$5:$J$12,5,TRUE)&gt;=-1000000,"yes","no"),"no")</f>
        <v>no</v>
      </c>
      <c r="O112" s="253">
        <f>IF(D112="Biểu hoa hồng KH tự phát triển",VLOOKUP(M112,'5.QĐ'!$F$5:$G$12,2,TRUE),IF(AND(Broker!M111&gt;5000000,SUMIF($A$2:$A$406,A112,$H$2:$H$406)&gt;F111),VLOOKUP(M112,'5.QĐ'!$F$5:$H$12,3,TRUE),0))</f>
        <v>0.2</v>
      </c>
      <c r="P112" s="149">
        <f t="shared" si="4"/>
        <v>2641300</v>
      </c>
      <c r="Q112" s="149">
        <v>0</v>
      </c>
      <c r="R112" s="149">
        <v>0</v>
      </c>
      <c r="S112" s="149">
        <f t="shared" si="6"/>
        <v>2641300</v>
      </c>
      <c r="T112" s="149">
        <f>IF(D112="Biểu hoa hồng KH tự phát triển",SUMIF(Inter!$T$2:$T$507,Broker!A112,Inter!$W$2:$W$507),0)</f>
        <v>0</v>
      </c>
      <c r="U112" s="84">
        <f>IF(D112="Biểu hoa hồng KH tự phát triển",SUMIF(Group!$J$2:$J$99,Broker!A112,Group!$H$2:$H$99),0)</f>
        <v>0</v>
      </c>
      <c r="V112" s="84"/>
      <c r="W112" s="84"/>
      <c r="X112" s="149"/>
      <c r="Y112" s="149">
        <f t="shared" si="7"/>
        <v>2641300</v>
      </c>
    </row>
    <row r="113" spans="1:25" s="24" customFormat="1" ht="15.75" x14ac:dyDescent="0.25">
      <c r="A113" s="133" t="s">
        <v>2578</v>
      </c>
      <c r="B113" s="134" t="s">
        <v>2616</v>
      </c>
      <c r="C113" s="280" t="s">
        <v>34</v>
      </c>
      <c r="D113" s="154" t="s">
        <v>2</v>
      </c>
      <c r="E113" s="147" t="str">
        <f>VLOOKUP(A113,'RRE0020'!$A$2:$K$500,11,0)</f>
        <v>Trainee</v>
      </c>
      <c r="F113" s="147">
        <f>VLOOKUP(A113,ĐML!$A$3:$K$500,11,0)</f>
        <v>8000000</v>
      </c>
      <c r="G113" s="148">
        <v>49050000</v>
      </c>
      <c r="H113" s="148">
        <v>72103</v>
      </c>
      <c r="I113" s="252">
        <f>SUMIFS(Call!$D$2:$D$13,Call!$E$2:$E$13,Broker!A113,Call!$G$2:$G$13,Broker!D113)</f>
        <v>0</v>
      </c>
      <c r="J113" s="149"/>
      <c r="K113" s="149"/>
      <c r="L113" s="149"/>
      <c r="M113" s="149">
        <f t="shared" si="5"/>
        <v>72103</v>
      </c>
      <c r="N113" s="149" t="str">
        <f>IF(D113="Biểu hoa hồng KH tự phát triển",IF(M113-VLOOKUP(M113,'5.QĐ'!$F$5:$J$12,5,TRUE)&gt;=-1000000,"yes","no"),"no")</f>
        <v>no</v>
      </c>
      <c r="O113" s="253">
        <f>IF(D113="Biểu hoa hồng KH tự phát triển",VLOOKUP(M113,'5.QĐ'!$F$5:$G$12,2,TRUE),IF(AND(Broker!M112&gt;5000000,SUMIF($A$2:$A$406,A113,$H$2:$H$406)&gt;F112),VLOOKUP(M113,'5.QĐ'!$F$5:$H$12,3,TRUE),0))</f>
        <v>0.1</v>
      </c>
      <c r="P113" s="149">
        <f t="shared" si="4"/>
        <v>7210</v>
      </c>
      <c r="Q113" s="149">
        <v>0</v>
      </c>
      <c r="R113" s="149">
        <v>3131</v>
      </c>
      <c r="S113" s="149">
        <f t="shared" si="6"/>
        <v>4079</v>
      </c>
      <c r="T113" s="149">
        <f>IF(D113="Biểu hoa hồng KH tự phát triển",SUMIF(Inter!$T$2:$T$507,Broker!A113,Inter!$W$2:$W$507),0)</f>
        <v>0</v>
      </c>
      <c r="U113" s="84">
        <f>IF(D113="Biểu hoa hồng KH tự phát triển",SUMIF(Group!$J$2:$J$99,Broker!A113,Group!$H$2:$H$99),0)</f>
        <v>0</v>
      </c>
      <c r="V113" s="84"/>
      <c r="W113" s="84"/>
      <c r="X113" s="149"/>
      <c r="Y113" s="149">
        <f t="shared" si="7"/>
        <v>4079</v>
      </c>
    </row>
    <row r="114" spans="1:25" s="24" customFormat="1" ht="15.75" x14ac:dyDescent="0.25">
      <c r="A114" s="133" t="s">
        <v>2595</v>
      </c>
      <c r="B114" s="134" t="s">
        <v>2617</v>
      </c>
      <c r="C114" s="280" t="s">
        <v>40</v>
      </c>
      <c r="D114" s="154" t="s">
        <v>0</v>
      </c>
      <c r="E114" s="147" t="str">
        <f>VLOOKUP(A114,'RRE0020'!$A$2:$K$500,11,0)</f>
        <v>Trainee</v>
      </c>
      <c r="F114" s="147">
        <f>VLOOKUP(A114,ĐML!$A$3:$K$500,11,0)</f>
        <v>8000000</v>
      </c>
      <c r="G114" s="148">
        <v>4517335000</v>
      </c>
      <c r="H114" s="148">
        <v>9323016</v>
      </c>
      <c r="I114" s="252">
        <f>SUMIFS(Call!$D$2:$D$13,Call!$E$2:$E$13,Broker!A114,Call!$G$2:$G$13,Broker!D114)</f>
        <v>0</v>
      </c>
      <c r="J114" s="149"/>
      <c r="K114" s="149"/>
      <c r="L114" s="149"/>
      <c r="M114" s="149">
        <f t="shared" si="5"/>
        <v>9323016</v>
      </c>
      <c r="N114" s="149" t="str">
        <f>IF(D114="Biểu hoa hồng KH tự phát triển",IF(M114-VLOOKUP(M114,'5.QĐ'!$F$5:$J$12,5,TRUE)&gt;=-1000000,"yes","no"),"no")</f>
        <v>no</v>
      </c>
      <c r="O114" s="253" t="str">
        <f>IF(D114="Biểu hoa hồng KH tự phát triển",VLOOKUP(M114,'5.QĐ'!$F$5:$G$12,2,TRUE),IF(AND(Broker!M113&gt;5000000,SUMIF($A$2:$A$406,A114,$H$2:$H$406)&gt;F113),VLOOKUP(M114,'5.QĐ'!$F$5:$H$12,3,TRUE),0))</f>
        <v>0</v>
      </c>
      <c r="P114" s="149">
        <f t="shared" si="4"/>
        <v>0</v>
      </c>
      <c r="Q114" s="149">
        <v>0</v>
      </c>
      <c r="R114" s="149">
        <v>0</v>
      </c>
      <c r="S114" s="149">
        <f t="shared" si="6"/>
        <v>0</v>
      </c>
      <c r="T114" s="149">
        <f>IF(D114="Biểu hoa hồng KH tự phát triển",SUMIF(Inter!$T$2:$T$507,Broker!A114,Inter!$W$2:$W$507),0)</f>
        <v>0</v>
      </c>
      <c r="U114" s="84">
        <f>IF(D114="Biểu hoa hồng KH tự phát triển",SUMIF(Group!$J$2:$J$99,Broker!A114,Group!$H$2:$H$99),0)</f>
        <v>0</v>
      </c>
      <c r="V114" s="84"/>
      <c r="W114" s="84"/>
      <c r="X114" s="149"/>
      <c r="Y114" s="149">
        <f t="shared" si="7"/>
        <v>0</v>
      </c>
    </row>
    <row r="115" spans="1:25" s="24" customFormat="1" ht="15.75" x14ac:dyDescent="0.25">
      <c r="A115" s="133" t="s">
        <v>2595</v>
      </c>
      <c r="B115" s="134" t="s">
        <v>2617</v>
      </c>
      <c r="C115" s="280" t="s">
        <v>40</v>
      </c>
      <c r="D115" s="154" t="s">
        <v>2</v>
      </c>
      <c r="E115" s="147" t="str">
        <f>VLOOKUP(A115,'RRE0020'!$A$2:$K$500,11,0)</f>
        <v>Trainee</v>
      </c>
      <c r="F115" s="147">
        <f>VLOOKUP(A115,ĐML!$A$3:$K$500,11,0)</f>
        <v>8000000</v>
      </c>
      <c r="G115" s="148">
        <v>277725000</v>
      </c>
      <c r="H115" s="148">
        <v>577710</v>
      </c>
      <c r="I115" s="252">
        <f>SUMIFS(Call!$D$2:$D$13,Call!$E$2:$E$13,Broker!A115,Call!$G$2:$G$13,Broker!D115)</f>
        <v>0</v>
      </c>
      <c r="J115" s="149"/>
      <c r="K115" s="149"/>
      <c r="L115" s="149"/>
      <c r="M115" s="149">
        <f t="shared" si="5"/>
        <v>577710</v>
      </c>
      <c r="N115" s="149" t="str">
        <f>IF(D115="Biểu hoa hồng KH tự phát triển",IF(M115-VLOOKUP(M115,'5.QĐ'!$F$5:$J$12,5,TRUE)&gt;=-1000000,"yes","no"),"no")</f>
        <v>no</v>
      </c>
      <c r="O115" s="253">
        <f>IF(D115="Biểu hoa hồng KH tự phát triển",VLOOKUP(M115,'5.QĐ'!$F$5:$G$12,2,TRUE),IF(AND(Broker!M114&gt;5000000,SUMIF($A$2:$A$406,A115,$H$2:$H$406)&gt;F114),VLOOKUP(M115,'5.QĐ'!$F$5:$H$12,3,TRUE),0))</f>
        <v>0.1</v>
      </c>
      <c r="P115" s="149">
        <f t="shared" si="4"/>
        <v>57771</v>
      </c>
      <c r="Q115" s="149">
        <v>0</v>
      </c>
      <c r="R115" s="149">
        <v>50114</v>
      </c>
      <c r="S115" s="149">
        <f t="shared" si="6"/>
        <v>7657</v>
      </c>
      <c r="T115" s="149">
        <f>IF(D115="Biểu hoa hồng KH tự phát triển",SUMIF(Inter!$T$2:$T$507,Broker!A115,Inter!$W$2:$W$507),0)</f>
        <v>0</v>
      </c>
      <c r="U115" s="84">
        <f>IF(D115="Biểu hoa hồng KH tự phát triển",SUMIF(Group!$J$2:$J$99,Broker!A115,Group!$H$2:$H$99),0)</f>
        <v>0</v>
      </c>
      <c r="V115" s="84"/>
      <c r="W115" s="84"/>
      <c r="X115" s="149"/>
      <c r="Y115" s="149">
        <f t="shared" si="7"/>
        <v>7657</v>
      </c>
    </row>
    <row r="116" spans="1:25" s="24" customFormat="1" ht="15.75" x14ac:dyDescent="0.25">
      <c r="A116" s="133" t="s">
        <v>2576</v>
      </c>
      <c r="B116" s="134" t="s">
        <v>2618</v>
      </c>
      <c r="C116" s="280" t="s">
        <v>37</v>
      </c>
      <c r="D116" s="154" t="s">
        <v>0</v>
      </c>
      <c r="E116" s="147" t="str">
        <f>VLOOKUP(A116,'RRE0020'!$A$2:$K$500,11,0)</f>
        <v>Acting Senior Officer</v>
      </c>
      <c r="F116" s="147">
        <f>VLOOKUP(A116,ĐML!$A$3:$K$500,11,0)</f>
        <v>9000000</v>
      </c>
      <c r="G116" s="148">
        <v>68835000</v>
      </c>
      <c r="H116" s="148">
        <v>108810</v>
      </c>
      <c r="I116" s="252">
        <f>SUMIFS(Call!$D$2:$D$13,Call!$E$2:$E$13,Broker!A116,Call!$G$2:$G$13,Broker!D116)</f>
        <v>0</v>
      </c>
      <c r="J116" s="149"/>
      <c r="K116" s="149"/>
      <c r="L116" s="149"/>
      <c r="M116" s="149">
        <f t="shared" si="5"/>
        <v>108810</v>
      </c>
      <c r="N116" s="149" t="str">
        <f>IF(D116="Biểu hoa hồng KH tự phát triển",IF(M116-VLOOKUP(M116,'5.QĐ'!$F$5:$J$12,5,TRUE)&gt;=-1000000,"yes","no"),"no")</f>
        <v>no</v>
      </c>
      <c r="O116" s="253" t="str">
        <f>IF(D116="Biểu hoa hồng KH tự phát triển",VLOOKUP(M116,'5.QĐ'!$F$5:$G$12,2,TRUE),IF(AND(Broker!M115&gt;5000000,SUMIF($A$2:$A$406,A116,$H$2:$H$406)&gt;F115),VLOOKUP(M116,'5.QĐ'!$F$5:$H$12,3,TRUE),0))</f>
        <v>0</v>
      </c>
      <c r="P116" s="149">
        <f t="shared" si="4"/>
        <v>0</v>
      </c>
      <c r="Q116" s="149">
        <v>0</v>
      </c>
      <c r="R116" s="149">
        <v>0</v>
      </c>
      <c r="S116" s="149">
        <f t="shared" si="6"/>
        <v>0</v>
      </c>
      <c r="T116" s="149">
        <f>IF(D116="Biểu hoa hồng KH tự phát triển",SUMIF(Inter!$T$2:$T$507,Broker!A116,Inter!$W$2:$W$507),0)</f>
        <v>0</v>
      </c>
      <c r="U116" s="84">
        <f>IF(D116="Biểu hoa hồng KH tự phát triển",SUMIF(Group!$J$2:$J$99,Broker!A116,Group!$H$2:$H$99),0)</f>
        <v>0</v>
      </c>
      <c r="V116" s="84"/>
      <c r="W116" s="84"/>
      <c r="X116" s="149"/>
      <c r="Y116" s="149">
        <f t="shared" si="7"/>
        <v>0</v>
      </c>
    </row>
    <row r="117" spans="1:25" ht="15.75" x14ac:dyDescent="0.25">
      <c r="A117" s="133" t="s">
        <v>2576</v>
      </c>
      <c r="B117" s="134" t="s">
        <v>2618</v>
      </c>
      <c r="C117" s="280" t="s">
        <v>37</v>
      </c>
      <c r="D117" s="154" t="s">
        <v>2</v>
      </c>
      <c r="E117" s="147" t="str">
        <f>VLOOKUP(A117,'RRE0020'!$A$2:$K$500,11,0)</f>
        <v>Acting Senior Officer</v>
      </c>
      <c r="F117" s="147">
        <f>VLOOKUP(A117,ĐML!$A$3:$K$500,11,0)</f>
        <v>9000000</v>
      </c>
      <c r="G117" s="148">
        <v>8877000</v>
      </c>
      <c r="H117" s="148">
        <v>13049</v>
      </c>
      <c r="I117" s="252">
        <f>SUMIFS(Call!$D$2:$D$13,Call!$E$2:$E$13,Broker!A117,Call!$G$2:$G$13,Broker!D117)</f>
        <v>0</v>
      </c>
      <c r="J117" s="149"/>
      <c r="K117" s="149"/>
      <c r="L117" s="149"/>
      <c r="M117" s="149">
        <f t="shared" si="5"/>
        <v>13049</v>
      </c>
      <c r="N117" s="149" t="str">
        <f>IF(D117="Biểu hoa hồng KH tự phát triển",IF(M117-VLOOKUP(M117,'5.QĐ'!$F$5:$J$12,5,TRUE)&gt;=-1000000,"yes","no"),"no")</f>
        <v>no</v>
      </c>
      <c r="O117" s="253">
        <f>IF(D117="Biểu hoa hồng KH tự phát triển",VLOOKUP(M117,'5.QĐ'!$F$5:$G$12,2,TRUE),IF(AND(Broker!M116&gt;5000000,SUMIF($A$2:$A$406,A117,$H$2:$H$406)&gt;F116),VLOOKUP(M117,'5.QĐ'!$F$5:$H$12,3,TRUE),0))</f>
        <v>0</v>
      </c>
      <c r="P117" s="149">
        <f t="shared" si="4"/>
        <v>0</v>
      </c>
      <c r="Q117" s="149">
        <v>0</v>
      </c>
      <c r="R117" s="149">
        <v>0</v>
      </c>
      <c r="S117" s="149">
        <f t="shared" si="6"/>
        <v>0</v>
      </c>
      <c r="T117" s="149">
        <f>IF(D117="Biểu hoa hồng KH tự phát triển",SUMIF(Inter!$T$2:$T$507,Broker!A117,Inter!$W$2:$W$507),0)</f>
        <v>0</v>
      </c>
      <c r="U117" s="84">
        <f>IF(D117="Biểu hoa hồng KH tự phát triển",SUMIF(Group!$J$2:$J$99,Broker!A117,Group!$H$2:$H$99),0)</f>
        <v>0</v>
      </c>
      <c r="V117" s="84"/>
      <c r="W117" s="84"/>
      <c r="X117" s="149"/>
      <c r="Y117" s="149">
        <f t="shared" si="7"/>
        <v>0</v>
      </c>
    </row>
    <row r="118" spans="1:25" ht="15.75" x14ac:dyDescent="0.25">
      <c r="A118" s="133" t="s">
        <v>2626</v>
      </c>
      <c r="B118" s="134" t="s">
        <v>2657</v>
      </c>
      <c r="C118" s="280" t="s">
        <v>34</v>
      </c>
      <c r="D118" s="154" t="s">
        <v>0</v>
      </c>
      <c r="E118" s="147" t="str">
        <f>VLOOKUP(A118,'RRE0020'!$A$2:$K$500,11,0)</f>
        <v>Trainee</v>
      </c>
      <c r="F118" s="147">
        <f>VLOOKUP(A118,ĐML!$A$3:$K$500,11,0)</f>
        <v>8000000</v>
      </c>
      <c r="G118" s="148">
        <v>8363766000</v>
      </c>
      <c r="H118" s="148">
        <v>14104207</v>
      </c>
      <c r="I118" s="252">
        <f>SUMIFS(Call!$D$2:$D$13,Call!$E$2:$E$13,Broker!A118,Call!$G$2:$G$13,Broker!D118)</f>
        <v>0</v>
      </c>
      <c r="J118" s="149"/>
      <c r="K118" s="149"/>
      <c r="L118" s="149"/>
      <c r="M118" s="149">
        <f t="shared" si="5"/>
        <v>14104207</v>
      </c>
      <c r="N118" s="149" t="str">
        <f>IF(D118="Biểu hoa hồng KH tự phát triển",IF(M118-VLOOKUP(M118,'5.QĐ'!$F$5:$J$12,5,TRUE)&gt;=-1000000,"yes","no"),"no")</f>
        <v>no</v>
      </c>
      <c r="O118" s="253">
        <f>IF(D118="Biểu hoa hồng KH tự phát triển",VLOOKUP(M118,'5.QĐ'!$F$5:$G$12,2,TRUE),IF(AND(Broker!M117&gt;5000000,SUMIF($A$2:$A$406,A118,$H$2:$H$406)&gt;F117),VLOOKUP(M118,'5.QĐ'!$F$5:$H$12,3,TRUE),0))</f>
        <v>0.2</v>
      </c>
      <c r="P118" s="149">
        <f t="shared" si="4"/>
        <v>2820841</v>
      </c>
      <c r="Q118" s="149">
        <v>0</v>
      </c>
      <c r="R118" s="149">
        <v>0</v>
      </c>
      <c r="S118" s="149">
        <f t="shared" si="6"/>
        <v>2820841</v>
      </c>
      <c r="T118" s="149">
        <f>IF(D118="Biểu hoa hồng KH tự phát triển",SUMIF(Inter!$T$2:$T$507,Broker!A118,Inter!$W$2:$W$507),0)</f>
        <v>0</v>
      </c>
      <c r="U118" s="84">
        <f>IF(D118="Biểu hoa hồng KH tự phát triển",SUMIF(Group!$J$2:$J$99,Broker!A118,Group!$H$2:$H$99),0)</f>
        <v>0</v>
      </c>
      <c r="V118" s="84"/>
      <c r="W118" s="84"/>
      <c r="X118" s="149"/>
      <c r="Y118" s="149">
        <f t="shared" si="7"/>
        <v>2820841</v>
      </c>
    </row>
    <row r="119" spans="1:25" ht="15.75" x14ac:dyDescent="0.25">
      <c r="A119" s="133" t="s">
        <v>2626</v>
      </c>
      <c r="B119" s="134" t="s">
        <v>2657</v>
      </c>
      <c r="C119" s="280" t="s">
        <v>34</v>
      </c>
      <c r="D119" s="154" t="s">
        <v>2</v>
      </c>
      <c r="E119" s="147" t="str">
        <f>VLOOKUP(A119,'RRE0020'!$A$2:$K$500,11,0)</f>
        <v>Trainee</v>
      </c>
      <c r="F119" s="147">
        <f>VLOOKUP(A119,ĐML!$A$3:$K$500,11,0)</f>
        <v>8000000</v>
      </c>
      <c r="G119" s="148">
        <v>9600000</v>
      </c>
      <c r="H119" s="148">
        <v>18912</v>
      </c>
      <c r="I119" s="252">
        <f>SUMIFS(Call!$D$2:$D$13,Call!$E$2:$E$13,Broker!A119,Call!$G$2:$G$13,Broker!D119)</f>
        <v>0</v>
      </c>
      <c r="J119" s="149"/>
      <c r="K119" s="149"/>
      <c r="L119" s="149"/>
      <c r="M119" s="149">
        <f t="shared" si="5"/>
        <v>18912</v>
      </c>
      <c r="N119" s="149" t="str">
        <f>IF(D119="Biểu hoa hồng KH tự phát triển",IF(M119-VLOOKUP(M119,'5.QĐ'!$F$5:$J$12,5,TRUE)&gt;=-1000000,"yes","no"),"no")</f>
        <v>no</v>
      </c>
      <c r="O119" s="253">
        <f>IF(D119="Biểu hoa hồng KH tự phát triển",VLOOKUP(M119,'5.QĐ'!$F$5:$G$12,2,TRUE),IF(AND(Broker!M118&gt;5000000,SUMIF($A$2:$A$406,A119,$H$2:$H$406)&gt;F118),VLOOKUP(M119,'5.QĐ'!$F$5:$H$12,3,TRUE),0))</f>
        <v>0.1</v>
      </c>
      <c r="P119" s="149">
        <f t="shared" si="4"/>
        <v>1891</v>
      </c>
      <c r="Q119" s="149">
        <v>0</v>
      </c>
      <c r="R119" s="149">
        <v>1891</v>
      </c>
      <c r="S119" s="149">
        <f t="shared" si="6"/>
        <v>0</v>
      </c>
      <c r="T119" s="149">
        <f>IF(D119="Biểu hoa hồng KH tự phát triển",SUMIF(Inter!$T$2:$T$507,Broker!A119,Inter!$W$2:$W$507),0)</f>
        <v>0</v>
      </c>
      <c r="U119" s="84">
        <f>IF(D119="Biểu hoa hồng KH tự phát triển",SUMIF(Group!$J$2:$J$99,Broker!A119,Group!$H$2:$H$99),0)</f>
        <v>0</v>
      </c>
      <c r="V119" s="84"/>
      <c r="W119" s="84"/>
      <c r="X119" s="149"/>
      <c r="Y119" s="149">
        <f t="shared" si="7"/>
        <v>0</v>
      </c>
    </row>
    <row r="120" spans="1:25" ht="15.75" x14ac:dyDescent="0.25">
      <c r="A120" s="133" t="s">
        <v>2642</v>
      </c>
      <c r="B120" s="134" t="s">
        <v>2658</v>
      </c>
      <c r="C120" s="280" t="s">
        <v>39</v>
      </c>
      <c r="D120" s="154" t="s">
        <v>0</v>
      </c>
      <c r="E120" s="147" t="str">
        <f>VLOOKUP(A120,'RRE0020'!$A$2:$K$500,11,0)</f>
        <v>Acting Senior Officer</v>
      </c>
      <c r="F120" s="147">
        <f>VLOOKUP(A120,ĐML!$A$3:$K$500,11,0)</f>
        <v>9000000</v>
      </c>
      <c r="G120" s="148">
        <v>11636065000</v>
      </c>
      <c r="H120" s="148">
        <v>20111280</v>
      </c>
      <c r="I120" s="252">
        <f>SUMIFS(Call!$D$2:$D$13,Call!$E$2:$E$13,Broker!A120,Call!$G$2:$G$13,Broker!D120)</f>
        <v>0</v>
      </c>
      <c r="J120" s="149"/>
      <c r="K120" s="149"/>
      <c r="L120" s="149"/>
      <c r="M120" s="149">
        <f t="shared" si="5"/>
        <v>20111280</v>
      </c>
      <c r="N120" s="149" t="str">
        <f>IF(D120="Biểu hoa hồng KH tự phát triển",IF(M120-VLOOKUP(M120,'5.QĐ'!$F$5:$J$12,5,TRUE)&gt;=-1000000,"yes","no"),"no")</f>
        <v>no</v>
      </c>
      <c r="O120" s="253">
        <f>IF(D120="Biểu hoa hồng KH tự phát triển",VLOOKUP(M120,'5.QĐ'!$F$5:$G$12,2,TRUE),IF(AND(Broker!M119&gt;5000000,SUMIF($A$2:$A$406,A120,$H$2:$H$406)&gt;F119),VLOOKUP(M120,'5.QĐ'!$F$5:$H$12,3,TRUE),0))</f>
        <v>0.25</v>
      </c>
      <c r="P120" s="149">
        <f t="shared" si="4"/>
        <v>5027820</v>
      </c>
      <c r="Q120" s="149">
        <v>0</v>
      </c>
      <c r="R120" s="149">
        <v>2928636</v>
      </c>
      <c r="S120" s="149">
        <f t="shared" si="6"/>
        <v>2099184</v>
      </c>
      <c r="T120" s="149">
        <f>IF(D120="Biểu hoa hồng KH tự phát triển",SUMIF(Inter!$T$2:$T$507,Broker!A120,Inter!$W$2:$W$507),0)</f>
        <v>0</v>
      </c>
      <c r="U120" s="84">
        <f>IF(D120="Biểu hoa hồng KH tự phát triển",SUMIF(Group!$J$2:$J$99,Broker!A120,Group!$H$2:$H$99),0)</f>
        <v>0</v>
      </c>
      <c r="V120" s="84"/>
      <c r="W120" s="84"/>
      <c r="X120" s="149"/>
      <c r="Y120" s="149">
        <f t="shared" si="7"/>
        <v>2099184</v>
      </c>
    </row>
    <row r="121" spans="1:25" ht="15.75" x14ac:dyDescent="0.25">
      <c r="A121" s="133" t="s">
        <v>2646</v>
      </c>
      <c r="B121" s="134" t="s">
        <v>2647</v>
      </c>
      <c r="C121" s="280" t="s">
        <v>1563</v>
      </c>
      <c r="D121" s="154" t="s">
        <v>0</v>
      </c>
      <c r="E121" s="147" t="str">
        <f>VLOOKUP(A121,'RRE0020'!$A$2:$K$500,11,0)</f>
        <v>Acting Senior Officer</v>
      </c>
      <c r="F121" s="147">
        <f>VLOOKUP(A121,ĐML!$A$3:$K$500,11,0)</f>
        <v>9000000</v>
      </c>
      <c r="G121" s="148">
        <v>3792163000</v>
      </c>
      <c r="H121" s="148">
        <v>6869772</v>
      </c>
      <c r="I121" s="252">
        <f>SUMIFS(Call!$D$2:$D$13,Call!$E$2:$E$13,Broker!A121,Call!$G$2:$G$13,Broker!D121)</f>
        <v>0</v>
      </c>
      <c r="J121" s="149"/>
      <c r="K121" s="149"/>
      <c r="L121" s="149"/>
      <c r="M121" s="149">
        <f t="shared" si="5"/>
        <v>6869772</v>
      </c>
      <c r="N121" s="149" t="str">
        <f>IF(D121="Biểu hoa hồng KH tự phát triển",IF(M121-VLOOKUP(M121,'5.QĐ'!$F$5:$J$12,5,TRUE)&gt;=-1000000,"yes","no"),"no")</f>
        <v>no</v>
      </c>
      <c r="O121" s="253" t="str">
        <f>IF(D121="Biểu hoa hồng KH tự phát triển",VLOOKUP(M121,'5.QĐ'!$F$5:$G$12,2,TRUE),IF(AND(Broker!M120&gt;5000000,SUMIF($A$2:$A$406,A121,$H$2:$H$406)&gt;F120),VLOOKUP(M121,'5.QĐ'!$F$5:$H$12,3,TRUE),0))</f>
        <v>0</v>
      </c>
      <c r="P121" s="149">
        <f t="shared" si="4"/>
        <v>0</v>
      </c>
      <c r="Q121" s="149">
        <v>0</v>
      </c>
      <c r="R121" s="149">
        <v>0</v>
      </c>
      <c r="S121" s="149">
        <f t="shared" si="6"/>
        <v>0</v>
      </c>
      <c r="T121" s="149">
        <f>IF(D121="Biểu hoa hồng KH tự phát triển",SUMIF(Inter!$T$2:$T$507,Broker!A121,Inter!$W$2:$W$507),0)</f>
        <v>0</v>
      </c>
      <c r="U121" s="84">
        <f>IF(D121="Biểu hoa hồng KH tự phát triển",SUMIF(Group!$J$2:$J$99,Broker!A121,Group!$H$2:$H$99),0)</f>
        <v>0</v>
      </c>
      <c r="V121" s="84"/>
      <c r="W121" s="84"/>
      <c r="X121" s="149"/>
      <c r="Y121" s="149">
        <f t="shared" si="7"/>
        <v>0</v>
      </c>
    </row>
    <row r="122" spans="1:25" ht="15.75" x14ac:dyDescent="0.25">
      <c r="A122" s="133" t="s">
        <v>2646</v>
      </c>
      <c r="B122" s="134" t="s">
        <v>2647</v>
      </c>
      <c r="C122" s="280" t="s">
        <v>1563</v>
      </c>
      <c r="D122" s="154" t="s">
        <v>2</v>
      </c>
      <c r="E122" s="147" t="str">
        <f>VLOOKUP(A122,'RRE0020'!$A$2:$K$500,11,0)</f>
        <v>Acting Senior Officer</v>
      </c>
      <c r="F122" s="147">
        <f>VLOOKUP(A122,ĐML!$A$3:$K$500,11,0)</f>
        <v>9000000</v>
      </c>
      <c r="G122" s="148">
        <v>4444999000</v>
      </c>
      <c r="H122" s="148">
        <v>6534086</v>
      </c>
      <c r="I122" s="252">
        <f>SUMIFS(Call!$D$2:$D$13,Call!$E$2:$E$13,Broker!A122,Call!$G$2:$G$13,Broker!D122)</f>
        <v>0</v>
      </c>
      <c r="J122" s="149"/>
      <c r="K122" s="149"/>
      <c r="L122" s="149"/>
      <c r="M122" s="149">
        <f t="shared" si="5"/>
        <v>6534086</v>
      </c>
      <c r="N122" s="149" t="str">
        <f>IF(D122="Biểu hoa hồng KH tự phát triển",IF(M122-VLOOKUP(M122,'5.QĐ'!$F$5:$J$12,5,TRUE)&gt;=-1000000,"yes","no"),"no")</f>
        <v>no</v>
      </c>
      <c r="O122" s="253">
        <f>IF(D122="Biểu hoa hồng KH tự phát triển",VLOOKUP(M122,'5.QĐ'!$F$5:$G$12,2,TRUE),IF(AND(Broker!M121&gt;5000000,SUMIF($A$2:$A$406,A122,$H$2:$H$406)&gt;F121),VLOOKUP(M122,'5.QĐ'!$F$5:$H$12,3,TRUE),0))</f>
        <v>0.1</v>
      </c>
      <c r="P122" s="149">
        <f t="shared" si="4"/>
        <v>653409</v>
      </c>
      <c r="Q122" s="149">
        <v>0</v>
      </c>
      <c r="R122" s="149">
        <v>0</v>
      </c>
      <c r="S122" s="149">
        <f t="shared" si="6"/>
        <v>653409</v>
      </c>
      <c r="T122" s="149">
        <f>IF(D122="Biểu hoa hồng KH tự phát triển",SUMIF(Inter!$T$2:$T$507,Broker!A122,Inter!$W$2:$W$507),0)</f>
        <v>0</v>
      </c>
      <c r="U122" s="84">
        <f>IF(D122="Biểu hoa hồng KH tự phát triển",SUMIF(Group!$J$2:$J$99,Broker!A122,Group!$H$2:$H$99),0)</f>
        <v>0</v>
      </c>
      <c r="V122" s="84"/>
      <c r="W122" s="84"/>
      <c r="X122" s="149"/>
      <c r="Y122" s="149">
        <f t="shared" si="7"/>
        <v>653409</v>
      </c>
    </row>
    <row r="123" spans="1:25" ht="15.75" x14ac:dyDescent="0.25">
      <c r="A123" s="133" t="s">
        <v>2639</v>
      </c>
      <c r="B123" s="134" t="s">
        <v>2704</v>
      </c>
      <c r="C123" s="280" t="s">
        <v>35</v>
      </c>
      <c r="D123" s="154" t="s">
        <v>0</v>
      </c>
      <c r="E123" s="147" t="str">
        <f>VLOOKUP(A123,'RRE0020'!$A$2:$K$500,11,0)</f>
        <v>Trainee</v>
      </c>
      <c r="F123" s="147">
        <f>VLOOKUP(A123,ĐML!$A$3:$K$500,11,0)</f>
        <v>8000000</v>
      </c>
      <c r="G123" s="148">
        <v>8876564000</v>
      </c>
      <c r="H123" s="148">
        <v>17486813</v>
      </c>
      <c r="I123" s="252">
        <f>SUMIFS(Call!$D$2:$D$13,Call!$E$2:$E$13,Broker!A123,Call!$G$2:$G$13,Broker!D123)</f>
        <v>0</v>
      </c>
      <c r="J123" s="149"/>
      <c r="K123" s="149"/>
      <c r="L123" s="149"/>
      <c r="M123" s="149">
        <f t="shared" si="5"/>
        <v>17486813</v>
      </c>
      <c r="N123" s="149" t="str">
        <f>IF(D123="Biểu hoa hồng KH tự phát triển",IF(M123-VLOOKUP(M123,'5.QĐ'!$F$5:$J$12,5,TRUE)&gt;=-1000000,"yes","no"),"no")</f>
        <v>no</v>
      </c>
      <c r="O123" s="253">
        <f>IF(D123="Biểu hoa hồng KH tự phát triển",VLOOKUP(M123,'5.QĐ'!$F$5:$G$12,2,TRUE),IF(AND(Broker!M122&gt;5000000,SUMIF($A$2:$A$406,A123,$H$2:$H$406)&gt;F122),VLOOKUP(M123,'5.QĐ'!$F$5:$H$12,3,TRUE),0))</f>
        <v>0.2</v>
      </c>
      <c r="P123" s="149">
        <f t="shared" si="4"/>
        <v>3497363</v>
      </c>
      <c r="Q123" s="149">
        <v>0</v>
      </c>
      <c r="R123" s="149">
        <v>2940281</v>
      </c>
      <c r="S123" s="149">
        <f t="shared" si="6"/>
        <v>557082</v>
      </c>
      <c r="T123" s="149">
        <f>IF(D123="Biểu hoa hồng KH tự phát triển",SUMIF(Inter!$T$2:$T$507,Broker!A123,Inter!$W$2:$W$507),0)</f>
        <v>0</v>
      </c>
      <c r="U123" s="84">
        <f>IF(D123="Biểu hoa hồng KH tự phát triển",SUMIF(Group!$J$2:$J$99,Broker!A123,Group!$H$2:$H$99),0)</f>
        <v>0</v>
      </c>
      <c r="V123" s="84"/>
      <c r="W123" s="84"/>
      <c r="X123" s="149"/>
      <c r="Y123" s="149">
        <f t="shared" si="7"/>
        <v>557082</v>
      </c>
    </row>
    <row r="124" spans="1:25" ht="15.75" x14ac:dyDescent="0.25">
      <c r="A124" s="133" t="s">
        <v>2639</v>
      </c>
      <c r="B124" s="134" t="s">
        <v>2704</v>
      </c>
      <c r="C124" s="280" t="s">
        <v>35</v>
      </c>
      <c r="D124" s="154" t="s">
        <v>2</v>
      </c>
      <c r="E124" s="147" t="str">
        <f>VLOOKUP(A124,'RRE0020'!$A$2:$K$500,11,0)</f>
        <v>Trainee</v>
      </c>
      <c r="F124" s="147">
        <f>VLOOKUP(A124,ĐML!$A$3:$K$500,11,0)</f>
        <v>8000000</v>
      </c>
      <c r="G124" s="148">
        <v>1463000</v>
      </c>
      <c r="H124" s="148">
        <v>2881</v>
      </c>
      <c r="I124" s="252">
        <f>SUMIFS(Call!$D$2:$D$13,Call!$E$2:$E$13,Broker!A124,Call!$G$2:$G$13,Broker!D124)</f>
        <v>0</v>
      </c>
      <c r="J124" s="149"/>
      <c r="K124" s="149"/>
      <c r="L124" s="149"/>
      <c r="M124" s="149">
        <f t="shared" si="5"/>
        <v>2881</v>
      </c>
      <c r="N124" s="149" t="str">
        <f>IF(D124="Biểu hoa hồng KH tự phát triển",IF(M124-VLOOKUP(M124,'5.QĐ'!$F$5:$J$12,5,TRUE)&gt;=-1000000,"yes","no"),"no")</f>
        <v>no</v>
      </c>
      <c r="O124" s="253">
        <f>IF(D124="Biểu hoa hồng KH tự phát triển",VLOOKUP(M124,'5.QĐ'!$F$5:$G$12,2,TRUE),IF(AND(Broker!M123&gt;5000000,SUMIF($A$2:$A$406,A124,$H$2:$H$406)&gt;F123),VLOOKUP(M124,'5.QĐ'!$F$5:$H$12,3,TRUE),0))</f>
        <v>0.1</v>
      </c>
      <c r="P124" s="149">
        <f t="shared" si="4"/>
        <v>288</v>
      </c>
      <c r="Q124" s="149">
        <v>0</v>
      </c>
      <c r="R124" s="149">
        <v>36</v>
      </c>
      <c r="S124" s="149">
        <f t="shared" si="6"/>
        <v>252</v>
      </c>
      <c r="T124" s="149">
        <f>IF(D124="Biểu hoa hồng KH tự phát triển",SUMIF(Inter!$T$2:$T$507,Broker!A124,Inter!$W$2:$W$507),0)</f>
        <v>0</v>
      </c>
      <c r="U124" s="84">
        <f>IF(D124="Biểu hoa hồng KH tự phát triển",SUMIF(Group!$J$2:$J$99,Broker!A124,Group!$H$2:$H$99),0)</f>
        <v>0</v>
      </c>
      <c r="V124" s="84"/>
      <c r="W124" s="84"/>
      <c r="X124" s="149"/>
      <c r="Y124" s="149">
        <f t="shared" si="7"/>
        <v>252</v>
      </c>
    </row>
    <row r="125" spans="1:25" ht="15.75" x14ac:dyDescent="0.25">
      <c r="A125" s="133" t="s">
        <v>2636</v>
      </c>
      <c r="B125" s="134" t="s">
        <v>2659</v>
      </c>
      <c r="C125" s="280" t="s">
        <v>33</v>
      </c>
      <c r="D125" s="154" t="s">
        <v>0</v>
      </c>
      <c r="E125" s="147" t="str">
        <f>VLOOKUP(A125,'RRE0020'!$A$2:$K$500,11,0)</f>
        <v>Acting Senior Officer</v>
      </c>
      <c r="F125" s="147">
        <f>VLOOKUP(A125,ĐML!$A$3:$K$500,11,0)</f>
        <v>9000000</v>
      </c>
      <c r="G125" s="148">
        <v>21140905000</v>
      </c>
      <c r="H125" s="148">
        <v>40159118</v>
      </c>
      <c r="I125" s="252">
        <f>SUMIFS(Call!$D$2:$D$13,Call!$E$2:$E$13,Broker!A125,Call!$G$2:$G$13,Broker!D125)</f>
        <v>0</v>
      </c>
      <c r="J125" s="149"/>
      <c r="K125" s="149"/>
      <c r="L125" s="149"/>
      <c r="M125" s="149">
        <f t="shared" si="5"/>
        <v>40159118</v>
      </c>
      <c r="N125" s="149" t="str">
        <f>IF(D125="Biểu hoa hồng KH tự phát triển",IF(M125-VLOOKUP(M125,'5.QĐ'!$F$5:$J$12,5,TRUE)&gt;=-1000000,"yes","no"),"no")</f>
        <v>no</v>
      </c>
      <c r="O125" s="253">
        <f>IF(D125="Biểu hoa hồng KH tự phát triển",VLOOKUP(M125,'5.QĐ'!$F$5:$G$12,2,TRUE),IF(AND(Broker!M124&gt;5000000,SUMIF($A$2:$A$406,A125,$H$2:$H$406)&gt;F124),VLOOKUP(M125,'5.QĐ'!$F$5:$H$12,3,TRUE),0))</f>
        <v>0.3</v>
      </c>
      <c r="P125" s="149">
        <f t="shared" si="4"/>
        <v>12047735</v>
      </c>
      <c r="Q125" s="149">
        <v>0</v>
      </c>
      <c r="R125" s="149">
        <v>8129669</v>
      </c>
      <c r="S125" s="149">
        <f t="shared" si="6"/>
        <v>3918066</v>
      </c>
      <c r="T125" s="149">
        <f>IF(D125="Biểu hoa hồng KH tự phát triển",SUMIF(Inter!$T$2:$T$507,Broker!A125,Inter!$W$2:$W$507),0)</f>
        <v>0</v>
      </c>
      <c r="U125" s="84">
        <f>IF(D125="Biểu hoa hồng KH tự phát triển",SUMIF(Group!$J$2:$J$99,Broker!A125,Group!$H$2:$H$99),0)</f>
        <v>0</v>
      </c>
      <c r="V125" s="84"/>
      <c r="W125" s="84"/>
      <c r="X125" s="149"/>
      <c r="Y125" s="149">
        <f t="shared" si="7"/>
        <v>3918066</v>
      </c>
    </row>
    <row r="126" spans="1:25" ht="15.75" x14ac:dyDescent="0.25">
      <c r="A126" s="133" t="s">
        <v>2630</v>
      </c>
      <c r="B126" s="134" t="s">
        <v>2705</v>
      </c>
      <c r="C126" s="280" t="s">
        <v>33</v>
      </c>
      <c r="D126" s="154" t="s">
        <v>0</v>
      </c>
      <c r="E126" s="147" t="str">
        <f>VLOOKUP(A126,'RRE0020'!$A$2:$K$500,11,0)</f>
        <v>Acting Senior Officer</v>
      </c>
      <c r="F126" s="147">
        <f>VLOOKUP(A126,ĐML!$A$3:$K$500,11,0)</f>
        <v>9000000</v>
      </c>
      <c r="G126" s="148">
        <v>5983670000</v>
      </c>
      <c r="H126" s="148">
        <v>13109596</v>
      </c>
      <c r="I126" s="252">
        <f>SUMIFS(Call!$D$2:$D$13,Call!$E$2:$E$13,Broker!A126,Call!$G$2:$G$13,Broker!D126)</f>
        <v>0</v>
      </c>
      <c r="J126" s="149"/>
      <c r="K126" s="149"/>
      <c r="L126" s="149"/>
      <c r="M126" s="149">
        <f t="shared" si="5"/>
        <v>13109596</v>
      </c>
      <c r="N126" s="149" t="str">
        <f>IF(D126="Biểu hoa hồng KH tự phát triển",IF(M126-VLOOKUP(M126,'5.QĐ'!$F$5:$J$12,5,TRUE)&gt;=-1000000,"yes","no"),"no")</f>
        <v>no</v>
      </c>
      <c r="O126" s="253">
        <f>IF(D126="Biểu hoa hồng KH tự phát triển",VLOOKUP(M126,'5.QĐ'!$F$5:$G$12,2,TRUE),IF(AND(Broker!M125&gt;5000000,SUMIF($A$2:$A$406,A126,$H$2:$H$406)&gt;F125),VLOOKUP(M126,'5.QĐ'!$F$5:$H$12,3,TRUE),0))</f>
        <v>0.2</v>
      </c>
      <c r="P126" s="149">
        <f t="shared" si="4"/>
        <v>2621919</v>
      </c>
      <c r="Q126" s="149">
        <v>0</v>
      </c>
      <c r="R126" s="149">
        <v>0</v>
      </c>
      <c r="S126" s="149">
        <f t="shared" si="6"/>
        <v>2621919</v>
      </c>
      <c r="T126" s="149">
        <f>IF(D126="Biểu hoa hồng KH tự phát triển",SUMIF(Inter!$T$2:$T$507,Broker!A126,Inter!$W$2:$W$507),0)</f>
        <v>0</v>
      </c>
      <c r="U126" s="84">
        <f>IF(D126="Biểu hoa hồng KH tự phát triển",SUMIF(Group!$J$2:$J$99,Broker!A126,Group!$H$2:$H$99),0)</f>
        <v>0</v>
      </c>
      <c r="V126" s="84"/>
      <c r="W126" s="84"/>
      <c r="X126" s="149"/>
      <c r="Y126" s="149">
        <f t="shared" si="7"/>
        <v>2621919</v>
      </c>
    </row>
    <row r="127" spans="1:25" ht="15.75" x14ac:dyDescent="0.25">
      <c r="A127" s="133" t="s">
        <v>2649</v>
      </c>
      <c r="B127" s="134" t="s">
        <v>2660</v>
      </c>
      <c r="C127" s="280" t="s">
        <v>1563</v>
      </c>
      <c r="D127" s="154" t="s">
        <v>0</v>
      </c>
      <c r="E127" s="147" t="str">
        <f>VLOOKUP(A127,'RRE0020'!$A$2:$K$500,11,0)</f>
        <v>Acting Senior Officer</v>
      </c>
      <c r="F127" s="147">
        <f>VLOOKUP(A127,ĐML!$A$3:$K$500,11,0)</f>
        <v>9000000</v>
      </c>
      <c r="G127" s="148">
        <v>13250652000</v>
      </c>
      <c r="H127" s="148">
        <v>25936943</v>
      </c>
      <c r="I127" s="252">
        <f>SUMIFS(Call!$D$2:$D$13,Call!$E$2:$E$13,Broker!A127,Call!$G$2:$G$13,Broker!D127)</f>
        <v>0</v>
      </c>
      <c r="J127" s="149"/>
      <c r="K127" s="149"/>
      <c r="L127" s="149"/>
      <c r="M127" s="149">
        <f t="shared" si="5"/>
        <v>25936943</v>
      </c>
      <c r="N127" s="149" t="str">
        <f>IF(D127="Biểu hoa hồng KH tự phát triển",IF(M127-VLOOKUP(M127,'5.QĐ'!$F$5:$J$12,5,TRUE)&gt;=-1000000,"yes","no"),"no")</f>
        <v>no</v>
      </c>
      <c r="O127" s="253">
        <f>IF(D127="Biểu hoa hồng KH tự phát triển",VLOOKUP(M127,'5.QĐ'!$F$5:$G$12,2,TRUE),IF(AND(Broker!M126&gt;5000000,SUMIF($A$2:$A$406,A127,$H$2:$H$406)&gt;F126),VLOOKUP(M127,'5.QĐ'!$F$5:$H$12,3,TRUE),0))</f>
        <v>0.25</v>
      </c>
      <c r="P127" s="149">
        <f t="shared" si="4"/>
        <v>6484236</v>
      </c>
      <c r="Q127" s="149">
        <v>0</v>
      </c>
      <c r="R127" s="149">
        <v>3989585</v>
      </c>
      <c r="S127" s="149">
        <f t="shared" si="6"/>
        <v>2494651</v>
      </c>
      <c r="T127" s="149">
        <f>IF(D127="Biểu hoa hồng KH tự phát triển",SUMIF(Inter!$T$2:$T$507,Broker!A127,Inter!$W$2:$W$507),0)</f>
        <v>0</v>
      </c>
      <c r="U127" s="84">
        <f>IF(D127="Biểu hoa hồng KH tự phát triển",SUMIF(Group!$J$2:$J$99,Broker!A127,Group!$H$2:$H$99),0)</f>
        <v>0</v>
      </c>
      <c r="V127" s="84"/>
      <c r="W127" s="84"/>
      <c r="X127" s="149"/>
      <c r="Y127" s="149">
        <f t="shared" si="7"/>
        <v>2494651</v>
      </c>
    </row>
    <row r="128" spans="1:25" ht="15.75" x14ac:dyDescent="0.25">
      <c r="A128" s="133" t="s">
        <v>2633</v>
      </c>
      <c r="B128" s="134" t="s">
        <v>2661</v>
      </c>
      <c r="C128" s="280" t="s">
        <v>33</v>
      </c>
      <c r="D128" s="154" t="s">
        <v>0</v>
      </c>
      <c r="E128" s="147" t="str">
        <f>VLOOKUP(A128,'RRE0020'!$A$2:$K$500,11,0)</f>
        <v>Acting Senior Officer</v>
      </c>
      <c r="F128" s="147">
        <f>VLOOKUP(A128,ĐML!$A$3:$K$500,11,0)</f>
        <v>9000000</v>
      </c>
      <c r="G128" s="148">
        <v>1568473000</v>
      </c>
      <c r="H128" s="148">
        <v>3375131</v>
      </c>
      <c r="I128" s="252">
        <f>SUMIFS(Call!$D$2:$D$13,Call!$E$2:$E$13,Broker!A128,Call!$G$2:$G$13,Broker!D128)</f>
        <v>0</v>
      </c>
      <c r="J128" s="149"/>
      <c r="K128" s="149"/>
      <c r="L128" s="149"/>
      <c r="M128" s="149">
        <f t="shared" si="5"/>
        <v>3375131</v>
      </c>
      <c r="N128" s="149" t="str">
        <f>IF(D128="Biểu hoa hồng KH tự phát triển",IF(M128-VLOOKUP(M128,'5.QĐ'!$F$5:$J$12,5,TRUE)&gt;=-1000000,"yes","no"),"no")</f>
        <v>no</v>
      </c>
      <c r="O128" s="253" t="str">
        <f>IF(D128="Biểu hoa hồng KH tự phát triển",VLOOKUP(M128,'5.QĐ'!$F$5:$G$12,2,TRUE),IF(AND(Broker!M127&gt;5000000,SUMIF($A$2:$A$406,A128,$H$2:$H$406)&gt;F127),VLOOKUP(M128,'5.QĐ'!$F$5:$H$12,3,TRUE),0))</f>
        <v>0</v>
      </c>
      <c r="P128" s="149">
        <f t="shared" si="4"/>
        <v>0</v>
      </c>
      <c r="Q128" s="149">
        <v>0</v>
      </c>
      <c r="R128" s="149">
        <v>0</v>
      </c>
      <c r="S128" s="149">
        <f t="shared" si="6"/>
        <v>0</v>
      </c>
      <c r="T128" s="149">
        <f>IF(D128="Biểu hoa hồng KH tự phát triển",SUMIF(Inter!$T$2:$T$507,Broker!A128,Inter!$W$2:$W$507),0)</f>
        <v>0</v>
      </c>
      <c r="U128" s="84">
        <f>IF(D128="Biểu hoa hồng KH tự phát triển",SUMIF(Group!$J$2:$J$99,Broker!A128,Group!$H$2:$H$99),0)</f>
        <v>0</v>
      </c>
      <c r="V128" s="84"/>
      <c r="W128" s="84"/>
      <c r="X128" s="149"/>
      <c r="Y128" s="149">
        <f t="shared" si="7"/>
        <v>0</v>
      </c>
    </row>
    <row r="129" spans="1:25" ht="15.75" x14ac:dyDescent="0.25">
      <c r="A129" s="133" t="s">
        <v>2676</v>
      </c>
      <c r="B129" s="134" t="s">
        <v>2706</v>
      </c>
      <c r="C129" s="280" t="s">
        <v>33</v>
      </c>
      <c r="D129" s="154" t="s">
        <v>0</v>
      </c>
      <c r="E129" s="147" t="str">
        <f>VLOOKUP(A129,'RRE0020'!$A$2:$K$500,11,0)</f>
        <v>Acting Senior Officer</v>
      </c>
      <c r="F129" s="147">
        <f>VLOOKUP(A129,ĐML!$A$3:$K$500,11,0)</f>
        <v>9000000</v>
      </c>
      <c r="G129" s="148">
        <v>4579686000</v>
      </c>
      <c r="H129" s="148">
        <v>9049863</v>
      </c>
      <c r="I129" s="252">
        <f>SUMIFS(Call!$D$2:$D$13,Call!$E$2:$E$13,Broker!A129,Call!$G$2:$G$13,Broker!D129)</f>
        <v>0</v>
      </c>
      <c r="J129" s="149"/>
      <c r="K129" s="149"/>
      <c r="L129" s="149"/>
      <c r="M129" s="149">
        <f t="shared" si="5"/>
        <v>9049863</v>
      </c>
      <c r="N129" s="149" t="str">
        <f>IF(D129="Biểu hoa hồng KH tự phát triển",IF(M129-VLOOKUP(M129,'5.QĐ'!$F$5:$J$12,5,TRUE)&gt;=-1000000,"yes","no"),"no")</f>
        <v>no</v>
      </c>
      <c r="O129" s="253" t="str">
        <f>IF(D129="Biểu hoa hồng KH tự phát triển",VLOOKUP(M129,'5.QĐ'!$F$5:$G$12,2,TRUE),IF(AND(Broker!M128&gt;5000000,SUMIF($A$2:$A$406,A129,$H$2:$H$406)&gt;F128),VLOOKUP(M129,'5.QĐ'!$F$5:$H$12,3,TRUE),0))</f>
        <v>0</v>
      </c>
      <c r="P129" s="149">
        <f t="shared" si="4"/>
        <v>0</v>
      </c>
      <c r="Q129" s="149">
        <v>0</v>
      </c>
      <c r="R129" s="149">
        <v>0</v>
      </c>
      <c r="S129" s="149">
        <f t="shared" si="6"/>
        <v>0</v>
      </c>
      <c r="T129" s="149">
        <f>IF(D129="Biểu hoa hồng KH tự phát triển",SUMIF(Inter!$T$2:$T$507,Broker!A129,Inter!$W$2:$W$507),0)</f>
        <v>0</v>
      </c>
      <c r="U129" s="84">
        <f>IF(D129="Biểu hoa hồng KH tự phát triển",SUMIF(Group!$J$2:$J$99,Broker!A129,Group!$H$2:$H$99),0)</f>
        <v>0</v>
      </c>
      <c r="V129" s="84"/>
      <c r="W129" s="84"/>
      <c r="X129" s="149"/>
      <c r="Y129" s="149">
        <f t="shared" si="7"/>
        <v>0</v>
      </c>
    </row>
    <row r="130" spans="1:25" ht="15.75" x14ac:dyDescent="0.25">
      <c r="A130" s="133" t="s">
        <v>2676</v>
      </c>
      <c r="B130" s="134" t="s">
        <v>2706</v>
      </c>
      <c r="C130" s="280" t="s">
        <v>33</v>
      </c>
      <c r="D130" s="154" t="s">
        <v>2</v>
      </c>
      <c r="E130" s="147" t="str">
        <f>VLOOKUP(A130,'RRE0020'!$A$2:$K$500,11,0)</f>
        <v>Acting Senior Officer</v>
      </c>
      <c r="F130" s="147">
        <f>VLOOKUP(A130,ĐML!$A$3:$K$500,11,0)</f>
        <v>9000000</v>
      </c>
      <c r="G130" s="148">
        <v>64450000</v>
      </c>
      <c r="H130" s="148">
        <v>126966</v>
      </c>
      <c r="I130" s="252">
        <f>SUMIFS(Call!$D$2:$D$13,Call!$E$2:$E$13,Broker!A130,Call!$G$2:$G$13,Broker!D130)</f>
        <v>0</v>
      </c>
      <c r="J130" s="149"/>
      <c r="K130" s="149"/>
      <c r="L130" s="149"/>
      <c r="M130" s="149">
        <f t="shared" si="5"/>
        <v>126966</v>
      </c>
      <c r="N130" s="149" t="str">
        <f>IF(D130="Biểu hoa hồng KH tự phát triển",IF(M130-VLOOKUP(M130,'5.QĐ'!$F$5:$J$12,5,TRUE)&gt;=-1000000,"yes","no"),"no")</f>
        <v>no</v>
      </c>
      <c r="O130" s="253">
        <f>IF(D130="Biểu hoa hồng KH tự phát triển",VLOOKUP(M130,'5.QĐ'!$F$5:$G$12,2,TRUE),IF(AND(Broker!M129&gt;5000000,SUMIF($A$2:$A$406,A130,$H$2:$H$406)&gt;F129),VLOOKUP(M130,'5.QĐ'!$F$5:$H$12,3,TRUE),0))</f>
        <v>0.1</v>
      </c>
      <c r="P130" s="149">
        <f t="shared" ref="P130:P176" si="8">ROUND(M130*O130,0)</f>
        <v>12697</v>
      </c>
      <c r="Q130" s="149">
        <v>0</v>
      </c>
      <c r="R130" s="149">
        <v>0</v>
      </c>
      <c r="S130" s="149">
        <f t="shared" si="6"/>
        <v>12697</v>
      </c>
      <c r="T130" s="149">
        <f>IF(D130="Biểu hoa hồng KH tự phát triển",SUMIF(Inter!$T$2:$T$507,Broker!A130,Inter!$W$2:$W$507),0)</f>
        <v>0</v>
      </c>
      <c r="U130" s="84">
        <f>IF(D130="Biểu hoa hồng KH tự phát triển",SUMIF(Group!$J$2:$J$99,Broker!A130,Group!$H$2:$H$99),0)</f>
        <v>0</v>
      </c>
      <c r="V130" s="84"/>
      <c r="W130" s="84"/>
      <c r="X130" s="149"/>
      <c r="Y130" s="149">
        <f t="shared" si="7"/>
        <v>12697</v>
      </c>
    </row>
    <row r="131" spans="1:25" ht="15.75" x14ac:dyDescent="0.25">
      <c r="A131" s="133" t="s">
        <v>2671</v>
      </c>
      <c r="B131" s="134" t="s">
        <v>2665</v>
      </c>
      <c r="C131" s="280" t="s">
        <v>34</v>
      </c>
      <c r="D131" s="154" t="s">
        <v>0</v>
      </c>
      <c r="E131" s="147" t="str">
        <f>VLOOKUP(A131,'RRE0020'!$A$2:$K$500,11,0)</f>
        <v>Trainee</v>
      </c>
      <c r="F131" s="147">
        <f>VLOOKUP(A131,ĐML!$A$3:$K$500,11,0)</f>
        <v>3500000</v>
      </c>
      <c r="G131" s="148">
        <v>3079199000</v>
      </c>
      <c r="H131" s="148">
        <v>5764247</v>
      </c>
      <c r="I131" s="252">
        <f>SUMIFS(Call!$D$2:$D$13,Call!$E$2:$E$13,Broker!A131,Call!$G$2:$G$13,Broker!D131)</f>
        <v>0</v>
      </c>
      <c r="J131" s="149"/>
      <c r="K131" s="149"/>
      <c r="L131" s="149"/>
      <c r="M131" s="149">
        <f t="shared" ref="M131:M176" si="9">ROUND(H131-I131-J131-K131+L131,0)</f>
        <v>5764247</v>
      </c>
      <c r="N131" s="149" t="str">
        <f>IF(D131="Biểu hoa hồng KH tự phát triển",IF(M131-VLOOKUP(M131,'5.QĐ'!$F$5:$J$12,5,TRUE)&gt;=-1000000,"yes","no"),"no")</f>
        <v>no</v>
      </c>
      <c r="O131" s="253" t="str">
        <f>IF(D131="Biểu hoa hồng KH tự phát triển",VLOOKUP(M131,'5.QĐ'!$F$5:$G$12,2,TRUE),IF(AND(Broker!M130&gt;5000000,SUMIF($A$2:$A$406,A131,$H$2:$H$406)&gt;F130),VLOOKUP(M131,'5.QĐ'!$F$5:$H$12,3,TRUE),0))</f>
        <v>0</v>
      </c>
      <c r="P131" s="149">
        <f t="shared" si="8"/>
        <v>0</v>
      </c>
      <c r="Q131" s="149">
        <v>0</v>
      </c>
      <c r="R131" s="149">
        <v>0</v>
      </c>
      <c r="S131" s="149">
        <f t="shared" ref="S131:S176" si="10">P131+Q131-R131</f>
        <v>0</v>
      </c>
      <c r="T131" s="149">
        <f>IF(D131="Biểu hoa hồng KH tự phát triển",SUMIF(Inter!$T$2:$T$507,Broker!A131,Inter!$W$2:$W$507),0)</f>
        <v>0</v>
      </c>
      <c r="U131" s="84">
        <f>IF(D131="Biểu hoa hồng KH tự phát triển",SUMIF(Group!$J$2:$J$99,Broker!A131,Group!$H$2:$H$99),0)</f>
        <v>0</v>
      </c>
      <c r="V131" s="84"/>
      <c r="W131" s="84"/>
      <c r="X131" s="149"/>
      <c r="Y131" s="149">
        <f t="shared" ref="Y131:Y176" si="11">S131+T131+U131+X131+W131</f>
        <v>0</v>
      </c>
    </row>
    <row r="132" spans="1:25" ht="15.75" x14ac:dyDescent="0.25">
      <c r="A132" s="133" t="s">
        <v>2693</v>
      </c>
      <c r="B132" s="134" t="s">
        <v>2709</v>
      </c>
      <c r="C132" s="280" t="s">
        <v>37</v>
      </c>
      <c r="D132" s="154" t="s">
        <v>0</v>
      </c>
      <c r="E132" s="147" t="str">
        <f>VLOOKUP(A132,'RRE0020'!$A$2:$K$500,11,0)</f>
        <v>Trainee</v>
      </c>
      <c r="F132" s="147">
        <f>VLOOKUP(A132,ĐML!$A$3:$K$500,11,0)</f>
        <v>3500000</v>
      </c>
      <c r="G132" s="148">
        <v>16815057000</v>
      </c>
      <c r="H132" s="148">
        <v>25201587</v>
      </c>
      <c r="I132" s="252">
        <f>SUMIFS(Call!$D$2:$D$13,Call!$E$2:$E$13,Broker!A132,Call!$G$2:$G$13,Broker!D132)</f>
        <v>0</v>
      </c>
      <c r="J132" s="149"/>
      <c r="K132" s="149"/>
      <c r="L132" s="149"/>
      <c r="M132" s="149">
        <f t="shared" si="9"/>
        <v>25201587</v>
      </c>
      <c r="N132" s="149" t="str">
        <f>IF(D132="Biểu hoa hồng KH tự phát triển",IF(M132-VLOOKUP(M132,'5.QĐ'!$F$5:$J$12,5,TRUE)&gt;=-1000000,"yes","no"),"no")</f>
        <v>no</v>
      </c>
      <c r="O132" s="253">
        <f>IF(D132="Biểu hoa hồng KH tự phát triển",VLOOKUP(M132,'5.QĐ'!$F$5:$G$12,2,TRUE),IF(AND(Broker!M131&gt;5000000,SUMIF($A$2:$A$406,A132,$H$2:$H$406)&gt;F131),VLOOKUP(M132,'5.QĐ'!$F$5:$H$12,3,TRUE),0))</f>
        <v>0.25</v>
      </c>
      <c r="P132" s="149">
        <f t="shared" si="8"/>
        <v>6300397</v>
      </c>
      <c r="Q132" s="149">
        <v>0</v>
      </c>
      <c r="R132" s="149">
        <v>5741463</v>
      </c>
      <c r="S132" s="149">
        <f t="shared" si="10"/>
        <v>558934</v>
      </c>
      <c r="T132" s="149">
        <f>IF(D132="Biểu hoa hồng KH tự phát triển",SUMIF(Inter!$T$2:$T$507,Broker!A132,Inter!$W$2:$W$507),0)</f>
        <v>143360</v>
      </c>
      <c r="U132" s="84">
        <f>IF(D132="Biểu hoa hồng KH tự phát triển",SUMIF(Group!$J$2:$J$99,Broker!A132,Group!$H$2:$H$99),0)</f>
        <v>0</v>
      </c>
      <c r="V132" s="84"/>
      <c r="W132" s="84"/>
      <c r="X132" s="149"/>
      <c r="Y132" s="149">
        <f t="shared" si="11"/>
        <v>702294</v>
      </c>
    </row>
    <row r="133" spans="1:25" ht="15.75" x14ac:dyDescent="0.25">
      <c r="A133" s="133" t="s">
        <v>2688</v>
      </c>
      <c r="B133" s="134" t="s">
        <v>2740</v>
      </c>
      <c r="C133" s="280" t="s">
        <v>1560</v>
      </c>
      <c r="D133" s="154" t="s">
        <v>0</v>
      </c>
      <c r="E133" s="147" t="str">
        <f>VLOOKUP(A133,'RRE0020'!$A$2:$K$500,11,0)</f>
        <v>Acting manager level 1</v>
      </c>
      <c r="F133" s="147">
        <f>VLOOKUP(A133,ĐML!$A$3:$K$500,11,0)</f>
        <v>12600000</v>
      </c>
      <c r="G133" s="148">
        <v>88155000</v>
      </c>
      <c r="H133" s="148">
        <v>129932</v>
      </c>
      <c r="I133" s="252">
        <f>SUMIFS(Call!$D$2:$D$13,Call!$E$2:$E$13,Broker!A133,Call!$G$2:$G$13,Broker!D133)</f>
        <v>0</v>
      </c>
      <c r="J133" s="149"/>
      <c r="K133" s="149"/>
      <c r="L133" s="149"/>
      <c r="M133" s="149">
        <f t="shared" si="9"/>
        <v>129932</v>
      </c>
      <c r="N133" s="149" t="str">
        <f>IF(D133="Biểu hoa hồng KH tự phát triển",IF(M133-VLOOKUP(M133,'5.QĐ'!$F$5:$J$12,5,TRUE)&gt;=-1000000,"yes","no"),"no")</f>
        <v>no</v>
      </c>
      <c r="O133" s="253" t="str">
        <f>IF(D133="Biểu hoa hồng KH tự phát triển",VLOOKUP(M133,'5.QĐ'!$F$5:$G$12,2,TRUE),IF(AND(Broker!M132&gt;5000000,SUMIF($A$2:$A$406,A133,$H$2:$H$406)&gt;F132),VLOOKUP(M133,'5.QĐ'!$F$5:$H$12,3,TRUE),0))</f>
        <v>0</v>
      </c>
      <c r="P133" s="149">
        <f t="shared" si="8"/>
        <v>0</v>
      </c>
      <c r="Q133" s="149">
        <v>0</v>
      </c>
      <c r="R133" s="149">
        <v>0</v>
      </c>
      <c r="S133" s="149">
        <f t="shared" si="10"/>
        <v>0</v>
      </c>
      <c r="T133" s="149">
        <f>IF(D133="Biểu hoa hồng KH tự phát triển",SUMIF(Inter!$T$2:$T$507,Broker!A133,Inter!$W$2:$W$507),0)</f>
        <v>0</v>
      </c>
      <c r="U133" s="84">
        <f>IF(D133="Biểu hoa hồng KH tự phát triển",SUMIF(Group!$J$2:$J$99,Broker!A133,Group!$H$2:$H$99),0)</f>
        <v>0</v>
      </c>
      <c r="V133" s="84"/>
      <c r="W133" s="84"/>
      <c r="X133" s="149"/>
      <c r="Y133" s="149">
        <f t="shared" si="11"/>
        <v>0</v>
      </c>
    </row>
    <row r="134" spans="1:25" ht="15.75" x14ac:dyDescent="0.25">
      <c r="A134" s="133" t="s">
        <v>2688</v>
      </c>
      <c r="B134" s="134" t="s">
        <v>2740</v>
      </c>
      <c r="C134" s="280" t="s">
        <v>1560</v>
      </c>
      <c r="D134" s="154" t="s">
        <v>2</v>
      </c>
      <c r="E134" s="147" t="str">
        <f>VLOOKUP(A134,'RRE0020'!$A$2:$K$500,11,0)</f>
        <v>Acting manager level 1</v>
      </c>
      <c r="F134" s="147">
        <f>VLOOKUP(A134,ĐML!$A$3:$K$500,11,0)</f>
        <v>12600000</v>
      </c>
      <c r="G134" s="148">
        <v>865246000</v>
      </c>
      <c r="H134" s="148">
        <v>1271909</v>
      </c>
      <c r="I134" s="252">
        <f>SUMIFS(Call!$D$2:$D$13,Call!$E$2:$E$13,Broker!A134,Call!$G$2:$G$13,Broker!D134)</f>
        <v>0</v>
      </c>
      <c r="J134" s="149"/>
      <c r="K134" s="149"/>
      <c r="L134" s="149"/>
      <c r="M134" s="149">
        <f t="shared" si="9"/>
        <v>1271909</v>
      </c>
      <c r="N134" s="149" t="str">
        <f>IF(D134="Biểu hoa hồng KH tự phát triển",IF(M134-VLOOKUP(M134,'5.QĐ'!$F$5:$J$12,5,TRUE)&gt;=-1000000,"yes","no"),"no")</f>
        <v>no</v>
      </c>
      <c r="O134" s="253">
        <f>IF(D134="Biểu hoa hồng KH tự phát triển",VLOOKUP(M134,'5.QĐ'!$F$5:$G$12,2,TRUE),IF(AND(Broker!M133&gt;5000000,SUMIF($A$2:$A$406,A134,$H$2:$H$406)&gt;F133),VLOOKUP(M134,'5.QĐ'!$F$5:$H$12,3,TRUE),0))</f>
        <v>0</v>
      </c>
      <c r="P134" s="149">
        <f t="shared" si="8"/>
        <v>0</v>
      </c>
      <c r="Q134" s="149">
        <v>0</v>
      </c>
      <c r="R134" s="149">
        <v>0</v>
      </c>
      <c r="S134" s="149">
        <f t="shared" si="10"/>
        <v>0</v>
      </c>
      <c r="T134" s="149">
        <f>IF(D134="Biểu hoa hồng KH tự phát triển",SUMIF(Inter!$T$2:$T$507,Broker!A134,Inter!$W$2:$W$507),0)</f>
        <v>0</v>
      </c>
      <c r="U134" s="84">
        <f>IF(D134="Biểu hoa hồng KH tự phát triển",SUMIF(Group!$J$2:$J$99,Broker!A134,Group!$H$2:$H$99),0)</f>
        <v>0</v>
      </c>
      <c r="V134" s="84"/>
      <c r="W134" s="84"/>
      <c r="X134" s="149"/>
      <c r="Y134" s="149">
        <f t="shared" si="11"/>
        <v>0</v>
      </c>
    </row>
    <row r="135" spans="1:25" ht="15.75" x14ac:dyDescent="0.25">
      <c r="A135" s="133" t="s">
        <v>2691</v>
      </c>
      <c r="B135" s="134" t="s">
        <v>2713</v>
      </c>
      <c r="C135" s="280" t="s">
        <v>34</v>
      </c>
      <c r="D135" s="154" t="s">
        <v>0</v>
      </c>
      <c r="E135" s="147" t="str">
        <f>VLOOKUP(A135,'RRE0020'!$A$2:$K$500,11,0)</f>
        <v>Trainee</v>
      </c>
      <c r="F135" s="147">
        <f>VLOOKUP(A135,ĐML!$A$3:$K$500,11,0)</f>
        <v>3500000</v>
      </c>
      <c r="G135" s="147">
        <v>3808520000</v>
      </c>
      <c r="H135" s="148">
        <v>7999380</v>
      </c>
      <c r="I135" s="252">
        <f>SUMIFS(Call!$D$2:$D$13,Call!$E$2:$E$13,Broker!A135,Call!$G$2:$G$13,Broker!D135)</f>
        <v>0</v>
      </c>
      <c r="J135" s="149"/>
      <c r="K135" s="149"/>
      <c r="L135" s="149"/>
      <c r="M135" s="149">
        <f t="shared" si="9"/>
        <v>7999380</v>
      </c>
      <c r="N135" s="149" t="str">
        <f>IF(D135="Biểu hoa hồng KH tự phát triển",IF(M135-VLOOKUP(M135,'5.QĐ'!$F$5:$J$12,5,TRUE)&gt;=-1000000,"yes","no"),"no")</f>
        <v>no</v>
      </c>
      <c r="O135" s="253" t="str">
        <f>IF(D135="Biểu hoa hồng KH tự phát triển",VLOOKUP(M135,'5.QĐ'!$F$5:$G$12,2,TRUE),IF(AND(Broker!M134&gt;5000000,SUMIF($A$2:$A$406,A135,$H$2:$H$406)&gt;F134),VLOOKUP(M135,'5.QĐ'!$F$5:$H$12,3,TRUE),0))</f>
        <v>0</v>
      </c>
      <c r="P135" s="149">
        <f t="shared" si="8"/>
        <v>0</v>
      </c>
      <c r="Q135" s="149">
        <v>0</v>
      </c>
      <c r="R135" s="149">
        <v>0</v>
      </c>
      <c r="S135" s="149">
        <f t="shared" si="10"/>
        <v>0</v>
      </c>
      <c r="T135" s="149">
        <f>IF(D135="Biểu hoa hồng KH tự phát triển",SUMIF(Inter!$T$2:$T$507,Broker!A135,Inter!$W$2:$W$507),0)</f>
        <v>0</v>
      </c>
      <c r="U135" s="84">
        <f>IF(D135="Biểu hoa hồng KH tự phát triển",SUMIF(Group!$J$2:$J$99,Broker!A135,Group!$H$2:$H$99),0)</f>
        <v>0</v>
      </c>
      <c r="V135" s="84"/>
      <c r="W135" s="84"/>
      <c r="X135" s="149"/>
      <c r="Y135" s="149">
        <f t="shared" si="11"/>
        <v>0</v>
      </c>
    </row>
    <row r="136" spans="1:25" ht="15.75" x14ac:dyDescent="0.25">
      <c r="A136" s="133" t="s">
        <v>2691</v>
      </c>
      <c r="B136" s="134" t="s">
        <v>2713</v>
      </c>
      <c r="C136" s="280" t="s">
        <v>34</v>
      </c>
      <c r="D136" s="154" t="s">
        <v>2</v>
      </c>
      <c r="E136" s="147" t="str">
        <f>VLOOKUP(A136,'RRE0020'!$A$2:$K$500,11,0)</f>
        <v>Trainee</v>
      </c>
      <c r="F136" s="147">
        <f>VLOOKUP(A136,ĐML!$A$3:$K$500,11,0)</f>
        <v>3500000</v>
      </c>
      <c r="G136" s="147">
        <v>2208000</v>
      </c>
      <c r="H136" s="148">
        <v>4349</v>
      </c>
      <c r="I136" s="252">
        <f>SUMIFS(Call!$D$2:$D$13,Call!$E$2:$E$13,Broker!A136,Call!$G$2:$G$13,Broker!D136)</f>
        <v>0</v>
      </c>
      <c r="J136" s="149"/>
      <c r="K136" s="149"/>
      <c r="L136" s="149"/>
      <c r="M136" s="149">
        <f t="shared" si="9"/>
        <v>4349</v>
      </c>
      <c r="N136" s="149" t="str">
        <f>IF(D136="Biểu hoa hồng KH tự phát triển",IF(M136-VLOOKUP(M136,'5.QĐ'!$F$5:$J$12,5,TRUE)&gt;=-1000000,"yes","no"),"no")</f>
        <v>no</v>
      </c>
      <c r="O136" s="253">
        <f>IF(D136="Biểu hoa hồng KH tự phát triển",VLOOKUP(M136,'5.QĐ'!$F$5:$G$12,2,TRUE),IF(AND(Broker!M135&gt;5000000,SUMIF($A$2:$A$406,A136,$H$2:$H$406)&gt;F135),VLOOKUP(M136,'5.QĐ'!$F$5:$H$12,3,TRUE),0))</f>
        <v>0.1</v>
      </c>
      <c r="P136" s="149">
        <f t="shared" si="8"/>
        <v>435</v>
      </c>
      <c r="Q136" s="149">
        <v>0</v>
      </c>
      <c r="R136" s="149">
        <v>0</v>
      </c>
      <c r="S136" s="149">
        <f t="shared" si="10"/>
        <v>435</v>
      </c>
      <c r="T136" s="149">
        <f>IF(D136="Biểu hoa hồng KH tự phát triển",SUMIF(Inter!$T$2:$T$507,Broker!A136,Inter!$W$2:$W$507),0)</f>
        <v>0</v>
      </c>
      <c r="U136" s="84">
        <f>IF(D136="Biểu hoa hồng KH tự phát triển",SUMIF(Group!$J$2:$J$99,Broker!A136,Group!$H$2:$H$99),0)</f>
        <v>0</v>
      </c>
      <c r="V136" s="84"/>
      <c r="W136" s="84"/>
      <c r="X136" s="149"/>
      <c r="Y136" s="149">
        <f t="shared" si="11"/>
        <v>435</v>
      </c>
    </row>
    <row r="137" spans="1:25" ht="15.75" x14ac:dyDescent="0.25">
      <c r="A137" s="133" t="s">
        <v>2714</v>
      </c>
      <c r="B137" s="134" t="s">
        <v>2715</v>
      </c>
      <c r="C137" s="280" t="s">
        <v>40</v>
      </c>
      <c r="D137" s="154" t="s">
        <v>0</v>
      </c>
      <c r="E137" s="147" t="str">
        <f>VLOOKUP(A137,'RRE0020'!$A$2:$K$500,11,0)</f>
        <v>Trainee</v>
      </c>
      <c r="F137" s="147">
        <f>VLOOKUP(A137,ĐML!$A$3:$K$500,11,0)</f>
        <v>3500000</v>
      </c>
      <c r="G137" s="147">
        <v>883215000</v>
      </c>
      <c r="H137" s="148">
        <v>1936428</v>
      </c>
      <c r="I137" s="252">
        <f>SUMIFS(Call!$D$2:$D$13,Call!$E$2:$E$13,Broker!A137,Call!$G$2:$G$13,Broker!D137)</f>
        <v>0</v>
      </c>
      <c r="J137" s="149"/>
      <c r="K137" s="149"/>
      <c r="L137" s="149"/>
      <c r="M137" s="149">
        <f t="shared" si="9"/>
        <v>1936428</v>
      </c>
      <c r="N137" s="149" t="str">
        <f>IF(D137="Biểu hoa hồng KH tự phát triển",IF(M137-VLOOKUP(M137,'5.QĐ'!$F$5:$J$12,5,TRUE)&gt;=-1000000,"yes","no"),"no")</f>
        <v>no</v>
      </c>
      <c r="O137" s="253" t="str">
        <f>IF(D137="Biểu hoa hồng KH tự phát triển",VLOOKUP(M137,'5.QĐ'!$F$5:$G$12,2,TRUE),IF(AND(Broker!M136&gt;5000000,SUMIF($A$2:$A$406,A137,$H$2:$H$406)&gt;F136),VLOOKUP(M137,'5.QĐ'!$F$5:$H$12,3,TRUE),0))</f>
        <v>0</v>
      </c>
      <c r="P137" s="149">
        <f t="shared" si="8"/>
        <v>0</v>
      </c>
      <c r="Q137" s="149">
        <v>0</v>
      </c>
      <c r="R137" s="149">
        <v>0</v>
      </c>
      <c r="S137" s="149">
        <f t="shared" si="10"/>
        <v>0</v>
      </c>
      <c r="T137" s="149">
        <f>IF(D137="Biểu hoa hồng KH tự phát triển",SUMIF(Inter!$T$2:$T$507,Broker!A137,Inter!$W$2:$W$507),0)</f>
        <v>0</v>
      </c>
      <c r="U137" s="84">
        <f>IF(D137="Biểu hoa hồng KH tự phát triển",SUMIF(Group!$J$2:$J$99,Broker!A137,Group!$H$2:$H$99),0)</f>
        <v>0</v>
      </c>
      <c r="V137" s="84"/>
      <c r="W137" s="84"/>
      <c r="X137" s="149"/>
      <c r="Y137" s="149">
        <f t="shared" si="11"/>
        <v>0</v>
      </c>
    </row>
    <row r="138" spans="1:25" ht="15.75" x14ac:dyDescent="0.25">
      <c r="A138" s="133" t="s">
        <v>2716</v>
      </c>
      <c r="B138" s="134" t="s">
        <v>2717</v>
      </c>
      <c r="C138" s="280" t="s">
        <v>33</v>
      </c>
      <c r="D138" s="154" t="s">
        <v>0</v>
      </c>
      <c r="E138" s="147" t="str">
        <f>VLOOKUP(A138,'RRE0020'!$A$2:$K$500,11,0)</f>
        <v>Trainee</v>
      </c>
      <c r="F138" s="147">
        <f>VLOOKUP(A138,ĐML!$A$3:$K$500,11,0)</f>
        <v>2000000</v>
      </c>
      <c r="G138" s="147">
        <v>6253240000</v>
      </c>
      <c r="H138" s="148">
        <v>12419153</v>
      </c>
      <c r="I138" s="252">
        <f>SUMIFS(Call!$D$2:$D$13,Call!$E$2:$E$13,Broker!A138,Call!$G$2:$G$13,Broker!D138)</f>
        <v>0</v>
      </c>
      <c r="J138" s="149"/>
      <c r="K138" s="149"/>
      <c r="L138" s="149"/>
      <c r="M138" s="149">
        <f t="shared" si="9"/>
        <v>12419153</v>
      </c>
      <c r="N138" s="149" t="str">
        <f>IF(D138="Biểu hoa hồng KH tự phát triển",IF(M138-VLOOKUP(M138,'5.QĐ'!$F$5:$J$12,5,TRUE)&gt;=-1000000,"yes","no"),"no")</f>
        <v>no</v>
      </c>
      <c r="O138" s="253">
        <f>IF(D138="Biểu hoa hồng KH tự phát triển",VLOOKUP(M138,'5.QĐ'!$F$5:$G$12,2,TRUE),IF(AND(Broker!M137&gt;5000000,SUMIF($A$2:$A$406,A138,$H$2:$H$406)&gt;F137),VLOOKUP(M138,'5.QĐ'!$F$5:$H$12,3,TRUE),0))</f>
        <v>0.2</v>
      </c>
      <c r="P138" s="149">
        <f t="shared" si="8"/>
        <v>2483831</v>
      </c>
      <c r="Q138" s="149">
        <v>0</v>
      </c>
      <c r="R138" s="149">
        <v>0</v>
      </c>
      <c r="S138" s="149">
        <f t="shared" si="10"/>
        <v>2483831</v>
      </c>
      <c r="T138" s="149">
        <f>IF(D138="Biểu hoa hồng KH tự phát triển",SUMIF(Inter!$T$2:$T$507,Broker!A138,Inter!$W$2:$W$507),0)</f>
        <v>0</v>
      </c>
      <c r="U138" s="84">
        <f>IF(D138="Biểu hoa hồng KH tự phát triển",SUMIF(Group!$J$2:$J$99,Broker!A138,Group!$H$2:$H$99),0)</f>
        <v>0</v>
      </c>
      <c r="V138" s="84"/>
      <c r="W138" s="84"/>
      <c r="X138" s="149"/>
      <c r="Y138" s="149">
        <f t="shared" si="11"/>
        <v>2483831</v>
      </c>
    </row>
    <row r="139" spans="1:25" ht="15.75" x14ac:dyDescent="0.25">
      <c r="A139" s="133" t="s">
        <v>2716</v>
      </c>
      <c r="B139" s="134" t="s">
        <v>2717</v>
      </c>
      <c r="C139" s="280" t="s">
        <v>33</v>
      </c>
      <c r="D139" s="154" t="s">
        <v>2</v>
      </c>
      <c r="E139" s="147" t="str">
        <f>VLOOKUP(A139,'RRE0020'!$A$2:$K$500,11,0)</f>
        <v>Trainee</v>
      </c>
      <c r="F139" s="147">
        <f>VLOOKUP(A139,ĐML!$A$3:$K$500,11,0)</f>
        <v>2000000</v>
      </c>
      <c r="G139" s="147">
        <v>31030000</v>
      </c>
      <c r="H139" s="148">
        <v>61126</v>
      </c>
      <c r="I139" s="252">
        <f>SUMIFS(Call!$D$2:$D$13,Call!$E$2:$E$13,Broker!A139,Call!$G$2:$G$13,Broker!D139)</f>
        <v>0</v>
      </c>
      <c r="J139" s="149"/>
      <c r="K139" s="149"/>
      <c r="L139" s="149"/>
      <c r="M139" s="149">
        <f t="shared" si="9"/>
        <v>61126</v>
      </c>
      <c r="N139" s="149" t="str">
        <f>IF(D139="Biểu hoa hồng KH tự phát triển",IF(M139-VLOOKUP(M139,'5.QĐ'!$F$5:$J$12,5,TRUE)&gt;=-1000000,"yes","no"),"no")</f>
        <v>no</v>
      </c>
      <c r="O139" s="253">
        <f>IF(D139="Biểu hoa hồng KH tự phát triển",VLOOKUP(M139,'5.QĐ'!$F$5:$G$12,2,TRUE),IF(AND(Broker!M138&gt;5000000,SUMIF($A$2:$A$406,A139,$H$2:$H$406)&gt;F138),VLOOKUP(M139,'5.QĐ'!$F$5:$H$12,3,TRUE),0))</f>
        <v>0.1</v>
      </c>
      <c r="P139" s="149">
        <f t="shared" si="8"/>
        <v>6113</v>
      </c>
      <c r="Q139" s="149">
        <v>0</v>
      </c>
      <c r="R139" s="149">
        <v>5185</v>
      </c>
      <c r="S139" s="149">
        <f t="shared" si="10"/>
        <v>928</v>
      </c>
      <c r="T139" s="149">
        <f>IF(D139="Biểu hoa hồng KH tự phát triển",SUMIF(Inter!$T$2:$T$507,Broker!A139,Inter!$W$2:$W$507),0)</f>
        <v>0</v>
      </c>
      <c r="U139" s="84">
        <f>IF(D139="Biểu hoa hồng KH tự phát triển",SUMIF(Group!$J$2:$J$99,Broker!A139,Group!$H$2:$H$99),0)</f>
        <v>0</v>
      </c>
      <c r="V139" s="84"/>
      <c r="W139" s="84"/>
      <c r="X139" s="149"/>
      <c r="Y139" s="149">
        <f t="shared" si="11"/>
        <v>928</v>
      </c>
    </row>
    <row r="140" spans="1:25" ht="15.75" x14ac:dyDescent="0.25">
      <c r="A140" s="133" t="s">
        <v>2731</v>
      </c>
      <c r="B140" s="134" t="s">
        <v>2772</v>
      </c>
      <c r="C140" s="280" t="s">
        <v>34</v>
      </c>
      <c r="D140" s="154" t="s">
        <v>0</v>
      </c>
      <c r="E140" s="147" t="str">
        <f>VLOOKUP(A140,'RRE0020'!$A$2:$K$500,11,0)</f>
        <v>Trainee</v>
      </c>
      <c r="F140" s="147">
        <f>VLOOKUP(A140,ĐML!$A$3:$K$500,11,0)</f>
        <v>2000000</v>
      </c>
      <c r="G140" s="147">
        <v>1710468000</v>
      </c>
      <c r="H140" s="148">
        <v>3324852</v>
      </c>
      <c r="I140" s="252">
        <f>SUMIFS(Call!$D$2:$D$13,Call!$E$2:$E$13,Broker!A140,Call!$G$2:$G$13,Broker!D140)</f>
        <v>0</v>
      </c>
      <c r="J140" s="149"/>
      <c r="K140" s="149"/>
      <c r="L140" s="149"/>
      <c r="M140" s="149">
        <f t="shared" si="9"/>
        <v>3324852</v>
      </c>
      <c r="N140" s="149" t="str">
        <f>IF(D140="Biểu hoa hồng KH tự phát triển",IF(M140-VLOOKUP(M140,'5.QĐ'!$F$5:$J$12,5,TRUE)&gt;=-1000000,"yes","no"),"no")</f>
        <v>no</v>
      </c>
      <c r="O140" s="253" t="str">
        <f>IF(D140="Biểu hoa hồng KH tự phát triển",VLOOKUP(M140,'5.QĐ'!$F$5:$G$12,2,TRUE),IF(AND(Broker!M139&gt;5000000,SUMIF($A$2:$A$406,A140,$H$2:$H$406)&gt;F139),VLOOKUP(M140,'5.QĐ'!$F$5:$H$12,3,TRUE),0))</f>
        <v>0</v>
      </c>
      <c r="P140" s="149">
        <f t="shared" si="8"/>
        <v>0</v>
      </c>
      <c r="Q140" s="149">
        <v>0</v>
      </c>
      <c r="R140" s="149">
        <v>0</v>
      </c>
      <c r="S140" s="149">
        <f t="shared" si="10"/>
        <v>0</v>
      </c>
      <c r="T140" s="149">
        <f>IF(D140="Biểu hoa hồng KH tự phát triển",SUMIF(Inter!$T$2:$T$507,Broker!A140,Inter!$W$2:$W$507),0)</f>
        <v>0</v>
      </c>
      <c r="U140" s="84">
        <f>IF(D140="Biểu hoa hồng KH tự phát triển",SUMIF(Group!$J$2:$J$99,Broker!A140,Group!$H$2:$H$99),0)</f>
        <v>0</v>
      </c>
      <c r="V140" s="84"/>
      <c r="W140" s="84"/>
      <c r="X140" s="149"/>
      <c r="Y140" s="149">
        <f t="shared" si="11"/>
        <v>0</v>
      </c>
    </row>
    <row r="141" spans="1:25" ht="15.75" x14ac:dyDescent="0.25">
      <c r="A141" s="133" t="s">
        <v>2735</v>
      </c>
      <c r="B141" s="134" t="s">
        <v>2773</v>
      </c>
      <c r="C141" s="280" t="s">
        <v>39</v>
      </c>
      <c r="D141" s="154" t="s">
        <v>0</v>
      </c>
      <c r="E141" s="147" t="str">
        <f>VLOOKUP(A141,'RRE0020'!$A$2:$K$500,11,0)</f>
        <v>Trainee</v>
      </c>
      <c r="F141" s="147">
        <f>VLOOKUP(A141,ĐML!$A$3:$K$500,11,0)</f>
        <v>2000000</v>
      </c>
      <c r="G141" s="147">
        <v>4368357000</v>
      </c>
      <c r="H141" s="148">
        <v>7782649</v>
      </c>
      <c r="I141" s="252">
        <f>SUMIFS(Call!$D$2:$D$13,Call!$E$2:$E$13,Broker!A141,Call!$G$2:$G$13,Broker!D141)</f>
        <v>0</v>
      </c>
      <c r="J141" s="149"/>
      <c r="K141" s="149"/>
      <c r="L141" s="149"/>
      <c r="M141" s="149">
        <f t="shared" si="9"/>
        <v>7782649</v>
      </c>
      <c r="N141" s="149" t="str">
        <f>IF(D141="Biểu hoa hồng KH tự phát triển",IF(M141-VLOOKUP(M141,'5.QĐ'!$F$5:$J$12,5,TRUE)&gt;=-1000000,"yes","no"),"no")</f>
        <v>no</v>
      </c>
      <c r="O141" s="253" t="str">
        <f>IF(D141="Biểu hoa hồng KH tự phát triển",VLOOKUP(M141,'5.QĐ'!$F$5:$G$12,2,TRUE),IF(AND(Broker!M140&gt;5000000,SUMIF($A$2:$A$406,A141,$H$2:$H$406)&gt;F140),VLOOKUP(M141,'5.QĐ'!$F$5:$H$12,3,TRUE),0))</f>
        <v>0</v>
      </c>
      <c r="P141" s="149">
        <f t="shared" si="8"/>
        <v>0</v>
      </c>
      <c r="Q141" s="149">
        <v>0</v>
      </c>
      <c r="R141" s="149">
        <v>0</v>
      </c>
      <c r="S141" s="149">
        <f t="shared" si="10"/>
        <v>0</v>
      </c>
      <c r="T141" s="149">
        <f>IF(D141="Biểu hoa hồng KH tự phát triển",SUMIF(Inter!$T$2:$T$507,Broker!A141,Inter!$W$2:$W$507),0)</f>
        <v>0</v>
      </c>
      <c r="U141" s="84">
        <f>IF(D141="Biểu hoa hồng KH tự phát triển",SUMIF(Group!$J$2:$J$99,Broker!A141,Group!$H$2:$H$99),0)</f>
        <v>0</v>
      </c>
      <c r="V141" s="84"/>
      <c r="W141" s="84"/>
      <c r="X141" s="149"/>
      <c r="Y141" s="149">
        <f t="shared" si="11"/>
        <v>0</v>
      </c>
    </row>
    <row r="142" spans="1:25" ht="15.75" x14ac:dyDescent="0.25">
      <c r="A142" s="133" t="s">
        <v>2811</v>
      </c>
      <c r="B142" s="134" t="s">
        <v>2854</v>
      </c>
      <c r="C142" s="280" t="s">
        <v>1560</v>
      </c>
      <c r="D142" s="154" t="s">
        <v>0</v>
      </c>
      <c r="E142" s="147" t="str">
        <f>VLOOKUP(A142,'RRE0020'!$A$2:$K$500,11,0)</f>
        <v>Acting Senior Officer</v>
      </c>
      <c r="F142" s="147">
        <f>VLOOKUP(A142,ĐML!$A$3:$K$500,11,0)</f>
        <v>9000000</v>
      </c>
      <c r="G142" s="147">
        <v>6646205000</v>
      </c>
      <c r="H142" s="148">
        <v>12861691</v>
      </c>
      <c r="I142" s="252">
        <f>SUMIFS(Call!$D$2:$D$13,Call!$E$2:$E$13,Broker!A142,Call!$G$2:$G$13,Broker!D142)</f>
        <v>0</v>
      </c>
      <c r="J142" s="149"/>
      <c r="K142" s="149"/>
      <c r="L142" s="149"/>
      <c r="M142" s="149">
        <f t="shared" si="9"/>
        <v>12861691</v>
      </c>
      <c r="N142" s="149" t="str">
        <f>IF(D142="Biểu hoa hồng KH tự phát triển",IF(M142-VLOOKUP(M142,'5.QĐ'!$F$5:$J$12,5,TRUE)&gt;=-1000000,"yes","no"),"no")</f>
        <v>no</v>
      </c>
      <c r="O142" s="253">
        <f>IF(D142="Biểu hoa hồng KH tự phát triển",VLOOKUP(M142,'5.QĐ'!$F$5:$G$12,2,TRUE),IF(AND(Broker!M141&gt;5000000,SUMIF($A$2:$A$406,A142,$H$2:$H$406)&gt;F141),VLOOKUP(M142,'5.QĐ'!$F$5:$H$12,3,TRUE),0))</f>
        <v>0.2</v>
      </c>
      <c r="P142" s="149">
        <f t="shared" si="8"/>
        <v>2572338</v>
      </c>
      <c r="Q142" s="149">
        <v>0</v>
      </c>
      <c r="R142" s="149">
        <v>0</v>
      </c>
      <c r="S142" s="149">
        <f t="shared" si="10"/>
        <v>2572338</v>
      </c>
      <c r="T142" s="149">
        <f>IF(D142="Biểu hoa hồng KH tự phát triển",SUMIF(Inter!$T$2:$T$507,Broker!A142,Inter!$W$2:$W$507),0)</f>
        <v>1652</v>
      </c>
      <c r="U142" s="84">
        <f>IF(D142="Biểu hoa hồng KH tự phát triển",SUMIF(Group!$J$2:$J$99,Broker!A142,Group!$H$2:$H$99),0)</f>
        <v>0</v>
      </c>
      <c r="V142" s="84"/>
      <c r="W142" s="84"/>
      <c r="X142" s="149"/>
      <c r="Y142" s="149">
        <f t="shared" si="11"/>
        <v>2573990</v>
      </c>
    </row>
    <row r="143" spans="1:25" ht="15.75" x14ac:dyDescent="0.25">
      <c r="A143" s="133" t="s">
        <v>2774</v>
      </c>
      <c r="B143" s="134" t="s">
        <v>2775</v>
      </c>
      <c r="C143" s="280" t="s">
        <v>37</v>
      </c>
      <c r="D143" s="154" t="s">
        <v>0</v>
      </c>
      <c r="E143" s="147" t="str">
        <f>VLOOKUP(A143,'RRE0020'!$A$2:$K$500,11,0)</f>
        <v>Trainee</v>
      </c>
      <c r="F143" s="147">
        <f>VLOOKUP(A143,ĐML!$A$3:$K$500,11,0)</f>
        <v>2000000</v>
      </c>
      <c r="G143" s="147">
        <v>2360253000</v>
      </c>
      <c r="H143" s="148">
        <v>3474820</v>
      </c>
      <c r="I143" s="252">
        <f>SUMIFS(Call!$D$2:$D$13,Call!$E$2:$E$13,Broker!A143,Call!$G$2:$G$13,Broker!D143)</f>
        <v>0</v>
      </c>
      <c r="J143" s="149"/>
      <c r="K143" s="149"/>
      <c r="L143" s="149"/>
      <c r="M143" s="149">
        <f t="shared" si="9"/>
        <v>3474820</v>
      </c>
      <c r="N143" s="149" t="str">
        <f>IF(D143="Biểu hoa hồng KH tự phát triển",IF(M143-VLOOKUP(M143,'5.QĐ'!$F$5:$J$12,5,TRUE)&gt;=-1000000,"yes","no"),"no")</f>
        <v>no</v>
      </c>
      <c r="O143" s="253" t="str">
        <f>IF(D143="Biểu hoa hồng KH tự phát triển",VLOOKUP(M143,'5.QĐ'!$F$5:$G$12,2,TRUE),IF(AND(Broker!M142&gt;5000000,SUMIF($A$2:$A$406,A143,$H$2:$H$406)&gt;F142),VLOOKUP(M143,'5.QĐ'!$F$5:$H$12,3,TRUE),0))</f>
        <v>0</v>
      </c>
      <c r="P143" s="149">
        <f t="shared" si="8"/>
        <v>0</v>
      </c>
      <c r="Q143" s="149">
        <v>0</v>
      </c>
      <c r="R143" s="149">
        <v>0</v>
      </c>
      <c r="S143" s="149">
        <f t="shared" si="10"/>
        <v>0</v>
      </c>
      <c r="T143" s="149">
        <f>IF(D143="Biểu hoa hồng KH tự phát triển",SUMIF(Inter!$T$2:$T$507,Broker!A143,Inter!$W$2:$W$507),0)</f>
        <v>0</v>
      </c>
      <c r="U143" s="84">
        <f>IF(D143="Biểu hoa hồng KH tự phát triển",SUMIF(Group!$J$2:$J$99,Broker!A143,Group!$H$2:$H$99),0)</f>
        <v>0</v>
      </c>
      <c r="V143" s="84"/>
      <c r="W143" s="84"/>
      <c r="X143" s="149"/>
      <c r="Y143" s="149">
        <f t="shared" si="11"/>
        <v>0</v>
      </c>
    </row>
    <row r="144" spans="1:25" ht="15.75" x14ac:dyDescent="0.25">
      <c r="A144" s="133" t="s">
        <v>2776</v>
      </c>
      <c r="B144" s="134" t="s">
        <v>2777</v>
      </c>
      <c r="C144" s="280" t="s">
        <v>37</v>
      </c>
      <c r="D144" s="154" t="s">
        <v>0</v>
      </c>
      <c r="E144" s="147" t="str">
        <f>VLOOKUP(A144,'RRE0020'!$A$2:$K$500,11,0)</f>
        <v>Trainee</v>
      </c>
      <c r="F144" s="147">
        <f>VLOOKUP(A144,ĐML!$A$3:$K$500,11,0)</f>
        <v>2000000</v>
      </c>
      <c r="G144" s="147">
        <v>6945180000</v>
      </c>
      <c r="H144" s="148">
        <v>10209597</v>
      </c>
      <c r="I144" s="252">
        <f>SUMIFS(Call!$D$2:$D$13,Call!$E$2:$E$13,Broker!A144,Call!$G$2:$G$13,Broker!D144)</f>
        <v>0</v>
      </c>
      <c r="J144" s="149"/>
      <c r="K144" s="149"/>
      <c r="L144" s="149"/>
      <c r="M144" s="149">
        <f t="shared" si="9"/>
        <v>10209597</v>
      </c>
      <c r="N144" s="149" t="str">
        <f>IF(D144="Biểu hoa hồng KH tự phát triển",IF(M144-VLOOKUP(M144,'5.QĐ'!$F$5:$J$12,5,TRUE)&gt;=-1000000,"yes","no"),"no")</f>
        <v>no</v>
      </c>
      <c r="O144" s="253" t="str">
        <f>IF(D144="Biểu hoa hồng KH tự phát triển",VLOOKUP(M144,'5.QĐ'!$F$5:$G$12,2,TRUE),IF(AND(Broker!M143&gt;5000000,SUMIF($A$2:$A$406,A144,$H$2:$H$406)&gt;F143),VLOOKUP(M144,'5.QĐ'!$F$5:$H$12,3,TRUE),0))</f>
        <v>0</v>
      </c>
      <c r="P144" s="149">
        <f t="shared" si="8"/>
        <v>0</v>
      </c>
      <c r="Q144" s="149">
        <v>0</v>
      </c>
      <c r="R144" s="149">
        <v>0</v>
      </c>
      <c r="S144" s="149">
        <f t="shared" si="10"/>
        <v>0</v>
      </c>
      <c r="T144" s="149">
        <f>IF(D144="Biểu hoa hồng KH tự phát triển",SUMIF(Inter!$T$2:$T$507,Broker!A144,Inter!$W$2:$W$507),0)</f>
        <v>31283</v>
      </c>
      <c r="U144" s="84">
        <f>IF(D144="Biểu hoa hồng KH tự phát triển",SUMIF(Group!$J$2:$J$99,Broker!A144,Group!$H$2:$H$99),0)</f>
        <v>0</v>
      </c>
      <c r="V144" s="84"/>
      <c r="W144" s="84"/>
      <c r="X144" s="149"/>
      <c r="Y144" s="149">
        <f t="shared" si="11"/>
        <v>31283</v>
      </c>
    </row>
    <row r="145" spans="1:25" ht="15.75" x14ac:dyDescent="0.25">
      <c r="A145" s="133" t="s">
        <v>2778</v>
      </c>
      <c r="B145" s="134" t="s">
        <v>2779</v>
      </c>
      <c r="C145" s="280" t="s">
        <v>1560</v>
      </c>
      <c r="D145" s="154" t="s">
        <v>0</v>
      </c>
      <c r="E145" s="147" t="str">
        <f>VLOOKUP(A145,'RRE0020'!$A$2:$K$500,11,0)</f>
        <v>Trainee</v>
      </c>
      <c r="F145" s="147">
        <f>VLOOKUP(A145,ĐML!$A$3:$K$500,11,0)</f>
        <v>2000000</v>
      </c>
      <c r="G145" s="147">
        <v>1543485000</v>
      </c>
      <c r="H145" s="148">
        <v>3170190</v>
      </c>
      <c r="I145" s="252">
        <f>SUMIFS(Call!$D$2:$D$13,Call!$E$2:$E$13,Broker!A145,Call!$G$2:$G$13,Broker!D145)</f>
        <v>0</v>
      </c>
      <c r="J145" s="149"/>
      <c r="K145" s="149"/>
      <c r="L145" s="149"/>
      <c r="M145" s="149">
        <f t="shared" si="9"/>
        <v>3170190</v>
      </c>
      <c r="N145" s="149" t="str">
        <f>IF(D145="Biểu hoa hồng KH tự phát triển",IF(M145-VLOOKUP(M145,'5.QĐ'!$F$5:$J$12,5,TRUE)&gt;=-1000000,"yes","no"),"no")</f>
        <v>no</v>
      </c>
      <c r="O145" s="253" t="str">
        <f>IF(D145="Biểu hoa hồng KH tự phát triển",VLOOKUP(M145,'5.QĐ'!$F$5:$G$12,2,TRUE),IF(AND(Broker!M144&gt;5000000,SUMIF($A$2:$A$406,A145,$H$2:$H$406)&gt;F144),VLOOKUP(M145,'5.QĐ'!$F$5:$H$12,3,TRUE),0))</f>
        <v>0</v>
      </c>
      <c r="P145" s="149">
        <f t="shared" si="8"/>
        <v>0</v>
      </c>
      <c r="Q145" s="149">
        <v>0</v>
      </c>
      <c r="R145" s="149">
        <v>0</v>
      </c>
      <c r="S145" s="149">
        <f t="shared" si="10"/>
        <v>0</v>
      </c>
      <c r="T145" s="149">
        <f>IF(D145="Biểu hoa hồng KH tự phát triển",SUMIF(Inter!$T$2:$T$507,Broker!A145,Inter!$W$2:$W$507),0)</f>
        <v>0</v>
      </c>
      <c r="U145" s="84">
        <f>IF(D145="Biểu hoa hồng KH tự phát triển",SUMIF(Group!$J$2:$J$99,Broker!A145,Group!$H$2:$H$99),0)</f>
        <v>0</v>
      </c>
      <c r="V145" s="84"/>
      <c r="W145" s="84"/>
      <c r="X145" s="149"/>
      <c r="Y145" s="149">
        <f t="shared" si="11"/>
        <v>0</v>
      </c>
    </row>
    <row r="146" spans="1:25" ht="15.75" x14ac:dyDescent="0.25">
      <c r="A146" s="133" t="s">
        <v>2780</v>
      </c>
      <c r="B146" s="134" t="s">
        <v>2781</v>
      </c>
      <c r="C146" s="280" t="s">
        <v>1560</v>
      </c>
      <c r="D146" s="154" t="s">
        <v>0</v>
      </c>
      <c r="E146" s="147" t="str">
        <f>VLOOKUP(A146,'RRE0020'!$A$2:$K$500,11,0)</f>
        <v>Trainee</v>
      </c>
      <c r="F146" s="147">
        <f>VLOOKUP(A146,ĐML!$A$3:$K$500,11,0)</f>
        <v>2000000</v>
      </c>
      <c r="G146" s="147">
        <v>214195000</v>
      </c>
      <c r="H146" s="148">
        <v>432577</v>
      </c>
      <c r="I146" s="252">
        <f>SUMIFS(Call!$D$2:$D$13,Call!$E$2:$E$13,Broker!A146,Call!$G$2:$G$13,Broker!D146)</f>
        <v>0</v>
      </c>
      <c r="J146" s="149"/>
      <c r="K146" s="149"/>
      <c r="L146" s="149"/>
      <c r="M146" s="149">
        <f t="shared" si="9"/>
        <v>432577</v>
      </c>
      <c r="N146" s="149" t="str">
        <f>IF(D146="Biểu hoa hồng KH tự phát triển",IF(M146-VLOOKUP(M146,'5.QĐ'!$F$5:$J$12,5,TRUE)&gt;=-1000000,"yes","no"),"no")</f>
        <v>no</v>
      </c>
      <c r="O146" s="253" t="str">
        <f>IF(D146="Biểu hoa hồng KH tự phát triển",VLOOKUP(M146,'5.QĐ'!$F$5:$G$12,2,TRUE),IF(AND(Broker!M145&gt;5000000,SUMIF($A$2:$A$406,A146,$H$2:$H$406)&gt;F145),VLOOKUP(M146,'5.QĐ'!$F$5:$H$12,3,TRUE),0))</f>
        <v>0</v>
      </c>
      <c r="P146" s="149">
        <f t="shared" si="8"/>
        <v>0</v>
      </c>
      <c r="Q146" s="149">
        <v>0</v>
      </c>
      <c r="R146" s="149">
        <v>0</v>
      </c>
      <c r="S146" s="149">
        <f t="shared" si="10"/>
        <v>0</v>
      </c>
      <c r="T146" s="149">
        <f>IF(D146="Biểu hoa hồng KH tự phát triển",SUMIF(Inter!$T$2:$T$507,Broker!A146,Inter!$W$2:$W$507),0)</f>
        <v>0</v>
      </c>
      <c r="U146" s="84">
        <f>IF(D146="Biểu hoa hồng KH tự phát triển",SUMIF(Group!$J$2:$J$99,Broker!A146,Group!$H$2:$H$99),0)</f>
        <v>0</v>
      </c>
      <c r="V146" s="84"/>
      <c r="W146" s="84"/>
      <c r="X146" s="149"/>
      <c r="Y146" s="149">
        <f t="shared" si="11"/>
        <v>0</v>
      </c>
    </row>
    <row r="147" spans="1:25" ht="15.75" x14ac:dyDescent="0.25">
      <c r="A147" s="133" t="s">
        <v>2822</v>
      </c>
      <c r="B147" s="134" t="s">
        <v>2856</v>
      </c>
      <c r="C147" s="280" t="s">
        <v>1560</v>
      </c>
      <c r="D147" s="154" t="s">
        <v>0</v>
      </c>
      <c r="E147" s="147" t="str">
        <f>VLOOKUP(A147,'RRE0020'!$A$2:$K$500,11,0)</f>
        <v>Trainee</v>
      </c>
      <c r="F147" s="147">
        <f>VLOOKUP(A147,ĐML!$A$3:$K$500,11,0)</f>
        <v>1000000</v>
      </c>
      <c r="G147" s="147">
        <v>51830000</v>
      </c>
      <c r="H147" s="148">
        <v>157638</v>
      </c>
      <c r="I147" s="252">
        <f>SUMIFS(Call!$D$2:$D$13,Call!$E$2:$E$13,Broker!A147,Call!$G$2:$G$13,Broker!D147)</f>
        <v>0</v>
      </c>
      <c r="J147" s="149"/>
      <c r="K147" s="149"/>
      <c r="L147" s="149"/>
      <c r="M147" s="149">
        <f t="shared" si="9"/>
        <v>157638</v>
      </c>
      <c r="N147" s="149" t="str">
        <f>IF(D147="Biểu hoa hồng KH tự phát triển",IF(M147-VLOOKUP(M147,'5.QĐ'!$F$5:$J$12,5,TRUE)&gt;=-1000000,"yes","no"),"no")</f>
        <v>no</v>
      </c>
      <c r="O147" s="253" t="str">
        <f>IF(D147="Biểu hoa hồng KH tự phát triển",VLOOKUP(M147,'5.QĐ'!$F$5:$G$12,2,TRUE),IF(AND(Broker!M146&gt;5000000,SUMIF($A$2:$A$406,A147,$H$2:$H$406)&gt;F146),VLOOKUP(M147,'5.QĐ'!$F$5:$H$12,3,TRUE),0))</f>
        <v>0</v>
      </c>
      <c r="P147" s="149">
        <f t="shared" si="8"/>
        <v>0</v>
      </c>
      <c r="Q147" s="149">
        <v>0</v>
      </c>
      <c r="R147" s="149">
        <v>0</v>
      </c>
      <c r="S147" s="149">
        <f t="shared" si="10"/>
        <v>0</v>
      </c>
      <c r="T147" s="149">
        <f>IF(D147="Biểu hoa hồng KH tự phát triển",SUMIF(Inter!$T$2:$T$507,Broker!A147,Inter!$W$2:$W$507),0)</f>
        <v>0</v>
      </c>
      <c r="U147" s="84">
        <f>IF(D147="Biểu hoa hồng KH tự phát triển",SUMIF(Group!$J$2:$J$99,Broker!A147,Group!$H$2:$H$99),0)</f>
        <v>0</v>
      </c>
      <c r="V147" s="84"/>
      <c r="W147" s="84"/>
      <c r="X147" s="149"/>
      <c r="Y147" s="149">
        <f t="shared" si="11"/>
        <v>0</v>
      </c>
    </row>
    <row r="148" spans="1:25" ht="15.75" x14ac:dyDescent="0.25">
      <c r="A148" s="133" t="s">
        <v>2782</v>
      </c>
      <c r="B148" s="134" t="s">
        <v>2783</v>
      </c>
      <c r="C148" s="280" t="s">
        <v>39</v>
      </c>
      <c r="D148" s="154" t="s">
        <v>0</v>
      </c>
      <c r="E148" s="147" t="str">
        <f>VLOOKUP(A148,'RRE0020'!$A$2:$K$500,11,0)</f>
        <v>Trainee</v>
      </c>
      <c r="F148" s="147">
        <f>VLOOKUP(A148,ĐML!$A$3:$K$500,11,0)</f>
        <v>1000000</v>
      </c>
      <c r="G148" s="147">
        <v>470391000</v>
      </c>
      <c r="H148" s="148">
        <v>994193</v>
      </c>
      <c r="I148" s="252">
        <f>SUMIFS(Call!$D$2:$D$13,Call!$E$2:$E$13,Broker!A148,Call!$G$2:$G$13,Broker!D148)</f>
        <v>0</v>
      </c>
      <c r="J148" s="149"/>
      <c r="K148" s="149"/>
      <c r="L148" s="149"/>
      <c r="M148" s="149">
        <f t="shared" si="9"/>
        <v>994193</v>
      </c>
      <c r="N148" s="149" t="str">
        <f>IF(D148="Biểu hoa hồng KH tự phát triển",IF(M148-VLOOKUP(M148,'5.QĐ'!$F$5:$J$12,5,TRUE)&gt;=-1000000,"yes","no"),"no")</f>
        <v>no</v>
      </c>
      <c r="O148" s="253" t="str">
        <f>IF(D148="Biểu hoa hồng KH tự phát triển",VLOOKUP(M148,'5.QĐ'!$F$5:$G$12,2,TRUE),IF(AND(Broker!M147&gt;5000000,SUMIF($A$2:$A$406,A148,$H$2:$H$406)&gt;F147),VLOOKUP(M148,'5.QĐ'!$F$5:$H$12,3,TRUE),0))</f>
        <v>0</v>
      </c>
      <c r="P148" s="149">
        <f t="shared" si="8"/>
        <v>0</v>
      </c>
      <c r="Q148" s="149">
        <v>0</v>
      </c>
      <c r="R148" s="149">
        <v>0</v>
      </c>
      <c r="S148" s="149">
        <f t="shared" si="10"/>
        <v>0</v>
      </c>
      <c r="T148" s="149">
        <f>IF(D148="Biểu hoa hồng KH tự phát triển",SUMIF(Inter!$T$2:$T$507,Broker!A148,Inter!$W$2:$W$507),0)</f>
        <v>0</v>
      </c>
      <c r="U148" s="84">
        <f>IF(D148="Biểu hoa hồng KH tự phát triển",SUMIF(Group!$J$2:$J$99,Broker!A148,Group!$H$2:$H$99),0)</f>
        <v>0</v>
      </c>
      <c r="V148" s="84"/>
      <c r="W148" s="84"/>
      <c r="X148" s="149"/>
      <c r="Y148" s="149">
        <f t="shared" si="11"/>
        <v>0</v>
      </c>
    </row>
    <row r="149" spans="1:25" ht="15.75" x14ac:dyDescent="0.25">
      <c r="A149" s="133" t="s">
        <v>2784</v>
      </c>
      <c r="B149" s="134" t="s">
        <v>2785</v>
      </c>
      <c r="C149" s="280" t="s">
        <v>1563</v>
      </c>
      <c r="D149" s="154" t="s">
        <v>0</v>
      </c>
      <c r="E149" s="147" t="str">
        <f>VLOOKUP(A149,'RRE0020'!$A$2:$K$500,11,0)</f>
        <v>Acting Senior Manager</v>
      </c>
      <c r="F149" s="147">
        <f>VLOOKUP(A149,ĐML!$A$3:$K$500,11,0)</f>
        <v>17400000</v>
      </c>
      <c r="G149" s="147">
        <v>7887570000</v>
      </c>
      <c r="H149" s="148">
        <v>13587049</v>
      </c>
      <c r="I149" s="252">
        <f>SUMIFS(Call!$D$2:$D$13,Call!$E$2:$E$13,Broker!A149,Call!$G$2:$G$13,Broker!D149)</f>
        <v>0</v>
      </c>
      <c r="J149" s="149"/>
      <c r="K149" s="149"/>
      <c r="L149" s="149"/>
      <c r="M149" s="149">
        <f t="shared" si="9"/>
        <v>13587049</v>
      </c>
      <c r="N149" s="149" t="str">
        <f>IF(D149="Biểu hoa hồng KH tự phát triển",IF(M149-VLOOKUP(M149,'5.QĐ'!$F$5:$J$12,5,TRUE)&gt;=-1000000,"yes","no"),"no")</f>
        <v>no</v>
      </c>
      <c r="O149" s="253">
        <f>IF(D149="Biểu hoa hồng KH tự phát triển",VLOOKUP(M149,'5.QĐ'!$F$5:$G$12,2,TRUE),IF(AND(Broker!M148&gt;5000000,SUMIF($A$2:$A$406,A149,$H$2:$H$406)&gt;F148),VLOOKUP(M149,'5.QĐ'!$F$5:$H$12,3,TRUE),0))</f>
        <v>0.2</v>
      </c>
      <c r="P149" s="149">
        <f t="shared" si="8"/>
        <v>2717410</v>
      </c>
      <c r="Q149" s="149">
        <v>0</v>
      </c>
      <c r="R149" s="149">
        <v>0</v>
      </c>
      <c r="S149" s="149">
        <f t="shared" si="10"/>
        <v>2717410</v>
      </c>
      <c r="T149" s="149">
        <f>IF(D149="Biểu hoa hồng KH tự phát triển",SUMIF(Inter!$T$2:$T$507,Broker!A149,Inter!$W$2:$W$507),0)</f>
        <v>0</v>
      </c>
      <c r="U149" s="84">
        <f>IF(D149="Biểu hoa hồng KH tự phát triển",SUMIF(Group!$J$2:$J$99,Broker!A149,Group!$H$2:$H$99),0)</f>
        <v>0</v>
      </c>
      <c r="V149" s="84"/>
      <c r="W149" s="84"/>
      <c r="X149" s="149"/>
      <c r="Y149" s="149">
        <f t="shared" si="11"/>
        <v>2717410</v>
      </c>
    </row>
    <row r="150" spans="1:25" ht="15.75" x14ac:dyDescent="0.25">
      <c r="A150" s="133" t="s">
        <v>2786</v>
      </c>
      <c r="B150" s="134" t="s">
        <v>2787</v>
      </c>
      <c r="C150" s="280" t="s">
        <v>1563</v>
      </c>
      <c r="D150" s="154" t="s">
        <v>0</v>
      </c>
      <c r="E150" s="147" t="str">
        <f>VLOOKUP(A150,'RRE0020'!$A$2:$K$500,11,0)</f>
        <v>Trainee</v>
      </c>
      <c r="F150" s="147">
        <f>VLOOKUP(A150,ĐML!$A$3:$K$500,11,0)</f>
        <v>1000000</v>
      </c>
      <c r="G150" s="147">
        <v>458526000</v>
      </c>
      <c r="H150" s="148">
        <v>691824</v>
      </c>
      <c r="I150" s="252">
        <f>SUMIFS(Call!$D$2:$D$13,Call!$E$2:$E$13,Broker!A150,Call!$G$2:$G$13,Broker!D150)</f>
        <v>0</v>
      </c>
      <c r="J150" s="149"/>
      <c r="K150" s="149"/>
      <c r="L150" s="149"/>
      <c r="M150" s="149">
        <f t="shared" si="9"/>
        <v>691824</v>
      </c>
      <c r="N150" s="149" t="str">
        <f>IF(D150="Biểu hoa hồng KH tự phát triển",IF(M150-VLOOKUP(M150,'5.QĐ'!$F$5:$J$12,5,TRUE)&gt;=-1000000,"yes","no"),"no")</f>
        <v>no</v>
      </c>
      <c r="O150" s="253" t="str">
        <f>IF(D150="Biểu hoa hồng KH tự phát triển",VLOOKUP(M150,'5.QĐ'!$F$5:$G$12,2,TRUE),IF(AND(Broker!M149&gt;5000000,SUMIF($A$2:$A$406,A150,$H$2:$H$406)&gt;F149),VLOOKUP(M150,'5.QĐ'!$F$5:$H$12,3,TRUE),0))</f>
        <v>0</v>
      </c>
      <c r="P150" s="149">
        <f t="shared" si="8"/>
        <v>0</v>
      </c>
      <c r="Q150" s="149">
        <v>0</v>
      </c>
      <c r="R150" s="149">
        <v>0</v>
      </c>
      <c r="S150" s="149">
        <f t="shared" si="10"/>
        <v>0</v>
      </c>
      <c r="T150" s="149">
        <f>IF(D150="Biểu hoa hồng KH tự phát triển",SUMIF(Inter!$T$2:$T$507,Broker!A150,Inter!$W$2:$W$507),0)</f>
        <v>0</v>
      </c>
      <c r="U150" s="84">
        <f>IF(D150="Biểu hoa hồng KH tự phát triển",SUMIF(Group!$J$2:$J$99,Broker!A150,Group!$H$2:$H$99),0)</f>
        <v>0</v>
      </c>
      <c r="V150" s="84"/>
      <c r="W150" s="84"/>
      <c r="X150" s="149"/>
      <c r="Y150" s="149">
        <f t="shared" si="11"/>
        <v>0</v>
      </c>
    </row>
    <row r="151" spans="1:25" ht="15.75" x14ac:dyDescent="0.25">
      <c r="A151" s="133" t="s">
        <v>2788</v>
      </c>
      <c r="B151" s="134" t="s">
        <v>2789</v>
      </c>
      <c r="C151" s="280" t="s">
        <v>35</v>
      </c>
      <c r="D151" s="154" t="s">
        <v>0</v>
      </c>
      <c r="E151" s="147" t="str">
        <f>VLOOKUP(A151,'RRE0020'!$A$2:$K$500,11,0)</f>
        <v>Trainee</v>
      </c>
      <c r="F151" s="147">
        <f>VLOOKUP(A151,ĐML!$A$3:$K$500,11,0)</f>
        <v>1000000</v>
      </c>
      <c r="G151" s="147">
        <v>926387000</v>
      </c>
      <c r="H151" s="148">
        <v>1824914</v>
      </c>
      <c r="I151" s="252">
        <f>SUMIFS(Call!$D$2:$D$13,Call!$E$2:$E$13,Broker!A151,Call!$G$2:$G$13,Broker!D151)</f>
        <v>0</v>
      </c>
      <c r="J151" s="149"/>
      <c r="K151" s="149"/>
      <c r="L151" s="149"/>
      <c r="M151" s="149">
        <f t="shared" si="9"/>
        <v>1824914</v>
      </c>
      <c r="N151" s="149" t="str">
        <f>IF(D151="Biểu hoa hồng KH tự phát triển",IF(M151-VLOOKUP(M151,'5.QĐ'!$F$5:$J$12,5,TRUE)&gt;=-1000000,"yes","no"),"no")</f>
        <v>no</v>
      </c>
      <c r="O151" s="253" t="str">
        <f>IF(D151="Biểu hoa hồng KH tự phát triển",VLOOKUP(M151,'5.QĐ'!$F$5:$G$12,2,TRUE),IF(AND(Broker!M150&gt;5000000,SUMIF($A$2:$A$406,A151,$H$2:$H$406)&gt;F150),VLOOKUP(M151,'5.QĐ'!$F$5:$H$12,3,TRUE),0))</f>
        <v>0</v>
      </c>
      <c r="P151" s="149">
        <f t="shared" si="8"/>
        <v>0</v>
      </c>
      <c r="Q151" s="149">
        <v>0</v>
      </c>
      <c r="R151" s="149">
        <v>0</v>
      </c>
      <c r="S151" s="149">
        <f t="shared" si="10"/>
        <v>0</v>
      </c>
      <c r="T151" s="149">
        <f>IF(D151="Biểu hoa hồng KH tự phát triển",SUMIF(Inter!$T$2:$T$507,Broker!A151,Inter!$W$2:$W$507),0)</f>
        <v>0</v>
      </c>
      <c r="U151" s="84">
        <f>IF(D151="Biểu hoa hồng KH tự phát triển",SUMIF(Group!$J$2:$J$99,Broker!A151,Group!$H$2:$H$99),0)</f>
        <v>0</v>
      </c>
      <c r="V151" s="84"/>
      <c r="W151" s="84"/>
      <c r="X151" s="149"/>
      <c r="Y151" s="149">
        <f t="shared" si="11"/>
        <v>0</v>
      </c>
    </row>
    <row r="152" spans="1:25" ht="15.75" x14ac:dyDescent="0.25">
      <c r="A152" s="133" t="s">
        <v>2788</v>
      </c>
      <c r="B152" s="134" t="s">
        <v>2789</v>
      </c>
      <c r="C152" s="280" t="s">
        <v>35</v>
      </c>
      <c r="D152" s="154" t="s">
        <v>2</v>
      </c>
      <c r="E152" s="147" t="str">
        <f>VLOOKUP(A152,'RRE0020'!$A$2:$K$500,11,0)</f>
        <v>Trainee</v>
      </c>
      <c r="F152" s="147">
        <f>VLOOKUP(A152,ĐML!$A$3:$K$500,11,0)</f>
        <v>1000000</v>
      </c>
      <c r="G152" s="147">
        <v>9100000</v>
      </c>
      <c r="H152" s="148">
        <v>17927</v>
      </c>
      <c r="I152" s="252">
        <f>SUMIFS(Call!$D$2:$D$13,Call!$E$2:$E$13,Broker!A152,Call!$G$2:$G$13,Broker!D152)</f>
        <v>0</v>
      </c>
      <c r="J152" s="149"/>
      <c r="K152" s="149"/>
      <c r="L152" s="149"/>
      <c r="M152" s="149">
        <f t="shared" si="9"/>
        <v>17927</v>
      </c>
      <c r="N152" s="149" t="str">
        <f>IF(D152="Biểu hoa hồng KH tự phát triển",IF(M152-VLOOKUP(M152,'5.QĐ'!$F$5:$J$12,5,TRUE)&gt;=-1000000,"yes","no"),"no")</f>
        <v>no</v>
      </c>
      <c r="O152" s="253">
        <f>IF(D152="Biểu hoa hồng KH tự phát triển",VLOOKUP(M152,'5.QĐ'!$F$5:$G$12,2,TRUE),IF(AND(Broker!M151&gt;5000000,SUMIF($A$2:$A$406,A152,$H$2:$H$406)&gt;F151),VLOOKUP(M152,'5.QĐ'!$F$5:$H$12,3,TRUE),0))</f>
        <v>0</v>
      </c>
      <c r="P152" s="149">
        <f t="shared" si="8"/>
        <v>0</v>
      </c>
      <c r="Q152" s="149">
        <v>0</v>
      </c>
      <c r="R152" s="149">
        <v>0</v>
      </c>
      <c r="S152" s="149">
        <f t="shared" si="10"/>
        <v>0</v>
      </c>
      <c r="T152" s="149">
        <f>IF(D152="Biểu hoa hồng KH tự phát triển",SUMIF(Inter!$T$2:$T$507,Broker!A152,Inter!$W$2:$W$507),0)</f>
        <v>0</v>
      </c>
      <c r="U152" s="84">
        <f>IF(D152="Biểu hoa hồng KH tự phát triển",SUMIF(Group!$J$2:$J$99,Broker!A152,Group!$H$2:$H$99),0)</f>
        <v>0</v>
      </c>
      <c r="V152" s="84"/>
      <c r="W152" s="84"/>
      <c r="X152" s="149"/>
      <c r="Y152" s="149">
        <f t="shared" si="11"/>
        <v>0</v>
      </c>
    </row>
    <row r="153" spans="1:25" ht="15.75" x14ac:dyDescent="0.25">
      <c r="A153" s="133" t="s">
        <v>2790</v>
      </c>
      <c r="B153" s="134" t="s">
        <v>2791</v>
      </c>
      <c r="C153" s="280" t="s">
        <v>1563</v>
      </c>
      <c r="D153" s="154" t="s">
        <v>0</v>
      </c>
      <c r="E153" s="147" t="str">
        <f>VLOOKUP(A153,'RRE0020'!$A$2:$K$500,11,0)</f>
        <v>Acting Senior Officer</v>
      </c>
      <c r="F153" s="147">
        <f>VLOOKUP(A153,ĐML!$A$3:$K$500,11,0)</f>
        <v>15000000</v>
      </c>
      <c r="G153" s="147">
        <v>17760690000</v>
      </c>
      <c r="H153" s="148">
        <v>28777356</v>
      </c>
      <c r="I153" s="252">
        <f>SUMIFS(Call!$D$2:$D$13,Call!$E$2:$E$13,Broker!A153,Call!$G$2:$G$13,Broker!D153)</f>
        <v>0</v>
      </c>
      <c r="J153" s="149"/>
      <c r="K153" s="149"/>
      <c r="L153" s="149"/>
      <c r="M153" s="149">
        <f t="shared" si="9"/>
        <v>28777356</v>
      </c>
      <c r="N153" s="149" t="str">
        <f>IF(D153="Biểu hoa hồng KH tự phát triển",IF(M153-VLOOKUP(M153,'5.QĐ'!$F$5:$J$12,5,TRUE)&gt;=-1000000,"yes","no"),"no")</f>
        <v>no</v>
      </c>
      <c r="O153" s="253">
        <f>IF(D153="Biểu hoa hồng KH tự phát triển",VLOOKUP(M153,'5.QĐ'!$F$5:$G$12,2,TRUE),IF(AND(Broker!M152&gt;5000000,SUMIF($A$2:$A$406,A153,$H$2:$H$406)&gt;F152),VLOOKUP(M153,'5.QĐ'!$F$5:$H$12,3,TRUE),0))</f>
        <v>0.25</v>
      </c>
      <c r="P153" s="149">
        <f t="shared" si="8"/>
        <v>7194339</v>
      </c>
      <c r="Q153" s="149">
        <v>0</v>
      </c>
      <c r="R153" s="149">
        <v>3009547</v>
      </c>
      <c r="S153" s="149">
        <f t="shared" si="10"/>
        <v>4184792</v>
      </c>
      <c r="T153" s="149">
        <f>IF(D153="Biểu hoa hồng KH tự phát triển",SUMIF(Inter!$T$2:$T$507,Broker!A153,Inter!$W$2:$W$507),0)</f>
        <v>0</v>
      </c>
      <c r="U153" s="84">
        <f>IF(D153="Biểu hoa hồng KH tự phát triển",SUMIF(Group!$J$2:$J$99,Broker!A153,Group!$H$2:$H$99),0)</f>
        <v>0</v>
      </c>
      <c r="V153" s="84"/>
      <c r="W153" s="84"/>
      <c r="X153" s="149"/>
      <c r="Y153" s="149">
        <f t="shared" si="11"/>
        <v>4184792</v>
      </c>
    </row>
    <row r="154" spans="1:25" ht="15.75" x14ac:dyDescent="0.25">
      <c r="A154" s="133" t="s">
        <v>2857</v>
      </c>
      <c r="B154" s="134" t="s">
        <v>2858</v>
      </c>
      <c r="C154" s="280" t="s">
        <v>33</v>
      </c>
      <c r="D154" s="154" t="s">
        <v>0</v>
      </c>
      <c r="E154" s="147" t="str">
        <f>VLOOKUP(A154,'RRE0020'!$A$2:$K$500,11,0)</f>
        <v>Acting Senior Officer</v>
      </c>
      <c r="F154" s="147">
        <f>VLOOKUP(A154,ĐML!$A$3:$K$500,11,0)</f>
        <v>15000000</v>
      </c>
      <c r="G154" s="147">
        <v>366605000</v>
      </c>
      <c r="H154" s="148">
        <v>559335</v>
      </c>
      <c r="I154" s="252">
        <f>SUMIFS(Call!$D$2:$D$13,Call!$E$2:$E$13,Broker!A154,Call!$G$2:$G$13,Broker!D154)</f>
        <v>0</v>
      </c>
      <c r="J154" s="149"/>
      <c r="K154" s="149"/>
      <c r="L154" s="149"/>
      <c r="M154" s="149">
        <f t="shared" si="9"/>
        <v>559335</v>
      </c>
      <c r="N154" s="149" t="str">
        <f>IF(D154="Biểu hoa hồng KH tự phát triển",IF(M154-VLOOKUP(M154,'5.QĐ'!$F$5:$J$12,5,TRUE)&gt;=-1000000,"yes","no"),"no")</f>
        <v>no</v>
      </c>
      <c r="O154" s="253" t="str">
        <f>IF(D154="Biểu hoa hồng KH tự phát triển",VLOOKUP(M154,'5.QĐ'!$F$5:$G$12,2,TRUE),IF(AND(Broker!M153&gt;5000000,SUMIF($A$2:$A$406,A154,$H$2:$H$406)&gt;F153),VLOOKUP(M154,'5.QĐ'!$F$5:$H$12,3,TRUE),0))</f>
        <v>0</v>
      </c>
      <c r="P154" s="149">
        <f t="shared" si="8"/>
        <v>0</v>
      </c>
      <c r="Q154" s="149">
        <v>0</v>
      </c>
      <c r="R154" s="149">
        <v>0</v>
      </c>
      <c r="S154" s="149">
        <f t="shared" si="10"/>
        <v>0</v>
      </c>
      <c r="T154" s="149">
        <f>IF(D154="Biểu hoa hồng KH tự phát triển",SUMIF(Inter!$T$2:$T$507,Broker!A154,Inter!$W$2:$W$507),0)</f>
        <v>0</v>
      </c>
      <c r="U154" s="84">
        <f>IF(D154="Biểu hoa hồng KH tự phát triển",SUMIF(Group!$J$2:$J$99,Broker!A154,Group!$H$2:$H$99),0)</f>
        <v>0</v>
      </c>
      <c r="V154" s="84"/>
      <c r="W154" s="84"/>
      <c r="X154" s="149"/>
      <c r="Y154" s="149">
        <f t="shared" si="11"/>
        <v>0</v>
      </c>
    </row>
    <row r="155" spans="1:25" ht="15.75" x14ac:dyDescent="0.25">
      <c r="A155" s="133" t="s">
        <v>2859</v>
      </c>
      <c r="B155" s="134" t="s">
        <v>2860</v>
      </c>
      <c r="C155" s="280" t="s">
        <v>1563</v>
      </c>
      <c r="D155" s="154" t="s">
        <v>0</v>
      </c>
      <c r="E155" s="147" t="str">
        <f>VLOOKUP(A155,'RRE0020'!$A$2:$K$500,11,0)</f>
        <v>Trainee</v>
      </c>
      <c r="F155" s="147">
        <f>VLOOKUP(A155,ĐML!$A$3:$K$500,11,0)</f>
        <v>1000000</v>
      </c>
      <c r="G155" s="147">
        <v>333364000</v>
      </c>
      <c r="H155" s="148">
        <v>490022</v>
      </c>
      <c r="I155" s="252">
        <f>SUMIFS(Call!$D$2:$D$13,Call!$E$2:$E$13,Broker!A155,Call!$G$2:$G$13,Broker!D155)</f>
        <v>0</v>
      </c>
      <c r="J155" s="149"/>
      <c r="K155" s="149"/>
      <c r="L155" s="149"/>
      <c r="M155" s="149">
        <f t="shared" si="9"/>
        <v>490022</v>
      </c>
      <c r="N155" s="149" t="str">
        <f>IF(D155="Biểu hoa hồng KH tự phát triển",IF(M155-VLOOKUP(M155,'5.QĐ'!$F$5:$J$12,5,TRUE)&gt;=-1000000,"yes","no"),"no")</f>
        <v>no</v>
      </c>
      <c r="O155" s="253" t="str">
        <f>IF(D155="Biểu hoa hồng KH tự phát triển",VLOOKUP(M155,'5.QĐ'!$F$5:$G$12,2,TRUE),IF(AND(Broker!M154&gt;5000000,SUMIF($A$2:$A$406,A155,$H$2:$H$406)&gt;F154),VLOOKUP(M155,'5.QĐ'!$F$5:$H$12,3,TRUE),0))</f>
        <v>0</v>
      </c>
      <c r="P155" s="149">
        <f t="shared" si="8"/>
        <v>0</v>
      </c>
      <c r="Q155" s="149">
        <v>0</v>
      </c>
      <c r="R155" s="149">
        <v>0</v>
      </c>
      <c r="S155" s="149">
        <f t="shared" si="10"/>
        <v>0</v>
      </c>
      <c r="T155" s="149">
        <f>IF(D155="Biểu hoa hồng KH tự phát triển",SUMIF(Inter!$T$2:$T$507,Broker!A155,Inter!$W$2:$W$507),0)</f>
        <v>0</v>
      </c>
      <c r="U155" s="84">
        <f>IF(D155="Biểu hoa hồng KH tự phát triển",SUMIF(Group!$J$2:$J$99,Broker!A155,Group!$H$2:$H$99),0)</f>
        <v>0</v>
      </c>
      <c r="V155" s="84"/>
      <c r="W155" s="84"/>
      <c r="X155" s="149"/>
      <c r="Y155" s="149">
        <f t="shared" si="11"/>
        <v>0</v>
      </c>
    </row>
    <row r="156" spans="1:25" ht="15.75" x14ac:dyDescent="0.25">
      <c r="A156" s="133" t="s">
        <v>2919</v>
      </c>
      <c r="B156" s="134" t="s">
        <v>3013</v>
      </c>
      <c r="C156" s="280" t="s">
        <v>39</v>
      </c>
      <c r="D156" s="154" t="s">
        <v>0</v>
      </c>
      <c r="E156" s="147" t="str">
        <f>VLOOKUP(A156,'RRE0020'!$A$2:$K$500,11,0)</f>
        <v>Trainee</v>
      </c>
      <c r="F156" s="147">
        <f>VLOOKUP(A156,ĐML!$A$3:$K$500,11,0)</f>
        <v>1000000</v>
      </c>
      <c r="G156" s="147">
        <v>88001000</v>
      </c>
      <c r="H156" s="148">
        <v>129357</v>
      </c>
      <c r="I156" s="252">
        <f>SUMIFS(Call!$D$2:$D$13,Call!$E$2:$E$13,Broker!A156,Call!$G$2:$G$13,Broker!D156)</f>
        <v>0</v>
      </c>
      <c r="J156" s="149"/>
      <c r="K156" s="149"/>
      <c r="L156" s="149"/>
      <c r="M156" s="149">
        <f t="shared" si="9"/>
        <v>129357</v>
      </c>
      <c r="N156" s="149" t="str">
        <f>IF(D156="Biểu hoa hồng KH tự phát triển",IF(M156-VLOOKUP(M156,'5.QĐ'!$F$5:$J$12,5,TRUE)&gt;=-1000000,"yes","no"),"no")</f>
        <v>no</v>
      </c>
      <c r="O156" s="253" t="str">
        <f>IF(D156="Biểu hoa hồng KH tự phát triển",VLOOKUP(M156,'5.QĐ'!$F$5:$G$12,2,TRUE),IF(AND(Broker!M155&gt;5000000,SUMIF($A$2:$A$406,A156,$H$2:$H$406)&gt;F155),VLOOKUP(M156,'5.QĐ'!$F$5:$H$12,3,TRUE),0))</f>
        <v>0</v>
      </c>
      <c r="P156" s="149">
        <f t="shared" si="8"/>
        <v>0</v>
      </c>
      <c r="Q156" s="149">
        <v>0</v>
      </c>
      <c r="R156" s="149">
        <v>0</v>
      </c>
      <c r="S156" s="149">
        <f t="shared" si="10"/>
        <v>0</v>
      </c>
      <c r="T156" s="149">
        <f>IF(D156="Biểu hoa hồng KH tự phát triển",SUMIF(Inter!$T$2:$T$507,Broker!A156,Inter!$W$2:$W$507),0)</f>
        <v>0</v>
      </c>
      <c r="U156" s="84">
        <f>IF(D156="Biểu hoa hồng KH tự phát triển",SUMIF(Group!$J$2:$J$99,Broker!A156,Group!$H$2:$H$99),0)</f>
        <v>0</v>
      </c>
      <c r="V156" s="84"/>
      <c r="W156" s="84"/>
      <c r="X156" s="149"/>
      <c r="Y156" s="149">
        <f t="shared" si="11"/>
        <v>0</v>
      </c>
    </row>
    <row r="157" spans="1:25" ht="15.75" x14ac:dyDescent="0.25">
      <c r="A157" s="133" t="s">
        <v>2861</v>
      </c>
      <c r="B157" s="134" t="s">
        <v>2862</v>
      </c>
      <c r="C157" s="280" t="s">
        <v>39</v>
      </c>
      <c r="D157" s="154" t="s">
        <v>0</v>
      </c>
      <c r="E157" s="147" t="str">
        <f>VLOOKUP(A157,'RRE0020'!$A$2:$K$500,11,0)</f>
        <v>Trainee</v>
      </c>
      <c r="F157" s="147">
        <f>VLOOKUP(A157,ĐML!$A$3:$K$500,11,0)</f>
        <v>1000000</v>
      </c>
      <c r="G157" s="147">
        <v>984425000</v>
      </c>
      <c r="H157" s="148">
        <v>1458980</v>
      </c>
      <c r="I157" s="252">
        <f>SUMIFS(Call!$D$2:$D$13,Call!$E$2:$E$13,Broker!A157,Call!$G$2:$G$13,Broker!D157)</f>
        <v>0</v>
      </c>
      <c r="J157" s="149"/>
      <c r="K157" s="149"/>
      <c r="L157" s="149"/>
      <c r="M157" s="149">
        <f t="shared" si="9"/>
        <v>1458980</v>
      </c>
      <c r="N157" s="149" t="str">
        <f>IF(D157="Biểu hoa hồng KH tự phát triển",IF(M157-VLOOKUP(M157,'5.QĐ'!$F$5:$J$12,5,TRUE)&gt;=-1000000,"yes","no"),"no")</f>
        <v>no</v>
      </c>
      <c r="O157" s="253" t="str">
        <f>IF(D157="Biểu hoa hồng KH tự phát triển",VLOOKUP(M157,'5.QĐ'!$F$5:$G$12,2,TRUE),IF(AND(Broker!M156&gt;5000000,SUMIF($A$2:$A$406,A157,$H$2:$H$406)&gt;F156),VLOOKUP(M157,'5.QĐ'!$F$5:$H$12,3,TRUE),0))</f>
        <v>0</v>
      </c>
      <c r="P157" s="149">
        <f t="shared" si="8"/>
        <v>0</v>
      </c>
      <c r="Q157" s="149">
        <v>0</v>
      </c>
      <c r="R157" s="149">
        <v>0</v>
      </c>
      <c r="S157" s="149">
        <f t="shared" si="10"/>
        <v>0</v>
      </c>
      <c r="T157" s="149">
        <f>IF(D157="Biểu hoa hồng KH tự phát triển",SUMIF(Inter!$T$2:$T$507,Broker!A157,Inter!$W$2:$W$507),0)</f>
        <v>0</v>
      </c>
      <c r="U157" s="84">
        <f>IF(D157="Biểu hoa hồng KH tự phát triển",SUMIF(Group!$J$2:$J$99,Broker!A157,Group!$H$2:$H$99),0)</f>
        <v>0</v>
      </c>
      <c r="V157" s="84"/>
      <c r="W157" s="84"/>
      <c r="X157" s="149"/>
      <c r="Y157" s="149">
        <f t="shared" si="11"/>
        <v>0</v>
      </c>
    </row>
    <row r="158" spans="1:25" ht="15.75" x14ac:dyDescent="0.25">
      <c r="A158" s="133" t="s">
        <v>2863</v>
      </c>
      <c r="B158" s="134" t="s">
        <v>2864</v>
      </c>
      <c r="C158" s="280" t="s">
        <v>39</v>
      </c>
      <c r="D158" s="154" t="s">
        <v>0</v>
      </c>
      <c r="E158" s="147" t="str">
        <f>VLOOKUP(A158,'RRE0020'!$A$2:$K$500,11,0)</f>
        <v>Trainee</v>
      </c>
      <c r="F158" s="147">
        <f>VLOOKUP(A158,ĐML!$A$3:$K$500,11,0)</f>
        <v>1000000</v>
      </c>
      <c r="G158" s="147">
        <v>47866000</v>
      </c>
      <c r="H158" s="148">
        <v>70355</v>
      </c>
      <c r="I158" s="252">
        <f>SUMIFS(Call!$D$2:$D$13,Call!$E$2:$E$13,Broker!A158,Call!$G$2:$G$13,Broker!D158)</f>
        <v>0</v>
      </c>
      <c r="J158" s="149"/>
      <c r="K158" s="149"/>
      <c r="L158" s="149"/>
      <c r="M158" s="149">
        <f t="shared" si="9"/>
        <v>70355</v>
      </c>
      <c r="N158" s="149" t="str">
        <f>IF(D158="Biểu hoa hồng KH tự phát triển",IF(M158-VLOOKUP(M158,'5.QĐ'!$F$5:$J$12,5,TRUE)&gt;=-1000000,"yes","no"),"no")</f>
        <v>no</v>
      </c>
      <c r="O158" s="253" t="str">
        <f>IF(D158="Biểu hoa hồng KH tự phát triển",VLOOKUP(M158,'5.QĐ'!$F$5:$G$12,2,TRUE),IF(AND(Broker!M157&gt;5000000,SUMIF($A$2:$A$406,A158,$H$2:$H$406)&gt;F157),VLOOKUP(M158,'5.QĐ'!$F$5:$H$12,3,TRUE),0))</f>
        <v>0</v>
      </c>
      <c r="P158" s="149">
        <f t="shared" si="8"/>
        <v>0</v>
      </c>
      <c r="Q158" s="149">
        <v>0</v>
      </c>
      <c r="R158" s="149">
        <v>0</v>
      </c>
      <c r="S158" s="149">
        <f t="shared" si="10"/>
        <v>0</v>
      </c>
      <c r="T158" s="149">
        <f>IF(D158="Biểu hoa hồng KH tự phát triển",SUMIF(Inter!$T$2:$T$507,Broker!A158,Inter!$W$2:$W$507),0)</f>
        <v>0</v>
      </c>
      <c r="U158" s="84">
        <f>IF(D158="Biểu hoa hồng KH tự phát triển",SUMIF(Group!$J$2:$J$99,Broker!A158,Group!$H$2:$H$99),0)</f>
        <v>0</v>
      </c>
      <c r="V158" s="84"/>
      <c r="W158" s="84"/>
      <c r="X158" s="149"/>
      <c r="Y158" s="149">
        <f t="shared" si="11"/>
        <v>0</v>
      </c>
    </row>
    <row r="159" spans="1:25" ht="15.75" x14ac:dyDescent="0.25">
      <c r="A159" s="133" t="s">
        <v>2865</v>
      </c>
      <c r="B159" s="134" t="s">
        <v>2866</v>
      </c>
      <c r="C159" s="280" t="s">
        <v>1563</v>
      </c>
      <c r="D159" s="154" t="s">
        <v>0</v>
      </c>
      <c r="E159" s="147" t="str">
        <f>VLOOKUP(A159,'RRE0020'!$A$2:$K$500,11,0)</f>
        <v>Acting Senior Officer</v>
      </c>
      <c r="F159" s="147">
        <f>VLOOKUP(A159,ĐML!$A$3:$K$500,11,0)</f>
        <v>15000000</v>
      </c>
      <c r="G159" s="147">
        <v>2415286000</v>
      </c>
      <c r="H159" s="148">
        <v>5363771</v>
      </c>
      <c r="I159" s="252">
        <f>SUMIFS(Call!$D$2:$D$13,Call!$E$2:$E$13,Broker!A159,Call!$G$2:$G$13,Broker!D159)</f>
        <v>0</v>
      </c>
      <c r="J159" s="149"/>
      <c r="K159" s="149"/>
      <c r="L159" s="149"/>
      <c r="M159" s="149">
        <f t="shared" si="9"/>
        <v>5363771</v>
      </c>
      <c r="N159" s="149" t="str">
        <f>IF(D159="Biểu hoa hồng KH tự phát triển",IF(M159-VLOOKUP(M159,'5.QĐ'!$F$5:$J$12,5,TRUE)&gt;=-1000000,"yes","no"),"no")</f>
        <v>no</v>
      </c>
      <c r="O159" s="253" t="str">
        <f>IF(D159="Biểu hoa hồng KH tự phát triển",VLOOKUP(M159,'5.QĐ'!$F$5:$G$12,2,TRUE),IF(AND(Broker!M158&gt;5000000,SUMIF($A$2:$A$406,A159,$H$2:$H$406)&gt;F158),VLOOKUP(M159,'5.QĐ'!$F$5:$H$12,3,TRUE),0))</f>
        <v>0</v>
      </c>
      <c r="P159" s="149">
        <f t="shared" si="8"/>
        <v>0</v>
      </c>
      <c r="Q159" s="149">
        <v>0</v>
      </c>
      <c r="R159" s="149">
        <v>0</v>
      </c>
      <c r="S159" s="149">
        <f t="shared" si="10"/>
        <v>0</v>
      </c>
      <c r="T159" s="149">
        <f>IF(D159="Biểu hoa hồng KH tự phát triển",SUMIF(Inter!$T$2:$T$507,Broker!A159,Inter!$W$2:$W$507),0)</f>
        <v>0</v>
      </c>
      <c r="U159" s="84">
        <f>IF(D159="Biểu hoa hồng KH tự phát triển",SUMIF(Group!$J$2:$J$99,Broker!A159,Group!$H$2:$H$99),0)</f>
        <v>0</v>
      </c>
      <c r="V159" s="84"/>
      <c r="W159" s="84"/>
      <c r="X159" s="149"/>
      <c r="Y159" s="149">
        <f t="shared" si="11"/>
        <v>0</v>
      </c>
    </row>
    <row r="160" spans="1:25" ht="15.75" x14ac:dyDescent="0.25">
      <c r="A160" s="133" t="s">
        <v>2867</v>
      </c>
      <c r="B160" s="134" t="s">
        <v>2868</v>
      </c>
      <c r="C160" s="280" t="s">
        <v>37</v>
      </c>
      <c r="D160" s="154" t="s">
        <v>0</v>
      </c>
      <c r="E160" s="147" t="str">
        <f>VLOOKUP(A160,'RRE0020'!$A$2:$K$500,11,0)</f>
        <v>Acting Senior Officer</v>
      </c>
      <c r="F160" s="147">
        <f>VLOOKUP(A160,ĐML!$A$3:$K$500,11,0)</f>
        <v>0</v>
      </c>
      <c r="G160" s="147">
        <v>1809910000</v>
      </c>
      <c r="H160" s="148">
        <v>4918694</v>
      </c>
      <c r="I160" s="252">
        <f>SUMIFS(Call!$D$2:$D$13,Call!$E$2:$E$13,Broker!A160,Call!$G$2:$G$13,Broker!D160)</f>
        <v>0</v>
      </c>
      <c r="J160" s="149"/>
      <c r="K160" s="149"/>
      <c r="L160" s="149"/>
      <c r="M160" s="149">
        <f t="shared" si="9"/>
        <v>4918694</v>
      </c>
      <c r="N160" s="149" t="str">
        <f>IF(D160="Biểu hoa hồng KH tự phát triển",IF(M160-VLOOKUP(M160,'5.QĐ'!$F$5:$J$12,5,TRUE)&gt;=-1000000,"yes","no"),"no")</f>
        <v>no</v>
      </c>
      <c r="O160" s="253" t="str">
        <f>IF(D160="Biểu hoa hồng KH tự phát triển",VLOOKUP(M160,'5.QĐ'!$F$5:$G$12,2,TRUE),IF(AND(Broker!M159&gt;5000000,SUMIF($A$2:$A$406,A160,$H$2:$H$406)&gt;F159),VLOOKUP(M160,'5.QĐ'!$F$5:$H$12,3,TRUE),0))</f>
        <v>0</v>
      </c>
      <c r="P160" s="149">
        <f t="shared" si="8"/>
        <v>0</v>
      </c>
      <c r="Q160" s="149">
        <v>0</v>
      </c>
      <c r="R160" s="149">
        <v>0</v>
      </c>
      <c r="S160" s="149">
        <f t="shared" si="10"/>
        <v>0</v>
      </c>
      <c r="T160" s="149">
        <f>IF(D160="Biểu hoa hồng KH tự phát triển",SUMIF(Inter!$T$2:$T$507,Broker!A160,Inter!$W$2:$W$507),0)</f>
        <v>0</v>
      </c>
      <c r="U160" s="84">
        <f>IF(D160="Biểu hoa hồng KH tự phát triển",SUMIF(Group!$J$2:$J$99,Broker!A160,Group!$H$2:$H$99),0)</f>
        <v>0</v>
      </c>
      <c r="V160" s="84"/>
      <c r="W160" s="84"/>
      <c r="X160" s="149"/>
      <c r="Y160" s="149">
        <f t="shared" si="11"/>
        <v>0</v>
      </c>
    </row>
    <row r="161" spans="1:25" ht="15.75" x14ac:dyDescent="0.25">
      <c r="A161" s="133" t="s">
        <v>2927</v>
      </c>
      <c r="B161" s="134" t="s">
        <v>3014</v>
      </c>
      <c r="C161" s="280" t="s">
        <v>41</v>
      </c>
      <c r="D161" s="154" t="s">
        <v>0</v>
      </c>
      <c r="E161" s="147" t="str">
        <f>VLOOKUP(A161,'RRE0020'!$A$2:$K$500,11,0)</f>
        <v>Trainee</v>
      </c>
      <c r="F161" s="147">
        <f>VLOOKUP(A161,ĐML!$A$3:$K$500,11,0)</f>
        <v>1000000</v>
      </c>
      <c r="G161" s="147">
        <v>89148000</v>
      </c>
      <c r="H161" s="148">
        <v>257372</v>
      </c>
      <c r="I161" s="252">
        <f>SUMIFS(Call!$D$2:$D$13,Call!$E$2:$E$13,Broker!A161,Call!$G$2:$G$13,Broker!D161)</f>
        <v>0</v>
      </c>
      <c r="J161" s="149"/>
      <c r="K161" s="149"/>
      <c r="L161" s="149"/>
      <c r="M161" s="149">
        <f t="shared" si="9"/>
        <v>257372</v>
      </c>
      <c r="N161" s="149" t="str">
        <f>IF(D161="Biểu hoa hồng KH tự phát triển",IF(M161-VLOOKUP(M161,'5.QĐ'!$F$5:$J$12,5,TRUE)&gt;=-1000000,"yes","no"),"no")</f>
        <v>no</v>
      </c>
      <c r="O161" s="253" t="str">
        <f>IF(D161="Biểu hoa hồng KH tự phát triển",VLOOKUP(M161,'5.QĐ'!$F$5:$G$12,2,TRUE),IF(AND(Broker!M160&gt;5000000,SUMIF($A$2:$A$406,A161,$H$2:$H$406)&gt;F160),VLOOKUP(M161,'5.QĐ'!$F$5:$H$12,3,TRUE),0))</f>
        <v>0</v>
      </c>
      <c r="P161" s="149">
        <f t="shared" si="8"/>
        <v>0</v>
      </c>
      <c r="Q161" s="149">
        <v>0</v>
      </c>
      <c r="R161" s="149">
        <v>0</v>
      </c>
      <c r="S161" s="149">
        <f t="shared" si="10"/>
        <v>0</v>
      </c>
      <c r="T161" s="149">
        <f>IF(D161="Biểu hoa hồng KH tự phát triển",SUMIF(Inter!$T$2:$T$507,Broker!A161,Inter!$W$2:$W$507),0)</f>
        <v>0</v>
      </c>
      <c r="U161" s="84">
        <f>IF(D161="Biểu hoa hồng KH tự phát triển",SUMIF(Group!$J$2:$J$99,Broker!A161,Group!$H$2:$H$99),0)</f>
        <v>0</v>
      </c>
      <c r="V161" s="84"/>
      <c r="W161" s="84"/>
      <c r="X161" s="149"/>
      <c r="Y161" s="149">
        <f t="shared" si="11"/>
        <v>0</v>
      </c>
    </row>
    <row r="162" spans="1:25" ht="15.75" x14ac:dyDescent="0.25">
      <c r="A162" s="133" t="s">
        <v>2869</v>
      </c>
      <c r="B162" s="134" t="s">
        <v>2870</v>
      </c>
      <c r="C162" s="280" t="s">
        <v>41</v>
      </c>
      <c r="D162" s="154" t="s">
        <v>0</v>
      </c>
      <c r="E162" s="147" t="str">
        <f>VLOOKUP(A162,'RRE0020'!$A$2:$K$500,11,0)</f>
        <v>Acting Senior Officer</v>
      </c>
      <c r="F162" s="147">
        <f>VLOOKUP(A162,ĐML!$A$3:$K$500,11,0)</f>
        <v>3000000</v>
      </c>
      <c r="G162" s="147">
        <v>209550000</v>
      </c>
      <c r="H162" s="148">
        <v>687354</v>
      </c>
      <c r="I162" s="252">
        <f>SUMIFS(Call!$D$2:$D$13,Call!$E$2:$E$13,Broker!A162,Call!$G$2:$G$13,Broker!D162)</f>
        <v>0</v>
      </c>
      <c r="J162" s="149"/>
      <c r="K162" s="149"/>
      <c r="L162" s="149"/>
      <c r="M162" s="149">
        <f t="shared" si="9"/>
        <v>687354</v>
      </c>
      <c r="N162" s="149" t="str">
        <f>IF(D162="Biểu hoa hồng KH tự phát triển",IF(M162-VLOOKUP(M162,'5.QĐ'!$F$5:$J$12,5,TRUE)&gt;=-1000000,"yes","no"),"no")</f>
        <v>no</v>
      </c>
      <c r="O162" s="253" t="str">
        <f>IF(D162="Biểu hoa hồng KH tự phát triển",VLOOKUP(M162,'5.QĐ'!$F$5:$G$12,2,TRUE),IF(AND(Broker!M161&gt;5000000,SUMIF($A$2:$A$406,A162,$H$2:$H$406)&gt;F161),VLOOKUP(M162,'5.QĐ'!$F$5:$H$12,3,TRUE),0))</f>
        <v>0</v>
      </c>
      <c r="P162" s="149">
        <f t="shared" si="8"/>
        <v>0</v>
      </c>
      <c r="Q162" s="149">
        <v>0</v>
      </c>
      <c r="R162" s="149">
        <v>0</v>
      </c>
      <c r="S162" s="149">
        <f t="shared" si="10"/>
        <v>0</v>
      </c>
      <c r="T162" s="149">
        <f>IF(D162="Biểu hoa hồng KH tự phát triển",SUMIF(Inter!$T$2:$T$507,Broker!A162,Inter!$W$2:$W$507),0)</f>
        <v>0</v>
      </c>
      <c r="U162" s="84">
        <f>IF(D162="Biểu hoa hồng KH tự phát triển",SUMIF(Group!$J$2:$J$99,Broker!A162,Group!$H$2:$H$99),0)</f>
        <v>0</v>
      </c>
      <c r="V162" s="84"/>
      <c r="W162" s="84"/>
      <c r="X162" s="149"/>
      <c r="Y162" s="149">
        <f t="shared" si="11"/>
        <v>0</v>
      </c>
    </row>
    <row r="163" spans="1:25" ht="15.75" x14ac:dyDescent="0.25">
      <c r="A163" s="133" t="s">
        <v>2871</v>
      </c>
      <c r="B163" s="134" t="s">
        <v>2872</v>
      </c>
      <c r="C163" s="280" t="s">
        <v>41</v>
      </c>
      <c r="D163" s="154" t="s">
        <v>0</v>
      </c>
      <c r="E163" s="147" t="str">
        <f>VLOOKUP(A163,'RRE0020'!$A$2:$K$500,11,0)</f>
        <v>Trainee</v>
      </c>
      <c r="F163" s="147">
        <f>VLOOKUP(A163,ĐML!$A$3:$K$500,11,0)</f>
        <v>1000000</v>
      </c>
      <c r="G163" s="147">
        <v>13305530000</v>
      </c>
      <c r="H163" s="148">
        <v>21003521</v>
      </c>
      <c r="I163" s="252">
        <f>SUMIFS(Call!$D$2:$D$13,Call!$E$2:$E$13,Broker!A163,Call!$G$2:$G$13,Broker!D163)</f>
        <v>0</v>
      </c>
      <c r="J163" s="149"/>
      <c r="K163" s="149"/>
      <c r="L163" s="149"/>
      <c r="M163" s="149">
        <f t="shared" si="9"/>
        <v>21003521</v>
      </c>
      <c r="N163" s="149" t="str">
        <f>IF(D163="Biểu hoa hồng KH tự phát triển",IF(M163-VLOOKUP(M163,'5.QĐ'!$F$5:$J$12,5,TRUE)&gt;=-1000000,"yes","no"),"no")</f>
        <v>no</v>
      </c>
      <c r="O163" s="253">
        <f>IF(D163="Biểu hoa hồng KH tự phát triển",VLOOKUP(M163,'5.QĐ'!$F$5:$G$12,2,TRUE),IF(AND(Broker!M162&gt;5000000,SUMIF($A$2:$A$406,A163,$H$2:$H$406)&gt;F162),VLOOKUP(M163,'5.QĐ'!$F$5:$H$12,3,TRUE),0))</f>
        <v>0.25</v>
      </c>
      <c r="P163" s="149">
        <f t="shared" si="8"/>
        <v>5250880</v>
      </c>
      <c r="Q163" s="149">
        <v>0</v>
      </c>
      <c r="R163" s="149">
        <v>2830391</v>
      </c>
      <c r="S163" s="149">
        <f t="shared" si="10"/>
        <v>2420489</v>
      </c>
      <c r="T163" s="149">
        <f>IF(D163="Biểu hoa hồng KH tự phát triển",SUMIF(Inter!$T$2:$T$507,Broker!A163,Inter!$W$2:$W$507),0)</f>
        <v>0</v>
      </c>
      <c r="U163" s="84">
        <f>IF(D163="Biểu hoa hồng KH tự phát triển",SUMIF(Group!$J$2:$J$99,Broker!A163,Group!$H$2:$H$99),0)</f>
        <v>0</v>
      </c>
      <c r="V163" s="84"/>
      <c r="W163" s="84"/>
      <c r="X163" s="149"/>
      <c r="Y163" s="149">
        <f t="shared" si="11"/>
        <v>2420489</v>
      </c>
    </row>
    <row r="164" spans="1:25" ht="15.75" x14ac:dyDescent="0.25">
      <c r="A164" s="133" t="s">
        <v>2871</v>
      </c>
      <c r="B164" s="134" t="s">
        <v>2872</v>
      </c>
      <c r="C164" s="280" t="s">
        <v>41</v>
      </c>
      <c r="D164" s="154" t="s">
        <v>2</v>
      </c>
      <c r="E164" s="147" t="str">
        <f>VLOOKUP(A164,'RRE0020'!$A$2:$K$500,11,0)</f>
        <v>Trainee</v>
      </c>
      <c r="F164" s="147">
        <f>VLOOKUP(A164,ĐML!$A$3:$K$500,11,0)</f>
        <v>1000000</v>
      </c>
      <c r="G164" s="147">
        <v>8100635000</v>
      </c>
      <c r="H164" s="148">
        <v>13648695</v>
      </c>
      <c r="I164" s="252">
        <f>SUMIFS(Call!$D$2:$D$13,Call!$E$2:$E$13,Broker!A164,Call!$G$2:$G$13,Broker!D164)</f>
        <v>0</v>
      </c>
      <c r="J164" s="149"/>
      <c r="K164" s="149"/>
      <c r="L164" s="149"/>
      <c r="M164" s="149">
        <f t="shared" si="9"/>
        <v>13648695</v>
      </c>
      <c r="N164" s="149" t="str">
        <f>IF(D164="Biểu hoa hồng KH tự phát triển",IF(M164-VLOOKUP(M164,'5.QĐ'!$F$5:$J$12,5,TRUE)&gt;=-1000000,"yes","no"),"no")</f>
        <v>no</v>
      </c>
      <c r="O164" s="253">
        <f>IF(D164="Biểu hoa hồng KH tự phát triển",VLOOKUP(M164,'5.QĐ'!$F$5:$G$12,2,TRUE),IF(AND(Broker!M163&gt;5000000,SUMIF($A$2:$A$406,A164,$H$2:$H$406)&gt;F163),VLOOKUP(M164,'5.QĐ'!$F$5:$H$12,3,TRUE),0))</f>
        <v>0.1</v>
      </c>
      <c r="P164" s="149">
        <f t="shared" si="8"/>
        <v>1364870</v>
      </c>
      <c r="Q164" s="149">
        <v>0</v>
      </c>
      <c r="R164" s="149">
        <v>664243</v>
      </c>
      <c r="S164" s="149">
        <f t="shared" si="10"/>
        <v>700627</v>
      </c>
      <c r="T164" s="149">
        <f>IF(D164="Biểu hoa hồng KH tự phát triển",SUMIF(Inter!$T$2:$T$507,Broker!A164,Inter!$W$2:$W$507),0)</f>
        <v>0</v>
      </c>
      <c r="U164" s="84">
        <f>IF(D164="Biểu hoa hồng KH tự phát triển",SUMIF(Group!$J$2:$J$99,Broker!A164,Group!$H$2:$H$99),0)</f>
        <v>0</v>
      </c>
      <c r="V164" s="84"/>
      <c r="W164" s="84"/>
      <c r="X164" s="149"/>
      <c r="Y164" s="149">
        <f t="shared" si="11"/>
        <v>700627</v>
      </c>
    </row>
    <row r="165" spans="1:25" ht="15.75" x14ac:dyDescent="0.25">
      <c r="A165" s="133" t="s">
        <v>2873</v>
      </c>
      <c r="B165" s="134" t="s">
        <v>2874</v>
      </c>
      <c r="C165" s="280" t="s">
        <v>35</v>
      </c>
      <c r="D165" s="154" t="s">
        <v>0</v>
      </c>
      <c r="E165" s="147" t="str">
        <f>VLOOKUP(A165,'RRE0020'!$A$2:$K$500,11,0)</f>
        <v>Trainee</v>
      </c>
      <c r="F165" s="147">
        <f>VLOOKUP(A165,ĐML!$A$3:$K$500,11,0)</f>
        <v>0</v>
      </c>
      <c r="G165" s="147">
        <v>1817373000</v>
      </c>
      <c r="H165" s="148">
        <v>2862634</v>
      </c>
      <c r="I165" s="252">
        <f>SUMIFS(Call!$D$2:$D$13,Call!$E$2:$E$13,Broker!A165,Call!$G$2:$G$13,Broker!D165)</f>
        <v>0</v>
      </c>
      <c r="J165" s="149"/>
      <c r="K165" s="149"/>
      <c r="L165" s="149"/>
      <c r="M165" s="149">
        <f t="shared" si="9"/>
        <v>2862634</v>
      </c>
      <c r="N165" s="149" t="str">
        <f>IF(D165="Biểu hoa hồng KH tự phát triển",IF(M165-VLOOKUP(M165,'5.QĐ'!$F$5:$J$12,5,TRUE)&gt;=-1000000,"yes","no"),"no")</f>
        <v>no</v>
      </c>
      <c r="O165" s="253" t="str">
        <f>IF(D165="Biểu hoa hồng KH tự phát triển",VLOOKUP(M165,'5.QĐ'!$F$5:$G$12,2,TRUE),IF(AND(Broker!M164&gt;5000000,SUMIF($A$2:$A$406,A165,$H$2:$H$406)&gt;F164),VLOOKUP(M165,'5.QĐ'!$F$5:$H$12,3,TRUE),0))</f>
        <v>0</v>
      </c>
      <c r="P165" s="149">
        <f t="shared" si="8"/>
        <v>0</v>
      </c>
      <c r="Q165" s="149">
        <v>0</v>
      </c>
      <c r="R165" s="149">
        <v>0</v>
      </c>
      <c r="S165" s="149">
        <f t="shared" si="10"/>
        <v>0</v>
      </c>
      <c r="T165" s="149">
        <f>IF(D165="Biểu hoa hồng KH tự phát triển",SUMIF(Inter!$T$2:$T$507,Broker!A165,Inter!$W$2:$W$507),0)</f>
        <v>0</v>
      </c>
      <c r="U165" s="84">
        <f>IF(D165="Biểu hoa hồng KH tự phát triển",SUMIF(Group!$J$2:$J$99,Broker!A165,Group!$H$2:$H$99),0)</f>
        <v>0</v>
      </c>
      <c r="V165" s="84"/>
      <c r="W165" s="84"/>
      <c r="X165" s="149"/>
      <c r="Y165" s="149">
        <f t="shared" si="11"/>
        <v>0</v>
      </c>
    </row>
    <row r="166" spans="1:25" ht="15.75" x14ac:dyDescent="0.25">
      <c r="A166" s="133" t="s">
        <v>2915</v>
      </c>
      <c r="B166" s="134" t="s">
        <v>3015</v>
      </c>
      <c r="C166" s="280" t="s">
        <v>35</v>
      </c>
      <c r="D166" s="154" t="s">
        <v>0</v>
      </c>
      <c r="E166" s="147" t="str">
        <f>VLOOKUP(A166,'RRE0020'!$A$2:$K$500,11,0)</f>
        <v>Trainee</v>
      </c>
      <c r="F166" s="147">
        <f>VLOOKUP(A166,ĐML!$A$3:$K$500,11,0)</f>
        <v>0</v>
      </c>
      <c r="G166" s="147">
        <v>251965000</v>
      </c>
      <c r="H166" s="148">
        <v>496360</v>
      </c>
      <c r="I166" s="252">
        <f>SUMIFS(Call!$D$2:$D$13,Call!$E$2:$E$13,Broker!A166,Call!$G$2:$G$13,Broker!D166)</f>
        <v>0</v>
      </c>
      <c r="J166" s="149"/>
      <c r="K166" s="149"/>
      <c r="L166" s="149"/>
      <c r="M166" s="149">
        <f t="shared" si="9"/>
        <v>496360</v>
      </c>
      <c r="N166" s="149" t="str">
        <f>IF(D166="Biểu hoa hồng KH tự phát triển",IF(M166-VLOOKUP(M166,'5.QĐ'!$F$5:$J$12,5,TRUE)&gt;=-1000000,"yes","no"),"no")</f>
        <v>no</v>
      </c>
      <c r="O166" s="253" t="str">
        <f>IF(D166="Biểu hoa hồng KH tự phát triển",VLOOKUP(M166,'5.QĐ'!$F$5:$G$12,2,TRUE),IF(AND(Broker!M165&gt;5000000,SUMIF($A$2:$A$406,A166,$H$2:$H$406)&gt;F165),VLOOKUP(M166,'5.QĐ'!$F$5:$H$12,3,TRUE),0))</f>
        <v>0</v>
      </c>
      <c r="P166" s="149">
        <f t="shared" si="8"/>
        <v>0</v>
      </c>
      <c r="Q166" s="149">
        <v>0</v>
      </c>
      <c r="R166" s="149">
        <v>0</v>
      </c>
      <c r="S166" s="149">
        <f t="shared" si="10"/>
        <v>0</v>
      </c>
      <c r="T166" s="149">
        <f>IF(D166="Biểu hoa hồng KH tự phát triển",SUMIF(Inter!$T$2:$T$507,Broker!A166,Inter!$W$2:$W$507),0)</f>
        <v>0</v>
      </c>
      <c r="U166" s="84">
        <f>IF(D166="Biểu hoa hồng KH tự phát triển",SUMIF(Group!$J$2:$J$99,Broker!A166,Group!$H$2:$H$99),0)</f>
        <v>0</v>
      </c>
      <c r="V166" s="84"/>
      <c r="W166" s="84"/>
      <c r="X166" s="149"/>
      <c r="Y166" s="149">
        <f t="shared" si="11"/>
        <v>0</v>
      </c>
    </row>
    <row r="167" spans="1:25" ht="15.75" x14ac:dyDescent="0.25">
      <c r="A167" s="133" t="s">
        <v>2915</v>
      </c>
      <c r="B167" s="134" t="s">
        <v>3015</v>
      </c>
      <c r="C167" s="280" t="s">
        <v>35</v>
      </c>
      <c r="D167" s="154" t="s">
        <v>2</v>
      </c>
      <c r="E167" s="147" t="str">
        <f>VLOOKUP(A167,'RRE0020'!$A$2:$K$500,11,0)</f>
        <v>Trainee</v>
      </c>
      <c r="F167" s="147">
        <f>VLOOKUP(A167,ĐML!$A$3:$K$500,11,0)</f>
        <v>0</v>
      </c>
      <c r="G167" s="147">
        <v>19520000</v>
      </c>
      <c r="H167" s="148">
        <v>38452</v>
      </c>
      <c r="I167" s="252">
        <f>SUMIFS(Call!$D$2:$D$13,Call!$E$2:$E$13,Broker!A167,Call!$G$2:$G$13,Broker!D167)</f>
        <v>0</v>
      </c>
      <c r="J167" s="149"/>
      <c r="K167" s="149"/>
      <c r="L167" s="149"/>
      <c r="M167" s="149">
        <f t="shared" si="9"/>
        <v>38452</v>
      </c>
      <c r="N167" s="149" t="str">
        <f>IF(D167="Biểu hoa hồng KH tự phát triển",IF(M167-VLOOKUP(M167,'5.QĐ'!$F$5:$J$12,5,TRUE)&gt;=-1000000,"yes","no"),"no")</f>
        <v>no</v>
      </c>
      <c r="O167" s="253">
        <f>IF(D167="Biểu hoa hồng KH tự phát triển",VLOOKUP(M167,'5.QĐ'!$F$5:$G$12,2,TRUE),IF(AND(Broker!M166&gt;5000000,SUMIF($A$2:$A$406,A167,$H$2:$H$406)&gt;F166),VLOOKUP(M167,'5.QĐ'!$F$5:$H$12,3,TRUE),0))</f>
        <v>0</v>
      </c>
      <c r="P167" s="149">
        <f t="shared" si="8"/>
        <v>0</v>
      </c>
      <c r="Q167" s="149">
        <v>0</v>
      </c>
      <c r="R167" s="149">
        <v>0</v>
      </c>
      <c r="S167" s="149">
        <f t="shared" si="10"/>
        <v>0</v>
      </c>
      <c r="T167" s="149">
        <f>IF(D167="Biểu hoa hồng KH tự phát triển",SUMIF(Inter!$T$2:$T$507,Broker!A167,Inter!$W$2:$W$507),0)</f>
        <v>0</v>
      </c>
      <c r="U167" s="84">
        <f>IF(D167="Biểu hoa hồng KH tự phát triển",SUMIF(Group!$J$2:$J$99,Broker!A167,Group!$H$2:$H$99),0)</f>
        <v>0</v>
      </c>
      <c r="V167" s="84"/>
      <c r="W167" s="84"/>
      <c r="X167" s="149"/>
      <c r="Y167" s="149">
        <f t="shared" si="11"/>
        <v>0</v>
      </c>
    </row>
    <row r="168" spans="1:25" ht="15.75" x14ac:dyDescent="0.25">
      <c r="A168" s="133" t="s">
        <v>2875</v>
      </c>
      <c r="B168" s="134" t="s">
        <v>2876</v>
      </c>
      <c r="C168" s="280" t="s">
        <v>1563</v>
      </c>
      <c r="D168" s="154" t="s">
        <v>0</v>
      </c>
      <c r="E168" s="147" t="str">
        <f>VLOOKUP(A168,'RRE0020'!$A$2:$K$500,11,0)</f>
        <v>Acting Senior Officer</v>
      </c>
      <c r="F168" s="147">
        <f>VLOOKUP(A168,ĐML!$A$3:$K$500,11,0)</f>
        <v>0</v>
      </c>
      <c r="G168" s="147">
        <v>49625000</v>
      </c>
      <c r="H168" s="148">
        <v>196996</v>
      </c>
      <c r="I168" s="252">
        <f>SUMIFS(Call!$D$2:$D$13,Call!$E$2:$E$13,Broker!A168,Call!$G$2:$G$13,Broker!D168)</f>
        <v>0</v>
      </c>
      <c r="J168" s="149"/>
      <c r="K168" s="149"/>
      <c r="L168" s="149"/>
      <c r="M168" s="149">
        <f t="shared" si="9"/>
        <v>196996</v>
      </c>
      <c r="N168" s="149" t="str">
        <f>IF(D168="Biểu hoa hồng KH tự phát triển",IF(M168-VLOOKUP(M168,'5.QĐ'!$F$5:$J$12,5,TRUE)&gt;=-1000000,"yes","no"),"no")</f>
        <v>no</v>
      </c>
      <c r="O168" s="253" t="str">
        <f>IF(D168="Biểu hoa hồng KH tự phát triển",VLOOKUP(M168,'5.QĐ'!$F$5:$G$12,2,TRUE),IF(AND(Broker!M167&gt;5000000,SUMIF($A$2:$A$406,A168,$H$2:$H$406)&gt;F167),VLOOKUP(M168,'5.QĐ'!$F$5:$H$12,3,TRUE),0))</f>
        <v>0</v>
      </c>
      <c r="P168" s="149">
        <f t="shared" si="8"/>
        <v>0</v>
      </c>
      <c r="Q168" s="149">
        <v>0</v>
      </c>
      <c r="R168" s="149">
        <v>0</v>
      </c>
      <c r="S168" s="149">
        <f t="shared" si="10"/>
        <v>0</v>
      </c>
      <c r="T168" s="149">
        <f>IF(D168="Biểu hoa hồng KH tự phát triển",SUMIF(Inter!$T$2:$T$507,Broker!A168,Inter!$W$2:$W$507),0)</f>
        <v>0</v>
      </c>
      <c r="U168" s="84">
        <f>IF(D168="Biểu hoa hồng KH tự phát triển",SUMIF(Group!$J$2:$J$99,Broker!A168,Group!$H$2:$H$99),0)</f>
        <v>0</v>
      </c>
      <c r="V168" s="84"/>
      <c r="W168" s="84"/>
      <c r="X168" s="149"/>
      <c r="Y168" s="149">
        <f t="shared" si="11"/>
        <v>0</v>
      </c>
    </row>
    <row r="169" spans="1:25" ht="15.75" x14ac:dyDescent="0.25">
      <c r="A169" s="133" t="s">
        <v>2877</v>
      </c>
      <c r="B169" s="134" t="s">
        <v>2878</v>
      </c>
      <c r="C169" s="280" t="s">
        <v>39</v>
      </c>
      <c r="D169" s="154" t="s">
        <v>0</v>
      </c>
      <c r="E169" s="147" t="str">
        <f>VLOOKUP(A169,'RRE0020'!$A$2:$K$500,11,0)</f>
        <v>Trainee</v>
      </c>
      <c r="F169" s="147">
        <f>VLOOKUP(A169,ĐML!$A$3:$K$500,11,0)</f>
        <v>0</v>
      </c>
      <c r="G169" s="147">
        <v>97480000</v>
      </c>
      <c r="H169" s="148">
        <v>192017</v>
      </c>
      <c r="I169" s="252">
        <f>SUMIFS(Call!$D$2:$D$13,Call!$E$2:$E$13,Broker!A169,Call!$G$2:$G$13,Broker!D169)</f>
        <v>0</v>
      </c>
      <c r="J169" s="149"/>
      <c r="K169" s="149"/>
      <c r="L169" s="149"/>
      <c r="M169" s="149">
        <f t="shared" si="9"/>
        <v>192017</v>
      </c>
      <c r="N169" s="149" t="str">
        <f>IF(D169="Biểu hoa hồng KH tự phát triển",IF(M169-VLOOKUP(M169,'5.QĐ'!$F$5:$J$12,5,TRUE)&gt;=-1000000,"yes","no"),"no")</f>
        <v>no</v>
      </c>
      <c r="O169" s="253" t="str">
        <f>IF(D169="Biểu hoa hồng KH tự phát triển",VLOOKUP(M169,'5.QĐ'!$F$5:$G$12,2,TRUE),IF(AND(Broker!M168&gt;5000000,SUMIF($A$2:$A$406,A169,$H$2:$H$406)&gt;F168),VLOOKUP(M169,'5.QĐ'!$F$5:$H$12,3,TRUE),0))</f>
        <v>0</v>
      </c>
      <c r="P169" s="149">
        <f t="shared" si="8"/>
        <v>0</v>
      </c>
      <c r="Q169" s="149">
        <v>0</v>
      </c>
      <c r="R169" s="149">
        <v>0</v>
      </c>
      <c r="S169" s="149">
        <f t="shared" si="10"/>
        <v>0</v>
      </c>
      <c r="T169" s="149">
        <f>IF(D169="Biểu hoa hồng KH tự phát triển",SUMIF(Inter!$T$2:$T$507,Broker!A169,Inter!$W$2:$W$507),0)</f>
        <v>0</v>
      </c>
      <c r="U169" s="84">
        <f>IF(D169="Biểu hoa hồng KH tự phát triển",SUMIF(Group!$J$2:$J$99,Broker!A169,Group!$H$2:$H$99),0)</f>
        <v>0</v>
      </c>
      <c r="V169" s="84"/>
      <c r="W169" s="84"/>
      <c r="X169" s="149"/>
      <c r="Y169" s="149">
        <f t="shared" si="11"/>
        <v>0</v>
      </c>
    </row>
    <row r="170" spans="1:25" ht="15.75" x14ac:dyDescent="0.25">
      <c r="A170" s="133" t="s">
        <v>2879</v>
      </c>
      <c r="B170" s="134" t="s">
        <v>2880</v>
      </c>
      <c r="C170" s="280" t="s">
        <v>41</v>
      </c>
      <c r="D170" s="154" t="s">
        <v>0</v>
      </c>
      <c r="E170" s="147" t="str">
        <f>VLOOKUP(A170,'RRE0020'!$A$2:$K$500,11,0)</f>
        <v>Trainee</v>
      </c>
      <c r="F170" s="147">
        <f>VLOOKUP(A170,ĐML!$A$3:$K$500,11,0)</f>
        <v>0</v>
      </c>
      <c r="G170" s="147">
        <v>60643000</v>
      </c>
      <c r="H170" s="148">
        <v>185931</v>
      </c>
      <c r="I170" s="252">
        <f>SUMIFS(Call!$D$2:$D$13,Call!$E$2:$E$13,Broker!A170,Call!$G$2:$G$13,Broker!D170)</f>
        <v>0</v>
      </c>
      <c r="J170" s="149"/>
      <c r="K170" s="149"/>
      <c r="L170" s="149"/>
      <c r="M170" s="149">
        <f t="shared" si="9"/>
        <v>185931</v>
      </c>
      <c r="N170" s="149" t="str">
        <f>IF(D170="Biểu hoa hồng KH tự phát triển",IF(M170-VLOOKUP(M170,'5.QĐ'!$F$5:$J$12,5,TRUE)&gt;=-1000000,"yes","no"),"no")</f>
        <v>no</v>
      </c>
      <c r="O170" s="253" t="str">
        <f>IF(D170="Biểu hoa hồng KH tự phát triển",VLOOKUP(M170,'5.QĐ'!$F$5:$G$12,2,TRUE),IF(AND(Broker!M169&gt;5000000,SUMIF($A$2:$A$406,A170,$H$2:$H$406)&gt;F169),VLOOKUP(M170,'5.QĐ'!$F$5:$H$12,3,TRUE),0))</f>
        <v>0</v>
      </c>
      <c r="P170" s="149">
        <f t="shared" si="8"/>
        <v>0</v>
      </c>
      <c r="Q170" s="149">
        <v>0</v>
      </c>
      <c r="R170" s="149">
        <v>0</v>
      </c>
      <c r="S170" s="149">
        <f t="shared" si="10"/>
        <v>0</v>
      </c>
      <c r="T170" s="149">
        <f>IF(D170="Biểu hoa hồng KH tự phát triển",SUMIF(Inter!$T$2:$T$507,Broker!A170,Inter!$W$2:$W$507),0)</f>
        <v>0</v>
      </c>
      <c r="U170" s="84">
        <f>IF(D170="Biểu hoa hồng KH tự phát triển",SUMIF(Group!$J$2:$J$99,Broker!A170,Group!$H$2:$H$99),0)</f>
        <v>0</v>
      </c>
      <c r="V170" s="84"/>
      <c r="W170" s="84"/>
      <c r="X170" s="149"/>
      <c r="Y170" s="149">
        <f t="shared" si="11"/>
        <v>0</v>
      </c>
    </row>
    <row r="171" spans="1:25" ht="15.75" x14ac:dyDescent="0.25">
      <c r="A171" s="133" t="s">
        <v>2879</v>
      </c>
      <c r="B171" s="134" t="s">
        <v>2880</v>
      </c>
      <c r="C171" s="280" t="s">
        <v>41</v>
      </c>
      <c r="D171" s="154" t="s">
        <v>2</v>
      </c>
      <c r="E171" s="147" t="str">
        <f>VLOOKUP(A171,'RRE0020'!$A$2:$K$500,11,0)</f>
        <v>Trainee</v>
      </c>
      <c r="F171" s="147">
        <f>VLOOKUP(A171,ĐML!$A$3:$K$500,11,0)</f>
        <v>0</v>
      </c>
      <c r="G171" s="147">
        <v>118470000</v>
      </c>
      <c r="H171" s="148">
        <v>174149</v>
      </c>
      <c r="I171" s="252">
        <f>SUMIFS(Call!$D$2:$D$13,Call!$E$2:$E$13,Broker!A171,Call!$G$2:$G$13,Broker!D171)</f>
        <v>0</v>
      </c>
      <c r="J171" s="149"/>
      <c r="K171" s="149"/>
      <c r="L171" s="149"/>
      <c r="M171" s="149">
        <f t="shared" si="9"/>
        <v>174149</v>
      </c>
      <c r="N171" s="149" t="str">
        <f>IF(D171="Biểu hoa hồng KH tự phát triển",IF(M171-VLOOKUP(M171,'5.QĐ'!$F$5:$J$12,5,TRUE)&gt;=-1000000,"yes","no"),"no")</f>
        <v>no</v>
      </c>
      <c r="O171" s="253">
        <f>IF(D171="Biểu hoa hồng KH tự phát triển",VLOOKUP(M171,'5.QĐ'!$F$5:$G$12,2,TRUE),IF(AND(Broker!M170&gt;5000000,SUMIF($A$2:$A$406,A171,$H$2:$H$406)&gt;F170),VLOOKUP(M171,'5.QĐ'!$F$5:$H$12,3,TRUE),0))</f>
        <v>0</v>
      </c>
      <c r="P171" s="149">
        <f t="shared" si="8"/>
        <v>0</v>
      </c>
      <c r="Q171" s="149">
        <v>0</v>
      </c>
      <c r="R171" s="149">
        <v>0</v>
      </c>
      <c r="S171" s="149">
        <f t="shared" si="10"/>
        <v>0</v>
      </c>
      <c r="T171" s="149">
        <f>IF(D171="Biểu hoa hồng KH tự phát triển",SUMIF(Inter!$T$2:$T$507,Broker!A171,Inter!$W$2:$W$507),0)</f>
        <v>0</v>
      </c>
      <c r="U171" s="84">
        <f>IF(D171="Biểu hoa hồng KH tự phát triển",SUMIF(Group!$J$2:$J$99,Broker!A171,Group!$H$2:$H$99),0)</f>
        <v>0</v>
      </c>
      <c r="V171" s="84"/>
      <c r="W171" s="84"/>
      <c r="X171" s="149"/>
      <c r="Y171" s="149">
        <f t="shared" si="11"/>
        <v>0</v>
      </c>
    </row>
    <row r="172" spans="1:25" ht="17.25" x14ac:dyDescent="0.3">
      <c r="A172" s="133" t="s">
        <v>3000</v>
      </c>
      <c r="B172" s="134" t="s">
        <v>3016</v>
      </c>
      <c r="C172" s="280" t="s">
        <v>1563</v>
      </c>
      <c r="D172" s="154" t="s">
        <v>0</v>
      </c>
      <c r="E172" s="147" t="str">
        <f>VLOOKUP(A172,'RRE0020'!$A$2:$K$500,11,0)</f>
        <v>Trainee</v>
      </c>
      <c r="F172" s="147">
        <f>VLOOKUP(A172,ĐML!$A$3:$K$500,11,0)</f>
        <v>7200000</v>
      </c>
      <c r="G172" s="147">
        <v>57227000</v>
      </c>
      <c r="H172" s="148">
        <v>208156</v>
      </c>
      <c r="I172" s="252">
        <f>SUMIFS(Call!$D$2:$D$13,Call!$E$2:$E$13,Broker!A172,Call!$G$2:$G$13,Broker!D172)</f>
        <v>0</v>
      </c>
      <c r="J172" s="459"/>
      <c r="K172" s="459"/>
      <c r="L172" s="459"/>
      <c r="M172" s="149">
        <f t="shared" si="9"/>
        <v>208156</v>
      </c>
      <c r="N172" s="149" t="str">
        <f>IF(D172="Biểu hoa hồng KH tự phát triển",IF(M172-VLOOKUP(M172,'5.QĐ'!$F$5:$J$12,5,TRUE)&gt;=-1000000,"yes","no"),"no")</f>
        <v>no</v>
      </c>
      <c r="O172" s="253" t="str">
        <f>IF(D172="Biểu hoa hồng KH tự phát triển",VLOOKUP(M172,'5.QĐ'!$F$5:$G$12,2,TRUE),IF(AND(Broker!M171&gt;5000000,SUMIF($A$2:$A$406,A172,$H$2:$H$406)&gt;F171),VLOOKUP(M172,'5.QĐ'!$F$5:$H$12,3,TRUE),0))</f>
        <v>0</v>
      </c>
      <c r="P172" s="149">
        <f t="shared" si="8"/>
        <v>0</v>
      </c>
      <c r="Q172" s="149">
        <v>0</v>
      </c>
      <c r="R172" s="149">
        <v>0</v>
      </c>
      <c r="S172" s="149">
        <f t="shared" si="10"/>
        <v>0</v>
      </c>
      <c r="T172" s="149">
        <f>IF(D172="Biểu hoa hồng KH tự phát triển",SUMIF(Inter!$T$2:$T$507,Broker!A172,Inter!$W$2:$W$507),0)</f>
        <v>0</v>
      </c>
      <c r="U172" s="84">
        <f>IF(D172="Biểu hoa hồng KH tự phát triển",SUMIF(Group!$J$2:$J$99,Broker!A172,Group!$H$2:$H$99),0)</f>
        <v>0</v>
      </c>
      <c r="V172" s="84"/>
      <c r="W172" s="84"/>
      <c r="X172" s="149"/>
      <c r="Y172" s="149">
        <f t="shared" si="11"/>
        <v>0</v>
      </c>
    </row>
    <row r="173" spans="1:25" ht="15.75" x14ac:dyDescent="0.25">
      <c r="A173" s="133" t="s">
        <v>3002</v>
      </c>
      <c r="B173" s="134" t="s">
        <v>2703</v>
      </c>
      <c r="C173" s="280" t="s">
        <v>1563</v>
      </c>
      <c r="D173" s="154" t="s">
        <v>0</v>
      </c>
      <c r="E173" s="147" t="str">
        <f>VLOOKUP(A173,'RRE0020'!$A$2:$K$500,11,0)</f>
        <v>Acting Senior Officer</v>
      </c>
      <c r="F173" s="147">
        <f>VLOOKUP(A173,ĐML!$A$3:$K$500,11,0)</f>
        <v>9000000</v>
      </c>
      <c r="G173" s="147">
        <v>293570000</v>
      </c>
      <c r="H173" s="148">
        <v>863669</v>
      </c>
      <c r="I173" s="252">
        <f>SUMIFS(Call!$D$2:$D$13,Call!$E$2:$E$13,Broker!A173,Call!$G$2:$G$13,Broker!D173)</f>
        <v>0</v>
      </c>
      <c r="J173" s="1"/>
      <c r="K173" s="1"/>
      <c r="L173" s="1"/>
      <c r="M173" s="149">
        <f t="shared" si="9"/>
        <v>863669</v>
      </c>
      <c r="N173" s="149" t="str">
        <f>IF(D173="Biểu hoa hồng KH tự phát triển",IF(M173-VLOOKUP(M173,'5.QĐ'!$F$5:$J$12,5,TRUE)&gt;=-1000000,"yes","no"),"no")</f>
        <v>no</v>
      </c>
      <c r="O173" s="253" t="str">
        <f>IF(D173="Biểu hoa hồng KH tự phát triển",VLOOKUP(M173,'5.QĐ'!$F$5:$G$12,2,TRUE),IF(AND(Broker!M172&gt;5000000,SUMIF($A$2:$A$406,A173,$H$2:$H$406)&gt;F172),VLOOKUP(M173,'5.QĐ'!$F$5:$H$12,3,TRUE),0))</f>
        <v>0</v>
      </c>
      <c r="P173" s="149">
        <f t="shared" si="8"/>
        <v>0</v>
      </c>
      <c r="Q173" s="149">
        <v>0</v>
      </c>
      <c r="R173" s="149">
        <v>0</v>
      </c>
      <c r="S173" s="149">
        <f t="shared" si="10"/>
        <v>0</v>
      </c>
      <c r="T173" s="149">
        <f>IF(D173="Biểu hoa hồng KH tự phát triển",SUMIF(Inter!$T$2:$T$507,Broker!A173,Inter!$W$2:$W$507),0)</f>
        <v>0</v>
      </c>
      <c r="U173" s="84">
        <f>IF(D173="Biểu hoa hồng KH tự phát triển",SUMIF(Group!$J$2:$J$99,Broker!A173,Group!$H$2:$H$99),0)</f>
        <v>0</v>
      </c>
      <c r="V173" s="84"/>
      <c r="W173" s="84"/>
      <c r="X173" s="149"/>
      <c r="Y173" s="149">
        <f t="shared" si="11"/>
        <v>0</v>
      </c>
    </row>
    <row r="174" spans="1:25" ht="15.75" x14ac:dyDescent="0.25">
      <c r="A174" s="133" t="s">
        <v>2983</v>
      </c>
      <c r="B174" s="134" t="s">
        <v>3017</v>
      </c>
      <c r="C174" s="280" t="s">
        <v>33</v>
      </c>
      <c r="D174" s="154" t="s">
        <v>0</v>
      </c>
      <c r="E174" s="147" t="str">
        <f>VLOOKUP(A174,'RRE0020'!$A$2:$K$500,11,0)</f>
        <v>Acting Senior Officer</v>
      </c>
      <c r="F174" s="147">
        <f>VLOOKUP(A174,ĐML!$A$3:$K$500,11,0)</f>
        <v>7500000</v>
      </c>
      <c r="G174" s="147">
        <v>4292256000</v>
      </c>
      <c r="H174" s="148">
        <v>8455689</v>
      </c>
      <c r="I174" s="252">
        <f>SUMIFS(Call!$D$2:$D$13,Call!$E$2:$E$13,Broker!A174,Call!$G$2:$G$13,Broker!D174)</f>
        <v>0</v>
      </c>
      <c r="J174" s="1"/>
      <c r="K174" s="1"/>
      <c r="L174" s="1"/>
      <c r="M174" s="149">
        <f t="shared" si="9"/>
        <v>8455689</v>
      </c>
      <c r="N174" s="149" t="str">
        <f>IF(D174="Biểu hoa hồng KH tự phát triển",IF(M174-VLOOKUP(M174,'5.QĐ'!$F$5:$J$12,5,TRUE)&gt;=-1000000,"yes","no"),"no")</f>
        <v>no</v>
      </c>
      <c r="O174" s="253" t="str">
        <f>IF(D174="Biểu hoa hồng KH tự phát triển",VLOOKUP(M174,'5.QĐ'!$F$5:$G$12,2,TRUE),IF(AND(Broker!M173&gt;5000000,SUMIF($A$2:$A$406,A174,$H$2:$H$406)&gt;F173),VLOOKUP(M174,'5.QĐ'!$F$5:$H$12,3,TRUE),0))</f>
        <v>0</v>
      </c>
      <c r="P174" s="149">
        <f t="shared" si="8"/>
        <v>0</v>
      </c>
      <c r="Q174" s="149">
        <v>0</v>
      </c>
      <c r="R174" s="149">
        <v>0</v>
      </c>
      <c r="S174" s="149">
        <f t="shared" si="10"/>
        <v>0</v>
      </c>
      <c r="T174" s="149">
        <f>IF(D174="Biểu hoa hồng KH tự phát triển",SUMIF(Inter!$T$2:$T$507,Broker!A174,Inter!$W$2:$W$507),0)</f>
        <v>0</v>
      </c>
      <c r="U174" s="84">
        <f>IF(D174="Biểu hoa hồng KH tự phát triển",SUMIF(Group!$J$2:$J$99,Broker!A174,Group!$H$2:$H$99),0)</f>
        <v>0</v>
      </c>
      <c r="V174" s="84"/>
      <c r="W174" s="84"/>
      <c r="X174" s="149"/>
      <c r="Y174" s="149">
        <f t="shared" si="11"/>
        <v>0</v>
      </c>
    </row>
    <row r="175" spans="1:25" ht="15.75" x14ac:dyDescent="0.25">
      <c r="A175" s="133" t="s">
        <v>2996</v>
      </c>
      <c r="B175" s="134" t="s">
        <v>3018</v>
      </c>
      <c r="C175" s="280" t="s">
        <v>1563</v>
      </c>
      <c r="D175" s="154" t="s">
        <v>0</v>
      </c>
      <c r="E175" s="147" t="str">
        <f>VLOOKUP(A175,'RRE0020'!$A$2:$K$500,11,0)</f>
        <v>Trainee</v>
      </c>
      <c r="F175" s="147">
        <f>VLOOKUP(A175,ĐML!$A$3:$K$500,11,0)</f>
        <v>0</v>
      </c>
      <c r="G175" s="147">
        <v>15000000</v>
      </c>
      <c r="H175" s="148">
        <v>59549</v>
      </c>
      <c r="I175" s="252">
        <f>SUMIFS(Call!$D$2:$D$13,Call!$E$2:$E$13,Broker!A175,Call!$G$2:$G$13,Broker!D175)</f>
        <v>0</v>
      </c>
      <c r="J175" s="1"/>
      <c r="K175" s="1"/>
      <c r="L175" s="1"/>
      <c r="M175" s="149">
        <f t="shared" si="9"/>
        <v>59549</v>
      </c>
      <c r="N175" s="149" t="str">
        <f>IF(D175="Biểu hoa hồng KH tự phát triển",IF(M175-VLOOKUP(M175,'5.QĐ'!$F$5:$J$12,5,TRUE)&gt;=-1000000,"yes","no"),"no")</f>
        <v>no</v>
      </c>
      <c r="O175" s="253" t="str">
        <f>IF(D175="Biểu hoa hồng KH tự phát triển",VLOOKUP(M175,'5.QĐ'!$F$5:$G$12,2,TRUE),IF(AND(Broker!M174&gt;5000000,SUMIF($A$2:$A$406,A175,$H$2:$H$406)&gt;F174),VLOOKUP(M175,'5.QĐ'!$F$5:$H$12,3,TRUE),0))</f>
        <v>0</v>
      </c>
      <c r="P175" s="149">
        <f t="shared" si="8"/>
        <v>0</v>
      </c>
      <c r="Q175" s="149">
        <v>0</v>
      </c>
      <c r="R175" s="149">
        <v>0</v>
      </c>
      <c r="S175" s="149">
        <f t="shared" si="10"/>
        <v>0</v>
      </c>
      <c r="T175" s="149">
        <f>IF(D175="Biểu hoa hồng KH tự phát triển",SUMIF(Inter!$T$2:$T$507,Broker!A175,Inter!$W$2:$W$507),0)</f>
        <v>0</v>
      </c>
      <c r="U175" s="84">
        <f>IF(D175="Biểu hoa hồng KH tự phát triển",SUMIF(Group!$J$2:$J$99,Broker!A175,Group!$H$2:$H$99),0)</f>
        <v>0</v>
      </c>
      <c r="V175" s="84"/>
      <c r="W175" s="84"/>
      <c r="X175" s="149"/>
      <c r="Y175" s="149">
        <f t="shared" si="11"/>
        <v>0</v>
      </c>
    </row>
    <row r="176" spans="1:25" ht="15.75" x14ac:dyDescent="0.25">
      <c r="A176" s="133" t="s">
        <v>2980</v>
      </c>
      <c r="B176" s="134" t="s">
        <v>3019</v>
      </c>
      <c r="C176" s="280" t="s">
        <v>34</v>
      </c>
      <c r="D176" s="154" t="s">
        <v>0</v>
      </c>
      <c r="E176" s="147" t="str">
        <f>VLOOKUP(A176,'RRE0020'!$A$2:$K$500,11,0)</f>
        <v>Trainee</v>
      </c>
      <c r="F176" s="147">
        <f>VLOOKUP(A176,ĐML!$A$3:$K$500,11,0)</f>
        <v>0</v>
      </c>
      <c r="G176" s="147">
        <v>286182000</v>
      </c>
      <c r="H176" s="148">
        <v>516551</v>
      </c>
      <c r="I176" s="252">
        <f>SUMIFS(Call!$D$2:$D$13,Call!$E$2:$E$13,Broker!A176,Call!$G$2:$G$13,Broker!D176)</f>
        <v>0</v>
      </c>
      <c r="J176" s="1"/>
      <c r="K176" s="1"/>
      <c r="L176" s="1"/>
      <c r="M176" s="149">
        <f t="shared" si="9"/>
        <v>516551</v>
      </c>
      <c r="N176" s="149" t="str">
        <f>IF(D176="Biểu hoa hồng KH tự phát triển",IF(M176-VLOOKUP(M176,'5.QĐ'!$F$5:$J$12,5,TRUE)&gt;=-1000000,"yes","no"),"no")</f>
        <v>no</v>
      </c>
      <c r="O176" s="253" t="str">
        <f>IF(D176="Biểu hoa hồng KH tự phát triển",VLOOKUP(M176,'5.QĐ'!$F$5:$G$12,2,TRUE),IF(AND(Broker!M175&gt;5000000,SUMIF($A$2:$A$406,A176,$H$2:$H$406)&gt;F175),VLOOKUP(M176,'5.QĐ'!$F$5:$H$12,3,TRUE),0))</f>
        <v>0</v>
      </c>
      <c r="P176" s="149">
        <f t="shared" si="8"/>
        <v>0</v>
      </c>
      <c r="Q176" s="149">
        <v>0</v>
      </c>
      <c r="R176" s="149">
        <v>0</v>
      </c>
      <c r="S176" s="149">
        <f t="shared" si="10"/>
        <v>0</v>
      </c>
      <c r="T176" s="149">
        <f>IF(D176="Biểu hoa hồng KH tự phát triển",SUMIF(Inter!$T$2:$T$507,Broker!A176,Inter!$W$2:$W$507),0)</f>
        <v>0</v>
      </c>
      <c r="U176" s="84">
        <f>IF(D176="Biểu hoa hồng KH tự phát triển",SUMIF(Group!$J$2:$J$99,Broker!A176,Group!$H$2:$H$99),0)</f>
        <v>0</v>
      </c>
      <c r="V176" s="84"/>
      <c r="W176" s="84"/>
      <c r="X176" s="149"/>
      <c r="Y176" s="149">
        <f t="shared" si="11"/>
        <v>0</v>
      </c>
    </row>
    <row r="177" spans="7:25" x14ac:dyDescent="0.25">
      <c r="G177" s="45">
        <f>SUM(G2:G176)</f>
        <v>3217932452050</v>
      </c>
      <c r="H177" s="45">
        <f t="shared" ref="H177:Y177" si="12">SUM(H2:H176)</f>
        <v>5496709680</v>
      </c>
      <c r="I177" s="45">
        <f t="shared" si="12"/>
        <v>30966</v>
      </c>
      <c r="J177" s="45">
        <f t="shared" si="12"/>
        <v>0</v>
      </c>
      <c r="K177" s="45">
        <f t="shared" si="12"/>
        <v>0</v>
      </c>
      <c r="L177" s="45">
        <f t="shared" si="12"/>
        <v>55965536.019999996</v>
      </c>
      <c r="M177" s="45">
        <f t="shared" si="12"/>
        <v>5552644250</v>
      </c>
      <c r="N177" s="45">
        <f t="shared" si="12"/>
        <v>0</v>
      </c>
      <c r="O177" s="45"/>
      <c r="P177" s="45">
        <f t="shared" si="12"/>
        <v>1847915270.2030001</v>
      </c>
      <c r="Q177" s="45">
        <f t="shared" si="12"/>
        <v>-5565.3</v>
      </c>
      <c r="R177" s="45">
        <f t="shared" si="12"/>
        <v>1368008233.1554999</v>
      </c>
      <c r="S177" s="45">
        <f t="shared" si="12"/>
        <v>479901471.7475</v>
      </c>
      <c r="T177" s="45">
        <f t="shared" si="12"/>
        <v>80596484</v>
      </c>
      <c r="U177" s="45">
        <f t="shared" si="12"/>
        <v>56048763</v>
      </c>
      <c r="V177" s="45">
        <f t="shared" si="12"/>
        <v>0</v>
      </c>
      <c r="W177" s="45">
        <f t="shared" si="12"/>
        <v>0</v>
      </c>
      <c r="X177" s="45">
        <f t="shared" si="12"/>
        <v>0</v>
      </c>
      <c r="Y177" s="45">
        <f t="shared" si="12"/>
        <v>616546718.74749994</v>
      </c>
    </row>
  </sheetData>
  <autoFilter ref="A1:Y177">
    <sortState ref="A2:W172">
      <sortCondition ref="A1:A172"/>
    </sortState>
  </autoFilter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2" sqref="B22"/>
    </sheetView>
  </sheetViews>
  <sheetFormatPr defaultRowHeight="15" x14ac:dyDescent="0.25"/>
  <cols>
    <col min="1" max="1" width="20.5703125" customWidth="1"/>
    <col min="2" max="2" width="29.42578125" customWidth="1"/>
    <col min="3" max="3" width="18" bestFit="1" customWidth="1"/>
    <col min="4" max="4" width="14.42578125" bestFit="1" customWidth="1"/>
    <col min="5" max="5" width="19.42578125" customWidth="1"/>
    <col min="6" max="6" width="18" bestFit="1" customWidth="1"/>
    <col min="7" max="7" width="23.5703125" customWidth="1"/>
    <col min="8" max="8" width="23" customWidth="1"/>
    <col min="9" max="9" width="19" customWidth="1"/>
  </cols>
  <sheetData>
    <row r="1" spans="1:6" x14ac:dyDescent="0.25">
      <c r="A1" s="33" t="s">
        <v>2400</v>
      </c>
    </row>
    <row r="2" spans="1:6" x14ac:dyDescent="0.25">
      <c r="A2" s="294" t="s">
        <v>2401</v>
      </c>
      <c r="B2" s="294" t="s">
        <v>93</v>
      </c>
      <c r="C2" s="294" t="s">
        <v>67</v>
      </c>
      <c r="D2" s="294" t="s">
        <v>2402</v>
      </c>
    </row>
    <row r="3" spans="1:6" x14ac:dyDescent="0.25">
      <c r="A3" s="1" t="s">
        <v>2382</v>
      </c>
      <c r="B3" s="1" t="s">
        <v>2383</v>
      </c>
      <c r="C3" s="293"/>
      <c r="D3" s="293"/>
      <c r="E3" s="34"/>
      <c r="F3" s="34"/>
    </row>
    <row r="4" spans="1:6" x14ac:dyDescent="0.25">
      <c r="A4" s="1" t="s">
        <v>2384</v>
      </c>
      <c r="B4" s="1" t="s">
        <v>2385</v>
      </c>
      <c r="C4" s="293"/>
      <c r="D4" s="293"/>
      <c r="E4" s="34"/>
      <c r="F4" s="34"/>
    </row>
    <row r="5" spans="1:6" x14ac:dyDescent="0.25">
      <c r="A5" s="1" t="s">
        <v>2386</v>
      </c>
      <c r="B5" s="1" t="s">
        <v>2387</v>
      </c>
      <c r="C5" s="293">
        <v>12620000</v>
      </c>
      <c r="D5" s="293">
        <v>18551</v>
      </c>
      <c r="F5" s="34"/>
    </row>
    <row r="6" spans="1:6" x14ac:dyDescent="0.25">
      <c r="A6" s="1" t="s">
        <v>2388</v>
      </c>
      <c r="B6" s="1" t="s">
        <v>2389</v>
      </c>
      <c r="C6" s="293"/>
      <c r="D6" s="293"/>
      <c r="E6" s="34"/>
      <c r="F6" s="34"/>
    </row>
    <row r="7" spans="1:6" x14ac:dyDescent="0.25">
      <c r="A7" s="1" t="s">
        <v>2390</v>
      </c>
      <c r="B7" s="1" t="s">
        <v>2391</v>
      </c>
      <c r="C7" s="293"/>
      <c r="D7" s="293"/>
      <c r="E7" s="34"/>
      <c r="F7" s="34"/>
    </row>
    <row r="8" spans="1:6" x14ac:dyDescent="0.25">
      <c r="A8" s="1" t="s">
        <v>2392</v>
      </c>
      <c r="B8" s="1" t="s">
        <v>2393</v>
      </c>
      <c r="C8" s="293"/>
      <c r="D8" s="293"/>
      <c r="E8" s="34"/>
      <c r="F8" s="34"/>
    </row>
    <row r="9" spans="1:6" x14ac:dyDescent="0.25">
      <c r="A9" s="1" t="s">
        <v>2394</v>
      </c>
      <c r="B9" s="1" t="s">
        <v>2395</v>
      </c>
      <c r="C9" s="293"/>
      <c r="D9" s="293"/>
      <c r="E9" s="34"/>
      <c r="F9" s="34"/>
    </row>
    <row r="10" spans="1:6" x14ac:dyDescent="0.25">
      <c r="A10" s="1" t="s">
        <v>2396</v>
      </c>
      <c r="B10" s="1" t="s">
        <v>2397</v>
      </c>
      <c r="C10" s="293"/>
      <c r="D10" s="293"/>
      <c r="E10" s="34"/>
      <c r="F10" s="34"/>
    </row>
    <row r="11" spans="1:6" x14ac:dyDescent="0.25">
      <c r="A11" s="1" t="s">
        <v>2398</v>
      </c>
      <c r="B11" s="1" t="s">
        <v>2399</v>
      </c>
      <c r="C11" s="293"/>
      <c r="D11" s="293"/>
      <c r="E11" s="34"/>
      <c r="F11" s="34"/>
    </row>
    <row r="12" spans="1:6" x14ac:dyDescent="0.25">
      <c r="C12" s="45">
        <f>SUM(C3:C11)</f>
        <v>12620000</v>
      </c>
      <c r="D12" s="45">
        <f>SUM(D3:D11)</f>
        <v>18551</v>
      </c>
    </row>
    <row r="14" spans="1:6" x14ac:dyDescent="0.25">
      <c r="A14" s="295" t="s">
        <v>2403</v>
      </c>
      <c r="B14" s="296">
        <v>0.3</v>
      </c>
    </row>
    <row r="15" spans="1:6" x14ac:dyDescent="0.25">
      <c r="A15" s="295" t="s">
        <v>2404</v>
      </c>
      <c r="B15" s="297">
        <f>D12*B14</f>
        <v>5565.3</v>
      </c>
    </row>
    <row r="17" spans="1:9" x14ac:dyDescent="0.25">
      <c r="A17" s="314" t="s">
        <v>2448</v>
      </c>
    </row>
    <row r="18" spans="1:9" x14ac:dyDescent="0.25">
      <c r="A18" s="333" t="s">
        <v>2446</v>
      </c>
      <c r="B18" s="333" t="s">
        <v>2447</v>
      </c>
      <c r="C18" s="333" t="s">
        <v>2528</v>
      </c>
      <c r="D18" s="333" t="s">
        <v>2571</v>
      </c>
      <c r="E18" s="346" t="s">
        <v>2625</v>
      </c>
      <c r="F18" s="346" t="s">
        <v>2669</v>
      </c>
      <c r="G18" s="346" t="s">
        <v>2711</v>
      </c>
      <c r="H18" s="346" t="s">
        <v>2771</v>
      </c>
      <c r="I18" s="346" t="s">
        <v>2855</v>
      </c>
    </row>
    <row r="19" spans="1:9" x14ac:dyDescent="0.25">
      <c r="A19" s="293">
        <v>32318832</v>
      </c>
      <c r="B19" s="293">
        <v>28248</v>
      </c>
      <c r="C19" s="293">
        <v>5565</v>
      </c>
      <c r="D19" s="293">
        <v>0</v>
      </c>
      <c r="E19" s="293">
        <v>1102.5</v>
      </c>
      <c r="F19" s="293">
        <v>38278800</v>
      </c>
      <c r="G19" s="350">
        <v>0</v>
      </c>
      <c r="H19" s="350">
        <v>0</v>
      </c>
      <c r="I19" s="350">
        <v>0</v>
      </c>
    </row>
    <row r="21" spans="1:9" x14ac:dyDescent="0.25">
      <c r="A21" s="346" t="s">
        <v>2975</v>
      </c>
      <c r="B21" s="346" t="s">
        <v>3067</v>
      </c>
    </row>
    <row r="22" spans="1:9" x14ac:dyDescent="0.25">
      <c r="A22" s="350">
        <v>0</v>
      </c>
      <c r="B22" s="350">
        <v>5565.3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96" zoomScale="77" zoomScaleNormal="77" workbookViewId="0">
      <selection activeCell="I113" sqref="I113"/>
    </sheetView>
  </sheetViews>
  <sheetFormatPr defaultRowHeight="15" x14ac:dyDescent="0.25"/>
  <cols>
    <col min="1" max="1" width="10.85546875" style="6" customWidth="1"/>
    <col min="2" max="2" width="12.140625" style="6" customWidth="1"/>
    <col min="3" max="3" width="11.42578125" style="6" customWidth="1"/>
    <col min="4" max="4" width="11" style="6" customWidth="1"/>
    <col min="5" max="5" width="11.85546875" style="6" customWidth="1"/>
    <col min="6" max="6" width="39.140625" bestFit="1" customWidth="1"/>
    <col min="7" max="7" width="11.28515625" customWidth="1"/>
    <col min="8" max="8" width="32.28515625" customWidth="1"/>
    <col min="9" max="9" width="31.42578125" bestFit="1" customWidth="1"/>
    <col min="10" max="10" width="23.28515625" bestFit="1" customWidth="1"/>
    <col min="11" max="11" width="35.42578125" customWidth="1"/>
    <col min="12" max="12" width="23.140625" bestFit="1" customWidth="1"/>
  </cols>
  <sheetData>
    <row r="1" spans="1:12" ht="33" x14ac:dyDescent="0.25">
      <c r="A1" s="389" t="s">
        <v>1180</v>
      </c>
      <c r="B1" s="257" t="s">
        <v>1180</v>
      </c>
      <c r="C1" s="257" t="s">
        <v>1181</v>
      </c>
      <c r="D1" s="257" t="s">
        <v>1182</v>
      </c>
      <c r="E1" s="257" t="s">
        <v>1799</v>
      </c>
      <c r="F1" s="257" t="s">
        <v>1912</v>
      </c>
      <c r="G1" s="257"/>
      <c r="H1" s="101" t="s">
        <v>2894</v>
      </c>
      <c r="I1" s="101" t="s">
        <v>3003</v>
      </c>
      <c r="J1" s="258" t="s">
        <v>1178</v>
      </c>
      <c r="K1" s="102" t="s">
        <v>2302</v>
      </c>
      <c r="L1" s="259" t="s">
        <v>1434</v>
      </c>
    </row>
    <row r="2" spans="1:12" ht="16.5" x14ac:dyDescent="0.25">
      <c r="A2" s="390" t="s">
        <v>168</v>
      </c>
      <c r="B2" s="388" t="s">
        <v>168</v>
      </c>
      <c r="C2" s="391"/>
      <c r="D2" s="391"/>
      <c r="E2" s="391"/>
      <c r="F2" s="388" t="s">
        <v>1575</v>
      </c>
      <c r="G2" s="388" t="s">
        <v>168</v>
      </c>
      <c r="H2" s="388" t="s">
        <v>1640</v>
      </c>
      <c r="I2" s="392" t="s">
        <v>1640</v>
      </c>
      <c r="J2" s="393" t="s">
        <v>1185</v>
      </c>
      <c r="K2" s="388" t="s">
        <v>1265</v>
      </c>
      <c r="L2" s="74" t="e">
        <v>#N/A</v>
      </c>
    </row>
    <row r="3" spans="1:12" ht="16.5" x14ac:dyDescent="0.25">
      <c r="A3" s="390" t="s">
        <v>1384</v>
      </c>
      <c r="B3" s="388"/>
      <c r="C3" s="391" t="s">
        <v>1384</v>
      </c>
      <c r="D3" s="391"/>
      <c r="E3" s="391"/>
      <c r="F3" s="388" t="s">
        <v>1385</v>
      </c>
      <c r="G3" s="388" t="s">
        <v>1384</v>
      </c>
      <c r="H3" s="388" t="s">
        <v>1263</v>
      </c>
      <c r="I3" s="392" t="s">
        <v>2895</v>
      </c>
      <c r="J3" s="393" t="s">
        <v>1386</v>
      </c>
      <c r="K3" s="388" t="s">
        <v>249</v>
      </c>
      <c r="L3" s="74" t="s">
        <v>168</v>
      </c>
    </row>
    <row r="4" spans="1:12" ht="16.5" x14ac:dyDescent="0.25">
      <c r="A4" s="390" t="s">
        <v>1381</v>
      </c>
      <c r="B4" s="388"/>
      <c r="C4" s="391" t="s">
        <v>1381</v>
      </c>
      <c r="D4" s="391"/>
      <c r="E4" s="391"/>
      <c r="F4" s="388" t="s">
        <v>1382</v>
      </c>
      <c r="G4" s="388" t="s">
        <v>1381</v>
      </c>
      <c r="H4" s="388" t="s">
        <v>1266</v>
      </c>
      <c r="I4" s="392" t="s">
        <v>2895</v>
      </c>
      <c r="J4" s="393" t="s">
        <v>1387</v>
      </c>
      <c r="K4" s="388" t="s">
        <v>249</v>
      </c>
      <c r="L4" s="74" t="s">
        <v>168</v>
      </c>
    </row>
    <row r="5" spans="1:12" ht="16.5" x14ac:dyDescent="0.25">
      <c r="A5" s="390" t="s">
        <v>273</v>
      </c>
      <c r="B5" s="388" t="s">
        <v>273</v>
      </c>
      <c r="C5" s="391"/>
      <c r="D5" s="391"/>
      <c r="E5" s="391"/>
      <c r="F5" s="388" t="s">
        <v>274</v>
      </c>
      <c r="G5" s="388" t="s">
        <v>273</v>
      </c>
      <c r="H5" s="388" t="s">
        <v>2690</v>
      </c>
      <c r="I5" s="392" t="s">
        <v>1269</v>
      </c>
      <c r="J5" s="393" t="s">
        <v>1184</v>
      </c>
      <c r="K5" s="388" t="s">
        <v>1265</v>
      </c>
      <c r="L5" s="74" t="e">
        <v>#N/A</v>
      </c>
    </row>
    <row r="6" spans="1:12" ht="16.5" x14ac:dyDescent="0.25">
      <c r="A6" s="390" t="s">
        <v>2774</v>
      </c>
      <c r="B6" s="388"/>
      <c r="C6" s="391" t="s">
        <v>2774</v>
      </c>
      <c r="D6" s="391"/>
      <c r="E6" s="391"/>
      <c r="F6" s="388" t="s">
        <v>2800</v>
      </c>
      <c r="G6" s="388" t="s">
        <v>2774</v>
      </c>
      <c r="H6" s="388" t="s">
        <v>1263</v>
      </c>
      <c r="I6" s="392" t="s">
        <v>1263</v>
      </c>
      <c r="J6" s="393" t="s">
        <v>2827</v>
      </c>
      <c r="K6" s="388" t="s">
        <v>422</v>
      </c>
      <c r="L6" s="74" t="s">
        <v>273</v>
      </c>
    </row>
    <row r="7" spans="1:12" ht="16.5" x14ac:dyDescent="0.25">
      <c r="A7" s="390" t="s">
        <v>1660</v>
      </c>
      <c r="B7" s="388" t="s">
        <v>1660</v>
      </c>
      <c r="C7" s="391"/>
      <c r="D7" s="391"/>
      <c r="E7" s="391"/>
      <c r="F7" s="388" t="s">
        <v>1661</v>
      </c>
      <c r="G7" s="388" t="s">
        <v>1660</v>
      </c>
      <c r="H7" s="388" t="s">
        <v>1268</v>
      </c>
      <c r="I7" s="392" t="s">
        <v>1640</v>
      </c>
      <c r="J7" s="393" t="s">
        <v>1672</v>
      </c>
      <c r="K7" s="388" t="s">
        <v>1265</v>
      </c>
      <c r="L7" s="74" t="e">
        <v>#N/A</v>
      </c>
    </row>
    <row r="8" spans="1:12" ht="16.5" x14ac:dyDescent="0.25">
      <c r="A8" s="390" t="s">
        <v>275</v>
      </c>
      <c r="B8" s="388"/>
      <c r="C8" s="391" t="s">
        <v>275</v>
      </c>
      <c r="D8" s="391"/>
      <c r="E8" s="391"/>
      <c r="F8" s="388" t="s">
        <v>429</v>
      </c>
      <c r="G8" s="388" t="s">
        <v>275</v>
      </c>
      <c r="H8" s="388" t="s">
        <v>1263</v>
      </c>
      <c r="I8" s="392" t="s">
        <v>2895</v>
      </c>
      <c r="J8" s="393" t="s">
        <v>1183</v>
      </c>
      <c r="K8" s="388" t="s">
        <v>1673</v>
      </c>
      <c r="L8" s="74" t="s">
        <v>1660</v>
      </c>
    </row>
    <row r="9" spans="1:12" ht="16.5" x14ac:dyDescent="0.25">
      <c r="A9" s="390" t="s">
        <v>2413</v>
      </c>
      <c r="B9" s="388"/>
      <c r="C9" s="391" t="s">
        <v>2413</v>
      </c>
      <c r="D9" s="391"/>
      <c r="E9" s="391"/>
      <c r="F9" s="388" t="s">
        <v>2414</v>
      </c>
      <c r="G9" s="388" t="s">
        <v>2413</v>
      </c>
      <c r="H9" s="388" t="s">
        <v>1263</v>
      </c>
      <c r="I9" s="392" t="s">
        <v>2895</v>
      </c>
      <c r="J9" s="393" t="s">
        <v>2415</v>
      </c>
      <c r="K9" s="388" t="s">
        <v>1673</v>
      </c>
      <c r="L9" s="74" t="s">
        <v>1660</v>
      </c>
    </row>
    <row r="10" spans="1:12" ht="16.5" x14ac:dyDescent="0.25">
      <c r="A10" s="390" t="s">
        <v>1800</v>
      </c>
      <c r="B10" s="388" t="s">
        <v>1800</v>
      </c>
      <c r="C10" s="391"/>
      <c r="D10" s="391"/>
      <c r="E10" s="391"/>
      <c r="F10" s="388" t="s">
        <v>1801</v>
      </c>
      <c r="G10" s="388" t="s">
        <v>1800</v>
      </c>
      <c r="H10" s="388" t="s">
        <v>1271</v>
      </c>
      <c r="I10" s="392" t="s">
        <v>1271</v>
      </c>
      <c r="J10" s="393" t="s">
        <v>1802</v>
      </c>
      <c r="K10" s="388" t="s">
        <v>1265</v>
      </c>
      <c r="L10" s="74" t="e">
        <v>#N/A</v>
      </c>
    </row>
    <row r="11" spans="1:12" ht="16.5" x14ac:dyDescent="0.25">
      <c r="A11" s="390" t="s">
        <v>1255</v>
      </c>
      <c r="B11" s="388"/>
      <c r="C11" s="391" t="s">
        <v>1255</v>
      </c>
      <c r="D11" s="391"/>
      <c r="E11" s="391"/>
      <c r="F11" s="388" t="s">
        <v>1262</v>
      </c>
      <c r="G11" s="388" t="s">
        <v>1255</v>
      </c>
      <c r="H11" s="388" t="s">
        <v>1266</v>
      </c>
      <c r="I11" s="392" t="s">
        <v>2895</v>
      </c>
      <c r="J11" s="393" t="s">
        <v>1264</v>
      </c>
      <c r="K11" s="388" t="s">
        <v>1839</v>
      </c>
      <c r="L11" s="74" t="s">
        <v>1800</v>
      </c>
    </row>
    <row r="12" spans="1:12" ht="16.5" x14ac:dyDescent="0.25">
      <c r="A12" s="390" t="s">
        <v>1884</v>
      </c>
      <c r="B12" s="388"/>
      <c r="C12" s="391" t="s">
        <v>1884</v>
      </c>
      <c r="D12" s="391"/>
      <c r="E12" s="391"/>
      <c r="F12" s="388" t="s">
        <v>1885</v>
      </c>
      <c r="G12" s="388" t="s">
        <v>1884</v>
      </c>
      <c r="H12" s="388" t="s">
        <v>1269</v>
      </c>
      <c r="I12" s="392" t="s">
        <v>1269</v>
      </c>
      <c r="J12" s="393" t="s">
        <v>1886</v>
      </c>
      <c r="K12" s="388" t="s">
        <v>1839</v>
      </c>
      <c r="L12" s="74" t="s">
        <v>1800</v>
      </c>
    </row>
    <row r="13" spans="1:12" ht="16.5" x14ac:dyDescent="0.25">
      <c r="A13" s="390" t="s">
        <v>2776</v>
      </c>
      <c r="B13" s="388"/>
      <c r="C13" s="391"/>
      <c r="D13" s="391" t="s">
        <v>2776</v>
      </c>
      <c r="E13" s="391"/>
      <c r="F13" s="388" t="s">
        <v>2799</v>
      </c>
      <c r="G13" s="388" t="s">
        <v>2776</v>
      </c>
      <c r="H13" s="388" t="s">
        <v>1263</v>
      </c>
      <c r="I13" s="392" t="s">
        <v>1263</v>
      </c>
      <c r="J13" s="393" t="s">
        <v>2827</v>
      </c>
      <c r="K13" s="388" t="s">
        <v>2575</v>
      </c>
      <c r="L13" s="74" t="s">
        <v>1884</v>
      </c>
    </row>
    <row r="14" spans="1:12" ht="16.5" x14ac:dyDescent="0.25">
      <c r="A14" s="390" t="s">
        <v>2693</v>
      </c>
      <c r="B14" s="388"/>
      <c r="C14" s="391"/>
      <c r="D14" s="391" t="s">
        <v>2693</v>
      </c>
      <c r="E14" s="391"/>
      <c r="F14" s="388" t="s">
        <v>2594</v>
      </c>
      <c r="G14" s="388" t="s">
        <v>2693</v>
      </c>
      <c r="H14" s="388" t="s">
        <v>1263</v>
      </c>
      <c r="I14" s="392" t="s">
        <v>1263</v>
      </c>
      <c r="J14" s="393" t="s">
        <v>2741</v>
      </c>
      <c r="K14" s="388" t="s">
        <v>2575</v>
      </c>
      <c r="L14" s="74" t="s">
        <v>1884</v>
      </c>
    </row>
    <row r="15" spans="1:12" ht="16.5" x14ac:dyDescent="0.25">
      <c r="A15" s="390" t="s">
        <v>2867</v>
      </c>
      <c r="B15" s="388"/>
      <c r="C15" s="391"/>
      <c r="D15" s="391" t="s">
        <v>2867</v>
      </c>
      <c r="E15" s="391"/>
      <c r="F15" s="388" t="s">
        <v>2899</v>
      </c>
      <c r="G15" s="388" t="s">
        <v>2867</v>
      </c>
      <c r="H15" s="388" t="s">
        <v>1270</v>
      </c>
      <c r="I15" s="392" t="s">
        <v>2895</v>
      </c>
      <c r="J15" s="393" t="s">
        <v>2900</v>
      </c>
      <c r="K15" s="388" t="s">
        <v>2575</v>
      </c>
      <c r="L15" s="74" t="s">
        <v>1884</v>
      </c>
    </row>
    <row r="16" spans="1:12" ht="16.5" x14ac:dyDescent="0.25">
      <c r="A16" s="390" t="s">
        <v>1952</v>
      </c>
      <c r="B16" s="388"/>
      <c r="C16" s="391" t="s">
        <v>1952</v>
      </c>
      <c r="D16" s="391"/>
      <c r="E16" s="391"/>
      <c r="F16" s="388" t="s">
        <v>1953</v>
      </c>
      <c r="G16" s="388" t="s">
        <v>1952</v>
      </c>
      <c r="H16" s="388" t="s">
        <v>1954</v>
      </c>
      <c r="I16" s="392" t="s">
        <v>1954</v>
      </c>
      <c r="J16" s="393" t="s">
        <v>1947</v>
      </c>
      <c r="K16" s="388" t="s">
        <v>1839</v>
      </c>
      <c r="L16" s="74" t="s">
        <v>1800</v>
      </c>
    </row>
    <row r="17" spans="1:12" ht="16.5" x14ac:dyDescent="0.25">
      <c r="A17" s="390" t="s">
        <v>1945</v>
      </c>
      <c r="B17" s="388"/>
      <c r="C17" s="391"/>
      <c r="D17" s="391" t="s">
        <v>1945</v>
      </c>
      <c r="E17" s="391"/>
      <c r="F17" s="388" t="s">
        <v>1951</v>
      </c>
      <c r="G17" s="388" t="s">
        <v>1945</v>
      </c>
      <c r="H17" s="388" t="s">
        <v>1270</v>
      </c>
      <c r="I17" s="392" t="s">
        <v>2895</v>
      </c>
      <c r="J17" s="393" t="s">
        <v>1947</v>
      </c>
      <c r="K17" s="388" t="s">
        <v>1958</v>
      </c>
      <c r="L17" s="74" t="s">
        <v>1952</v>
      </c>
    </row>
    <row r="18" spans="1:12" ht="16.5" x14ac:dyDescent="0.25">
      <c r="A18" s="390" t="s">
        <v>1948</v>
      </c>
      <c r="B18" s="388"/>
      <c r="C18" s="391"/>
      <c r="D18" s="391" t="s">
        <v>1948</v>
      </c>
      <c r="E18" s="391"/>
      <c r="F18" s="388" t="s">
        <v>1949</v>
      </c>
      <c r="G18" s="388" t="s">
        <v>1948</v>
      </c>
      <c r="H18" s="388" t="s">
        <v>1263</v>
      </c>
      <c r="I18" s="392" t="s">
        <v>2895</v>
      </c>
      <c r="J18" s="393" t="s">
        <v>1950</v>
      </c>
      <c r="K18" s="388" t="s">
        <v>1958</v>
      </c>
      <c r="L18" s="74" t="s">
        <v>1952</v>
      </c>
    </row>
    <row r="19" spans="1:12" ht="16.5" x14ac:dyDescent="0.25">
      <c r="A19" s="390" t="s">
        <v>267</v>
      </c>
      <c r="B19" s="388" t="s">
        <v>267</v>
      </c>
      <c r="C19" s="391"/>
      <c r="D19" s="391"/>
      <c r="E19" s="391"/>
      <c r="F19" s="388" t="s">
        <v>268</v>
      </c>
      <c r="G19" s="388" t="s">
        <v>267</v>
      </c>
      <c r="H19" s="388" t="s">
        <v>1269</v>
      </c>
      <c r="I19" s="392" t="s">
        <v>1269</v>
      </c>
      <c r="J19" s="393" t="s">
        <v>1189</v>
      </c>
      <c r="K19" s="388" t="s">
        <v>243</v>
      </c>
      <c r="L19" s="74" t="e">
        <v>#N/A</v>
      </c>
    </row>
    <row r="20" spans="1:12" ht="16.5" x14ac:dyDescent="0.25">
      <c r="A20" s="390" t="s">
        <v>2731</v>
      </c>
      <c r="B20" s="388"/>
      <c r="C20" s="391" t="s">
        <v>2731</v>
      </c>
      <c r="D20" s="391"/>
      <c r="E20" s="391"/>
      <c r="F20" s="388" t="s">
        <v>2732</v>
      </c>
      <c r="G20" s="388" t="s">
        <v>2731</v>
      </c>
      <c r="H20" s="388" t="s">
        <v>1263</v>
      </c>
      <c r="I20" s="392" t="s">
        <v>1263</v>
      </c>
      <c r="J20" s="393" t="s">
        <v>2745</v>
      </c>
      <c r="K20" s="388" t="s">
        <v>410</v>
      </c>
      <c r="L20" s="74" t="s">
        <v>267</v>
      </c>
    </row>
    <row r="21" spans="1:12" ht="16.5" x14ac:dyDescent="0.25">
      <c r="A21" s="390" t="s">
        <v>2578</v>
      </c>
      <c r="B21" s="388"/>
      <c r="C21" s="391" t="s">
        <v>2578</v>
      </c>
      <c r="D21" s="391"/>
      <c r="E21" s="391"/>
      <c r="F21" s="388" t="s">
        <v>2579</v>
      </c>
      <c r="G21" s="388" t="s">
        <v>2578</v>
      </c>
      <c r="H21" s="388" t="s">
        <v>1263</v>
      </c>
      <c r="I21" s="392" t="s">
        <v>1263</v>
      </c>
      <c r="J21" s="393" t="s">
        <v>2580</v>
      </c>
      <c r="K21" s="388" t="s">
        <v>410</v>
      </c>
      <c r="L21" s="74" t="s">
        <v>267</v>
      </c>
    </row>
    <row r="22" spans="1:12" ht="16.5" x14ac:dyDescent="0.25">
      <c r="A22" s="390" t="s">
        <v>162</v>
      </c>
      <c r="B22" s="388" t="s">
        <v>162</v>
      </c>
      <c r="C22" s="391"/>
      <c r="D22" s="391"/>
      <c r="E22" s="391"/>
      <c r="F22" s="388" t="s">
        <v>163</v>
      </c>
      <c r="G22" s="388" t="s">
        <v>162</v>
      </c>
      <c r="H22" s="388" t="s">
        <v>1268</v>
      </c>
      <c r="I22" s="392" t="s">
        <v>1268</v>
      </c>
      <c r="J22" s="393" t="s">
        <v>1188</v>
      </c>
      <c r="K22" s="388" t="s">
        <v>243</v>
      </c>
      <c r="L22" s="74" t="e">
        <v>#N/A</v>
      </c>
    </row>
    <row r="23" spans="1:12" ht="16.5" x14ac:dyDescent="0.25">
      <c r="A23" s="390" t="s">
        <v>1279</v>
      </c>
      <c r="B23" s="388"/>
      <c r="C23" s="391" t="s">
        <v>1279</v>
      </c>
      <c r="D23" s="391"/>
      <c r="E23" s="391"/>
      <c r="F23" s="388" t="s">
        <v>1289</v>
      </c>
      <c r="G23" s="388" t="s">
        <v>1279</v>
      </c>
      <c r="H23" s="388" t="s">
        <v>1266</v>
      </c>
      <c r="I23" s="392" t="s">
        <v>2895</v>
      </c>
      <c r="J23" s="393" t="s">
        <v>1290</v>
      </c>
      <c r="K23" s="388" t="s">
        <v>1187</v>
      </c>
      <c r="L23" s="74" t="s">
        <v>162</v>
      </c>
    </row>
    <row r="24" spans="1:12" ht="16.5" x14ac:dyDescent="0.25">
      <c r="A24" s="390" t="s">
        <v>2671</v>
      </c>
      <c r="B24" s="388"/>
      <c r="C24" s="391" t="s">
        <v>2671</v>
      </c>
      <c r="D24" s="391"/>
      <c r="E24" s="391"/>
      <c r="F24" s="388" t="s">
        <v>2672</v>
      </c>
      <c r="G24" s="388" t="s">
        <v>2671</v>
      </c>
      <c r="H24" s="388" t="s">
        <v>1263</v>
      </c>
      <c r="I24" s="392" t="s">
        <v>1263</v>
      </c>
      <c r="J24" s="393" t="s">
        <v>2673</v>
      </c>
      <c r="K24" s="388" t="s">
        <v>1187</v>
      </c>
      <c r="L24" s="74" t="s">
        <v>162</v>
      </c>
    </row>
    <row r="25" spans="1:12" ht="16.5" x14ac:dyDescent="0.25">
      <c r="A25" s="390" t="s">
        <v>2626</v>
      </c>
      <c r="B25" s="388"/>
      <c r="C25" s="394" t="s">
        <v>2626</v>
      </c>
      <c r="D25" s="391"/>
      <c r="E25" s="391"/>
      <c r="F25" s="388" t="s">
        <v>2627</v>
      </c>
      <c r="G25" s="388" t="s">
        <v>2626</v>
      </c>
      <c r="H25" s="388" t="s">
        <v>1263</v>
      </c>
      <c r="I25" s="392" t="s">
        <v>1263</v>
      </c>
      <c r="J25" s="393" t="s">
        <v>2628</v>
      </c>
      <c r="K25" s="388" t="s">
        <v>1187</v>
      </c>
      <c r="L25" s="74" t="s">
        <v>162</v>
      </c>
    </row>
    <row r="26" spans="1:12" ht="16.5" x14ac:dyDescent="0.25">
      <c r="A26" s="390" t="s">
        <v>164</v>
      </c>
      <c r="B26" s="388" t="s">
        <v>164</v>
      </c>
      <c r="C26" s="391"/>
      <c r="D26" s="391"/>
      <c r="E26" s="391"/>
      <c r="F26" s="388" t="s">
        <v>165</v>
      </c>
      <c r="G26" s="388" t="s">
        <v>164</v>
      </c>
      <c r="H26" s="388" t="s">
        <v>1640</v>
      </c>
      <c r="I26" s="392" t="s">
        <v>1271</v>
      </c>
      <c r="J26" s="393" t="s">
        <v>1186</v>
      </c>
      <c r="K26" s="388" t="s">
        <v>243</v>
      </c>
      <c r="L26" s="74" t="e">
        <v>#N/A</v>
      </c>
    </row>
    <row r="27" spans="1:12" ht="16.5" x14ac:dyDescent="0.25">
      <c r="A27" s="390" t="s">
        <v>1388</v>
      </c>
      <c r="B27" s="388"/>
      <c r="C27" s="391" t="s">
        <v>1388</v>
      </c>
      <c r="D27" s="391"/>
      <c r="E27" s="391"/>
      <c r="F27" s="388" t="s">
        <v>1389</v>
      </c>
      <c r="G27" s="388" t="s">
        <v>1388</v>
      </c>
      <c r="H27" s="388" t="s">
        <v>1266</v>
      </c>
      <c r="I27" s="392" t="s">
        <v>2895</v>
      </c>
      <c r="J27" s="393" t="s">
        <v>1386</v>
      </c>
      <c r="K27" s="388" t="s">
        <v>364</v>
      </c>
      <c r="L27" s="74" t="s">
        <v>164</v>
      </c>
    </row>
    <row r="28" spans="1:12" ht="16.5" x14ac:dyDescent="0.25">
      <c r="A28" s="390" t="s">
        <v>1887</v>
      </c>
      <c r="B28" s="388"/>
      <c r="C28" s="391" t="s">
        <v>1887</v>
      </c>
      <c r="D28" s="391"/>
      <c r="E28" s="391"/>
      <c r="F28" s="388" t="s">
        <v>1888</v>
      </c>
      <c r="G28" s="388" t="s">
        <v>1887</v>
      </c>
      <c r="H28" s="388" t="s">
        <v>1266</v>
      </c>
      <c r="I28" s="392" t="s">
        <v>2895</v>
      </c>
      <c r="J28" s="393" t="s">
        <v>1889</v>
      </c>
      <c r="K28" s="388" t="s">
        <v>364</v>
      </c>
      <c r="L28" s="74" t="s">
        <v>164</v>
      </c>
    </row>
    <row r="29" spans="1:12" ht="16.5" x14ac:dyDescent="0.25">
      <c r="A29" s="390" t="s">
        <v>1997</v>
      </c>
      <c r="B29" s="388"/>
      <c r="C29" s="391" t="s">
        <v>1997</v>
      </c>
      <c r="D29" s="391"/>
      <c r="E29" s="391"/>
      <c r="F29" s="388" t="s">
        <v>1998</v>
      </c>
      <c r="G29" s="388" t="s">
        <v>1997</v>
      </c>
      <c r="H29" s="388" t="s">
        <v>1574</v>
      </c>
      <c r="I29" s="392" t="s">
        <v>2901</v>
      </c>
      <c r="J29" s="393" t="s">
        <v>1973</v>
      </c>
      <c r="K29" s="388" t="s">
        <v>364</v>
      </c>
      <c r="L29" s="74" t="s">
        <v>164</v>
      </c>
    </row>
    <row r="30" spans="1:12" ht="16.5" x14ac:dyDescent="0.25">
      <c r="A30" s="390" t="s">
        <v>2674</v>
      </c>
      <c r="B30" s="388"/>
      <c r="C30" s="391" t="s">
        <v>2674</v>
      </c>
      <c r="D30" s="391"/>
      <c r="E30" s="391"/>
      <c r="F30" s="388" t="s">
        <v>475</v>
      </c>
      <c r="G30" s="388" t="s">
        <v>2674</v>
      </c>
      <c r="H30" s="388" t="s">
        <v>1270</v>
      </c>
      <c r="I30" s="392" t="s">
        <v>2895</v>
      </c>
      <c r="J30" s="393" t="s">
        <v>2675</v>
      </c>
      <c r="K30" s="388" t="s">
        <v>364</v>
      </c>
      <c r="L30" s="74" t="s">
        <v>164</v>
      </c>
    </row>
    <row r="31" spans="1:12" ht="16.5" x14ac:dyDescent="0.25">
      <c r="A31" s="390" t="s">
        <v>2691</v>
      </c>
      <c r="B31" s="388"/>
      <c r="C31" s="391" t="s">
        <v>2691</v>
      </c>
      <c r="D31" s="391"/>
      <c r="E31" s="391"/>
      <c r="F31" s="388" t="s">
        <v>2692</v>
      </c>
      <c r="G31" s="388" t="s">
        <v>2691</v>
      </c>
      <c r="H31" s="388" t="s">
        <v>1263</v>
      </c>
      <c r="I31" s="392" t="s">
        <v>1263</v>
      </c>
      <c r="J31" s="393" t="s">
        <v>2744</v>
      </c>
      <c r="K31" s="388" t="s">
        <v>364</v>
      </c>
      <c r="L31" s="74" t="s">
        <v>164</v>
      </c>
    </row>
    <row r="32" spans="1:12" ht="16.5" x14ac:dyDescent="0.25">
      <c r="A32" s="390" t="s">
        <v>2418</v>
      </c>
      <c r="B32" s="388"/>
      <c r="C32" s="391" t="s">
        <v>2418</v>
      </c>
      <c r="D32" s="391"/>
      <c r="E32" s="391"/>
      <c r="F32" s="388" t="s">
        <v>2581</v>
      </c>
      <c r="G32" s="388" t="s">
        <v>2418</v>
      </c>
      <c r="H32" s="388" t="s">
        <v>1269</v>
      </c>
      <c r="I32" s="392" t="s">
        <v>2895</v>
      </c>
      <c r="J32" s="393" t="s">
        <v>2415</v>
      </c>
      <c r="K32" s="388" t="s">
        <v>364</v>
      </c>
      <c r="L32" s="74" t="s">
        <v>164</v>
      </c>
    </row>
    <row r="33" spans="1:12" ht="16.5" x14ac:dyDescent="0.25">
      <c r="A33" s="390" t="s">
        <v>2980</v>
      </c>
      <c r="B33" s="388"/>
      <c r="C33" s="391" t="s">
        <v>2980</v>
      </c>
      <c r="D33" s="391"/>
      <c r="E33" s="391"/>
      <c r="F33" s="388" t="s">
        <v>2981</v>
      </c>
      <c r="G33" s="388" t="s">
        <v>2980</v>
      </c>
      <c r="H33" s="388"/>
      <c r="I33" s="392" t="s">
        <v>1263</v>
      </c>
      <c r="J33" s="393" t="s">
        <v>2982</v>
      </c>
      <c r="K33" s="388" t="s">
        <v>364</v>
      </c>
      <c r="L33" s="74" t="s">
        <v>164</v>
      </c>
    </row>
    <row r="34" spans="1:12" ht="16.5" x14ac:dyDescent="0.25">
      <c r="A34" s="390" t="s">
        <v>116</v>
      </c>
      <c r="B34" s="388" t="s">
        <v>116</v>
      </c>
      <c r="C34" s="391"/>
      <c r="D34" s="391"/>
      <c r="E34" s="391"/>
      <c r="F34" s="388" t="s">
        <v>1197</v>
      </c>
      <c r="G34" s="388" t="s">
        <v>116</v>
      </c>
      <c r="H34" s="388" t="s">
        <v>1267</v>
      </c>
      <c r="I34" s="392" t="s">
        <v>2901</v>
      </c>
      <c r="J34" s="393" t="s">
        <v>1198</v>
      </c>
      <c r="K34" s="388" t="s">
        <v>241</v>
      </c>
      <c r="L34" s="74" t="e">
        <v>#N/A</v>
      </c>
    </row>
    <row r="35" spans="1:12" ht="16.5" x14ac:dyDescent="0.25">
      <c r="A35" s="390" t="s">
        <v>108</v>
      </c>
      <c r="B35" s="388" t="s">
        <v>108</v>
      </c>
      <c r="C35" s="391"/>
      <c r="D35" s="391"/>
      <c r="E35" s="391"/>
      <c r="F35" s="388" t="s">
        <v>109</v>
      </c>
      <c r="G35" s="388" t="s">
        <v>108</v>
      </c>
      <c r="H35" s="388" t="s">
        <v>1640</v>
      </c>
      <c r="I35" s="392" t="s">
        <v>1271</v>
      </c>
      <c r="J35" s="393" t="s">
        <v>1191</v>
      </c>
      <c r="K35" s="388" t="s">
        <v>241</v>
      </c>
      <c r="L35" s="74" t="e">
        <v>#N/A</v>
      </c>
    </row>
    <row r="36" spans="1:12" ht="16.5" x14ac:dyDescent="0.25">
      <c r="A36" s="390" t="s">
        <v>1564</v>
      </c>
      <c r="B36" s="388"/>
      <c r="C36" s="391" t="s">
        <v>1564</v>
      </c>
      <c r="D36" s="391"/>
      <c r="E36" s="391"/>
      <c r="F36" s="388" t="s">
        <v>1580</v>
      </c>
      <c r="G36" s="388" t="s">
        <v>1564</v>
      </c>
      <c r="H36" s="388" t="s">
        <v>1263</v>
      </c>
      <c r="I36" s="392" t="s">
        <v>2895</v>
      </c>
      <c r="J36" s="393" t="s">
        <v>1581</v>
      </c>
      <c r="K36" s="388" t="s">
        <v>245</v>
      </c>
      <c r="L36" s="74" t="s">
        <v>108</v>
      </c>
    </row>
    <row r="37" spans="1:12" ht="16.5" x14ac:dyDescent="0.25">
      <c r="A37" s="390" t="s">
        <v>2007</v>
      </c>
      <c r="B37" s="388"/>
      <c r="C37" s="391" t="s">
        <v>2007</v>
      </c>
      <c r="D37" s="391"/>
      <c r="E37" s="391"/>
      <c r="F37" s="388" t="s">
        <v>2008</v>
      </c>
      <c r="G37" s="388" t="s">
        <v>2007</v>
      </c>
      <c r="H37" s="388" t="s">
        <v>1266</v>
      </c>
      <c r="I37" s="392" t="s">
        <v>2895</v>
      </c>
      <c r="J37" s="393" t="s">
        <v>2006</v>
      </c>
      <c r="K37" s="388" t="s">
        <v>245</v>
      </c>
      <c r="L37" s="74" t="s">
        <v>108</v>
      </c>
    </row>
    <row r="38" spans="1:12" ht="16.5" x14ac:dyDescent="0.25">
      <c r="A38" s="390" t="s">
        <v>2009</v>
      </c>
      <c r="B38" s="388"/>
      <c r="C38" s="391" t="s">
        <v>2009</v>
      </c>
      <c r="D38" s="391"/>
      <c r="E38" s="391"/>
      <c r="F38" s="388" t="s">
        <v>2010</v>
      </c>
      <c r="G38" s="388" t="s">
        <v>2009</v>
      </c>
      <c r="H38" s="388" t="s">
        <v>1270</v>
      </c>
      <c r="I38" s="392" t="s">
        <v>2895</v>
      </c>
      <c r="J38" s="393" t="s">
        <v>2006</v>
      </c>
      <c r="K38" s="388" t="s">
        <v>245</v>
      </c>
      <c r="L38" s="74" t="s">
        <v>108</v>
      </c>
    </row>
    <row r="39" spans="1:12" ht="16.5" x14ac:dyDescent="0.25">
      <c r="A39" s="390" t="s">
        <v>2012</v>
      </c>
      <c r="B39" s="388"/>
      <c r="C39" s="391" t="s">
        <v>2012</v>
      </c>
      <c r="D39" s="391"/>
      <c r="E39" s="391"/>
      <c r="F39" s="388" t="s">
        <v>2013</v>
      </c>
      <c r="G39" s="388" t="s">
        <v>2012</v>
      </c>
      <c r="H39" s="388" t="s">
        <v>1263</v>
      </c>
      <c r="I39" s="392" t="s">
        <v>2895</v>
      </c>
      <c r="J39" s="393" t="s">
        <v>2014</v>
      </c>
      <c r="K39" s="388" t="s">
        <v>245</v>
      </c>
      <c r="L39" s="74" t="s">
        <v>108</v>
      </c>
    </row>
    <row r="40" spans="1:12" ht="16.5" x14ac:dyDescent="0.25">
      <c r="A40" s="390" t="s">
        <v>2630</v>
      </c>
      <c r="B40" s="388"/>
      <c r="C40" s="391" t="s">
        <v>2630</v>
      </c>
      <c r="D40" s="391"/>
      <c r="E40" s="391"/>
      <c r="F40" s="388" t="s">
        <v>2631</v>
      </c>
      <c r="G40" s="388" t="s">
        <v>2630</v>
      </c>
      <c r="H40" s="388" t="s">
        <v>1270</v>
      </c>
      <c r="I40" s="392" t="s">
        <v>2895</v>
      </c>
      <c r="J40" s="393" t="s">
        <v>2632</v>
      </c>
      <c r="K40" s="388" t="s">
        <v>245</v>
      </c>
      <c r="L40" s="74" t="s">
        <v>108</v>
      </c>
    </row>
    <row r="41" spans="1:12" ht="16.5" x14ac:dyDescent="0.25">
      <c r="A41" s="390" t="s">
        <v>2633</v>
      </c>
      <c r="B41" s="388"/>
      <c r="C41" s="391" t="s">
        <v>2633</v>
      </c>
      <c r="D41" s="391"/>
      <c r="E41" s="391"/>
      <c r="F41" s="388" t="s">
        <v>2634</v>
      </c>
      <c r="G41" s="388" t="s">
        <v>2633</v>
      </c>
      <c r="H41" s="388" t="s">
        <v>1270</v>
      </c>
      <c r="I41" s="392" t="s">
        <v>2895</v>
      </c>
      <c r="J41" s="393" t="s">
        <v>2635</v>
      </c>
      <c r="K41" s="388" t="s">
        <v>245</v>
      </c>
      <c r="L41" s="74" t="s">
        <v>108</v>
      </c>
    </row>
    <row r="42" spans="1:12" ht="16.5" x14ac:dyDescent="0.25">
      <c r="A42" s="390" t="s">
        <v>2676</v>
      </c>
      <c r="B42" s="388"/>
      <c r="C42" s="391" t="s">
        <v>2676</v>
      </c>
      <c r="D42" s="391"/>
      <c r="E42" s="391"/>
      <c r="F42" s="388" t="s">
        <v>2677</v>
      </c>
      <c r="G42" s="388" t="s">
        <v>2676</v>
      </c>
      <c r="H42" s="388" t="s">
        <v>1270</v>
      </c>
      <c r="I42" s="392" t="s">
        <v>2895</v>
      </c>
      <c r="J42" s="393" t="s">
        <v>2678</v>
      </c>
      <c r="K42" s="388" t="s">
        <v>245</v>
      </c>
      <c r="L42" s="74" t="s">
        <v>108</v>
      </c>
    </row>
    <row r="43" spans="1:12" ht="16.5" x14ac:dyDescent="0.25">
      <c r="A43" s="390" t="s">
        <v>122</v>
      </c>
      <c r="B43" s="388" t="s">
        <v>122</v>
      </c>
      <c r="C43" s="391"/>
      <c r="D43" s="391"/>
      <c r="E43" s="391"/>
      <c r="F43" s="388" t="s">
        <v>123</v>
      </c>
      <c r="G43" s="388" t="s">
        <v>122</v>
      </c>
      <c r="H43" s="388" t="s">
        <v>1269</v>
      </c>
      <c r="I43" s="392" t="s">
        <v>1269</v>
      </c>
      <c r="J43" s="393" t="s">
        <v>1192</v>
      </c>
      <c r="K43" s="388" t="s">
        <v>241</v>
      </c>
      <c r="L43" s="74" t="e">
        <v>#N/A</v>
      </c>
    </row>
    <row r="44" spans="1:12" ht="16.5" x14ac:dyDescent="0.25">
      <c r="A44" s="390" t="s">
        <v>99</v>
      </c>
      <c r="B44" s="388"/>
      <c r="C44" s="391" t="s">
        <v>99</v>
      </c>
      <c r="D44" s="391"/>
      <c r="E44" s="391"/>
      <c r="F44" s="388" t="s">
        <v>2018</v>
      </c>
      <c r="G44" s="388" t="s">
        <v>99</v>
      </c>
      <c r="H44" s="388" t="s">
        <v>1267</v>
      </c>
      <c r="I44" s="392" t="s">
        <v>2901</v>
      </c>
      <c r="J44" s="393" t="s">
        <v>1193</v>
      </c>
      <c r="K44" s="388" t="s">
        <v>1021</v>
      </c>
      <c r="L44" s="74" t="s">
        <v>122</v>
      </c>
    </row>
    <row r="45" spans="1:12" ht="16.5" x14ac:dyDescent="0.25">
      <c r="A45" s="390" t="s">
        <v>97</v>
      </c>
      <c r="B45" s="388" t="s">
        <v>97</v>
      </c>
      <c r="C45" s="391"/>
      <c r="D45" s="391"/>
      <c r="E45" s="391"/>
      <c r="F45" s="388" t="s">
        <v>98</v>
      </c>
      <c r="G45" s="388" t="s">
        <v>97</v>
      </c>
      <c r="H45" s="388" t="s">
        <v>1352</v>
      </c>
      <c r="I45" s="392" t="s">
        <v>1271</v>
      </c>
      <c r="J45" s="393" t="s">
        <v>1196</v>
      </c>
      <c r="K45" s="388" t="s">
        <v>241</v>
      </c>
      <c r="L45" s="74" t="e">
        <v>#N/A</v>
      </c>
    </row>
    <row r="46" spans="1:12" ht="16.5" x14ac:dyDescent="0.25">
      <c r="A46" s="390" t="s">
        <v>103</v>
      </c>
      <c r="B46" s="388"/>
      <c r="C46" s="391" t="s">
        <v>103</v>
      </c>
      <c r="D46" s="391"/>
      <c r="E46" s="391"/>
      <c r="F46" s="388" t="s">
        <v>894</v>
      </c>
      <c r="G46" s="388" t="s">
        <v>103</v>
      </c>
      <c r="H46" s="388" t="s">
        <v>1267</v>
      </c>
      <c r="I46" s="392" t="s">
        <v>2901</v>
      </c>
      <c r="J46" s="393" t="s">
        <v>1190</v>
      </c>
      <c r="K46" s="388" t="s">
        <v>244</v>
      </c>
      <c r="L46" s="74" t="s">
        <v>97</v>
      </c>
    </row>
    <row r="47" spans="1:12" ht="16.5" x14ac:dyDescent="0.25">
      <c r="A47" s="390" t="s">
        <v>126</v>
      </c>
      <c r="B47" s="388"/>
      <c r="C47" s="391" t="s">
        <v>126</v>
      </c>
      <c r="D47" s="391"/>
      <c r="E47" s="391"/>
      <c r="F47" s="388" t="s">
        <v>366</v>
      </c>
      <c r="G47" s="388" t="s">
        <v>126</v>
      </c>
      <c r="H47" s="388" t="s">
        <v>1266</v>
      </c>
      <c r="I47" s="392" t="s">
        <v>2895</v>
      </c>
      <c r="J47" s="393" t="s">
        <v>1201</v>
      </c>
      <c r="K47" s="388" t="s">
        <v>244</v>
      </c>
      <c r="L47" s="74" t="s">
        <v>97</v>
      </c>
    </row>
    <row r="48" spans="1:12" ht="16.5" x14ac:dyDescent="0.25">
      <c r="A48" s="390" t="s">
        <v>124</v>
      </c>
      <c r="B48" s="388"/>
      <c r="C48" s="391" t="s">
        <v>124</v>
      </c>
      <c r="D48" s="391"/>
      <c r="E48" s="391"/>
      <c r="F48" s="388" t="s">
        <v>125</v>
      </c>
      <c r="G48" s="388" t="s">
        <v>124</v>
      </c>
      <c r="H48" s="388" t="s">
        <v>1266</v>
      </c>
      <c r="I48" s="392" t="s">
        <v>1269</v>
      </c>
      <c r="J48" s="393" t="s">
        <v>1200</v>
      </c>
      <c r="K48" s="388" t="s">
        <v>244</v>
      </c>
      <c r="L48" s="74" t="s">
        <v>97</v>
      </c>
    </row>
    <row r="49" spans="1:12" ht="16.5" x14ac:dyDescent="0.25">
      <c r="A49" s="390" t="s">
        <v>2636</v>
      </c>
      <c r="B49" s="388"/>
      <c r="C49" s="391"/>
      <c r="D49" s="391" t="s">
        <v>2636</v>
      </c>
      <c r="E49" s="391"/>
      <c r="F49" s="388" t="s">
        <v>2637</v>
      </c>
      <c r="G49" s="388" t="s">
        <v>2636</v>
      </c>
      <c r="H49" s="388" t="s">
        <v>2904</v>
      </c>
      <c r="I49" s="392" t="s">
        <v>2895</v>
      </c>
      <c r="J49" s="393" t="s">
        <v>2638</v>
      </c>
      <c r="K49" s="388" t="s">
        <v>1199</v>
      </c>
      <c r="L49" s="74" t="s">
        <v>124</v>
      </c>
    </row>
    <row r="50" spans="1:12" ht="16.5" x14ac:dyDescent="0.25">
      <c r="A50" s="390" t="s">
        <v>2716</v>
      </c>
      <c r="B50" s="388"/>
      <c r="C50" s="391"/>
      <c r="D50" s="391" t="s">
        <v>2716</v>
      </c>
      <c r="E50" s="391"/>
      <c r="F50" s="388" t="s">
        <v>2734</v>
      </c>
      <c r="G50" s="388" t="s">
        <v>2716</v>
      </c>
      <c r="H50" s="388" t="s">
        <v>1263</v>
      </c>
      <c r="I50" s="392" t="s">
        <v>1263</v>
      </c>
      <c r="J50" s="393" t="s">
        <v>2746</v>
      </c>
      <c r="K50" s="388" t="s">
        <v>1199</v>
      </c>
      <c r="L50" s="74" t="s">
        <v>124</v>
      </c>
    </row>
    <row r="51" spans="1:12" ht="16.5" x14ac:dyDescent="0.25">
      <c r="A51" s="390" t="s">
        <v>2857</v>
      </c>
      <c r="B51" s="388"/>
      <c r="C51" s="391"/>
      <c r="D51" s="391" t="s">
        <v>2857</v>
      </c>
      <c r="E51" s="391"/>
      <c r="F51" s="388" t="s">
        <v>2905</v>
      </c>
      <c r="G51" s="388" t="s">
        <v>2857</v>
      </c>
      <c r="H51" s="388" t="s">
        <v>1270</v>
      </c>
      <c r="I51" s="392" t="s">
        <v>2895</v>
      </c>
      <c r="J51" s="393" t="s">
        <v>2906</v>
      </c>
      <c r="K51" s="388" t="s">
        <v>1199</v>
      </c>
      <c r="L51" s="74" t="s">
        <v>124</v>
      </c>
    </row>
    <row r="52" spans="1:12" ht="16.5" x14ac:dyDescent="0.25">
      <c r="A52" s="390" t="s">
        <v>2983</v>
      </c>
      <c r="B52" s="388"/>
      <c r="C52" s="391"/>
      <c r="D52" s="391" t="s">
        <v>2983</v>
      </c>
      <c r="E52" s="391"/>
      <c r="F52" s="388" t="s">
        <v>2984</v>
      </c>
      <c r="G52" s="388" t="s">
        <v>2983</v>
      </c>
      <c r="H52" s="388"/>
      <c r="I52" s="392" t="s">
        <v>2895</v>
      </c>
      <c r="J52" s="393" t="s">
        <v>2985</v>
      </c>
      <c r="K52" s="388" t="s">
        <v>1199</v>
      </c>
      <c r="L52" s="74" t="s">
        <v>124</v>
      </c>
    </row>
    <row r="53" spans="1:12" ht="16.5" x14ac:dyDescent="0.25">
      <c r="A53" s="390" t="s">
        <v>190</v>
      </c>
      <c r="B53" s="388" t="s">
        <v>190</v>
      </c>
      <c r="C53" s="391"/>
      <c r="D53" s="391"/>
      <c r="E53" s="391"/>
      <c r="F53" s="388" t="s">
        <v>191</v>
      </c>
      <c r="G53" s="388" t="s">
        <v>190</v>
      </c>
      <c r="H53" s="388" t="s">
        <v>1640</v>
      </c>
      <c r="I53" s="392" t="s">
        <v>1271</v>
      </c>
      <c r="J53" s="393" t="s">
        <v>1202</v>
      </c>
      <c r="K53" s="388" t="s">
        <v>527</v>
      </c>
      <c r="L53" s="74" t="e">
        <v>#N/A</v>
      </c>
    </row>
    <row r="54" spans="1:12" ht="16.5" x14ac:dyDescent="0.25">
      <c r="A54" s="390" t="s">
        <v>2020</v>
      </c>
      <c r="B54" s="388"/>
      <c r="C54" s="391" t="s">
        <v>2020</v>
      </c>
      <c r="D54" s="391"/>
      <c r="E54" s="391"/>
      <c r="F54" s="388" t="s">
        <v>2021</v>
      </c>
      <c r="G54" s="388" t="s">
        <v>2020</v>
      </c>
      <c r="H54" s="388" t="s">
        <v>1270</v>
      </c>
      <c r="I54" s="392" t="s">
        <v>2895</v>
      </c>
      <c r="J54" s="393" t="s">
        <v>2022</v>
      </c>
      <c r="K54" s="388" t="s">
        <v>254</v>
      </c>
      <c r="L54" s="74" t="s">
        <v>190</v>
      </c>
    </row>
    <row r="55" spans="1:12" ht="16.5" x14ac:dyDescent="0.25">
      <c r="A55" s="390" t="s">
        <v>2023</v>
      </c>
      <c r="B55" s="388"/>
      <c r="C55" s="391" t="s">
        <v>2023</v>
      </c>
      <c r="D55" s="391"/>
      <c r="E55" s="391"/>
      <c r="F55" s="388" t="s">
        <v>2024</v>
      </c>
      <c r="G55" s="388" t="s">
        <v>2023</v>
      </c>
      <c r="H55" s="388" t="s">
        <v>1266</v>
      </c>
      <c r="I55" s="392" t="s">
        <v>2895</v>
      </c>
      <c r="J55" s="393" t="s">
        <v>2025</v>
      </c>
      <c r="K55" s="388" t="s">
        <v>254</v>
      </c>
      <c r="L55" s="74" t="s">
        <v>190</v>
      </c>
    </row>
    <row r="56" spans="1:12" ht="16.5" x14ac:dyDescent="0.25">
      <c r="A56" s="390" t="s">
        <v>187</v>
      </c>
      <c r="B56" s="388"/>
      <c r="C56" s="391" t="s">
        <v>187</v>
      </c>
      <c r="D56" s="391"/>
      <c r="E56" s="391"/>
      <c r="F56" s="388" t="s">
        <v>1248</v>
      </c>
      <c r="G56" s="388" t="s">
        <v>187</v>
      </c>
      <c r="H56" s="388" t="s">
        <v>1266</v>
      </c>
      <c r="I56" s="392" t="s">
        <v>2895</v>
      </c>
      <c r="J56" s="393" t="s">
        <v>1205</v>
      </c>
      <c r="K56" s="388" t="s">
        <v>254</v>
      </c>
      <c r="L56" s="74" t="s">
        <v>190</v>
      </c>
    </row>
    <row r="57" spans="1:12" ht="16.5" x14ac:dyDescent="0.25">
      <c r="A57" s="390" t="s">
        <v>2462</v>
      </c>
      <c r="B57" s="388"/>
      <c r="C57" s="391" t="s">
        <v>2462</v>
      </c>
      <c r="D57" s="391"/>
      <c r="E57" s="391"/>
      <c r="F57" s="388" t="s">
        <v>2463</v>
      </c>
      <c r="G57" s="388" t="s">
        <v>2462</v>
      </c>
      <c r="H57" s="388" t="s">
        <v>1263</v>
      </c>
      <c r="I57" s="392" t="s">
        <v>2895</v>
      </c>
      <c r="J57" s="393" t="s">
        <v>2464</v>
      </c>
      <c r="K57" s="388" t="s">
        <v>254</v>
      </c>
      <c r="L57" s="74" t="s">
        <v>190</v>
      </c>
    </row>
    <row r="58" spans="1:12" ht="16.5" x14ac:dyDescent="0.25">
      <c r="A58" s="390" t="s">
        <v>2487</v>
      </c>
      <c r="B58" s="388"/>
      <c r="C58" s="391" t="s">
        <v>2487</v>
      </c>
      <c r="D58" s="391"/>
      <c r="E58" s="391"/>
      <c r="F58" s="388" t="s">
        <v>2488</v>
      </c>
      <c r="G58" s="388" t="s">
        <v>2487</v>
      </c>
      <c r="H58" s="388" t="s">
        <v>1263</v>
      </c>
      <c r="I58" s="392" t="s">
        <v>1263</v>
      </c>
      <c r="J58" s="393" t="s">
        <v>2529</v>
      </c>
      <c r="K58" s="388" t="s">
        <v>254</v>
      </c>
      <c r="L58" s="74" t="s">
        <v>190</v>
      </c>
    </row>
    <row r="59" spans="1:12" ht="16.5" x14ac:dyDescent="0.25">
      <c r="A59" s="390" t="s">
        <v>2639</v>
      </c>
      <c r="B59" s="388"/>
      <c r="C59" s="391" t="s">
        <v>2639</v>
      </c>
      <c r="D59" s="391"/>
      <c r="E59" s="391"/>
      <c r="F59" s="388" t="s">
        <v>2640</v>
      </c>
      <c r="G59" s="388" t="s">
        <v>2639</v>
      </c>
      <c r="H59" s="388" t="s">
        <v>1263</v>
      </c>
      <c r="I59" s="392" t="s">
        <v>1263</v>
      </c>
      <c r="J59" s="393" t="s">
        <v>2638</v>
      </c>
      <c r="K59" s="388" t="s">
        <v>254</v>
      </c>
      <c r="L59" s="74" t="s">
        <v>190</v>
      </c>
    </row>
    <row r="60" spans="1:12" ht="16.5" x14ac:dyDescent="0.25">
      <c r="A60" s="390" t="s">
        <v>2788</v>
      </c>
      <c r="B60" s="388"/>
      <c r="C60" s="391" t="s">
        <v>2788</v>
      </c>
      <c r="D60" s="391"/>
      <c r="E60" s="391"/>
      <c r="F60" s="388" t="s">
        <v>2803</v>
      </c>
      <c r="G60" s="388" t="s">
        <v>2788</v>
      </c>
      <c r="H60" s="388" t="s">
        <v>1263</v>
      </c>
      <c r="I60" s="392" t="s">
        <v>1263</v>
      </c>
      <c r="J60" s="393" t="s">
        <v>2829</v>
      </c>
      <c r="K60" s="388" t="s">
        <v>254</v>
      </c>
      <c r="L60" s="74" t="s">
        <v>190</v>
      </c>
    </row>
    <row r="61" spans="1:12" ht="16.5" x14ac:dyDescent="0.25">
      <c r="A61" s="390" t="s">
        <v>185</v>
      </c>
      <c r="B61" s="388" t="s">
        <v>185</v>
      </c>
      <c r="C61" s="391"/>
      <c r="D61" s="391"/>
      <c r="E61" s="391"/>
      <c r="F61" s="388" t="s">
        <v>186</v>
      </c>
      <c r="G61" s="388" t="s">
        <v>185</v>
      </c>
      <c r="H61" s="388" t="s">
        <v>1267</v>
      </c>
      <c r="I61" s="392" t="s">
        <v>1268</v>
      </c>
      <c r="J61" s="393" t="s">
        <v>1204</v>
      </c>
      <c r="K61" s="388" t="s">
        <v>527</v>
      </c>
      <c r="L61" s="74" t="e">
        <v>#N/A</v>
      </c>
    </row>
    <row r="62" spans="1:12" ht="16.5" x14ac:dyDescent="0.25">
      <c r="A62" s="390" t="s">
        <v>2873</v>
      </c>
      <c r="B62" s="388"/>
      <c r="C62" s="391" t="s">
        <v>2873</v>
      </c>
      <c r="D62" s="391"/>
      <c r="E62" s="391"/>
      <c r="F62" s="388" t="s">
        <v>2914</v>
      </c>
      <c r="G62" s="388" t="s">
        <v>2873</v>
      </c>
      <c r="H62" s="388" t="s">
        <v>1263</v>
      </c>
      <c r="I62" s="392" t="s">
        <v>1263</v>
      </c>
      <c r="J62" s="393" t="s">
        <v>2913</v>
      </c>
      <c r="K62" s="388" t="s">
        <v>2986</v>
      </c>
      <c r="L62" s="74" t="s">
        <v>185</v>
      </c>
    </row>
    <row r="63" spans="1:12" ht="16.5" x14ac:dyDescent="0.25">
      <c r="A63" s="390" t="s">
        <v>2915</v>
      </c>
      <c r="B63" s="388"/>
      <c r="C63" s="391" t="s">
        <v>2915</v>
      </c>
      <c r="D63" s="391"/>
      <c r="E63" s="391"/>
      <c r="F63" s="388" t="s">
        <v>2916</v>
      </c>
      <c r="G63" s="388" t="s">
        <v>2915</v>
      </c>
      <c r="H63" s="388" t="s">
        <v>1263</v>
      </c>
      <c r="I63" s="392" t="s">
        <v>1263</v>
      </c>
      <c r="J63" s="393" t="s">
        <v>2913</v>
      </c>
      <c r="K63" s="388" t="s">
        <v>2986</v>
      </c>
      <c r="L63" s="74" t="s">
        <v>185</v>
      </c>
    </row>
    <row r="64" spans="1:12" ht="16.5" x14ac:dyDescent="0.25">
      <c r="A64" s="390" t="s">
        <v>2987</v>
      </c>
      <c r="B64" s="388"/>
      <c r="C64" s="391" t="s">
        <v>2987</v>
      </c>
      <c r="D64" s="391"/>
      <c r="E64" s="391"/>
      <c r="F64" s="388" t="s">
        <v>2988</v>
      </c>
      <c r="G64" s="388" t="s">
        <v>2987</v>
      </c>
      <c r="H64" s="388" t="s">
        <v>1263</v>
      </c>
      <c r="I64" s="392" t="s">
        <v>1263</v>
      </c>
      <c r="J64" s="393" t="s">
        <v>2985</v>
      </c>
      <c r="K64" s="388" t="s">
        <v>2986</v>
      </c>
      <c r="L64" s="74" t="s">
        <v>185</v>
      </c>
    </row>
    <row r="65" spans="1:12" ht="16.5" x14ac:dyDescent="0.25">
      <c r="A65" s="390" t="s">
        <v>202</v>
      </c>
      <c r="B65" s="388" t="s">
        <v>202</v>
      </c>
      <c r="C65" s="391"/>
      <c r="D65" s="391"/>
      <c r="E65" s="391"/>
      <c r="F65" s="388" t="s">
        <v>203</v>
      </c>
      <c r="G65" s="388" t="s">
        <v>202</v>
      </c>
      <c r="H65" s="388" t="s">
        <v>1268</v>
      </c>
      <c r="I65" s="392" t="s">
        <v>1640</v>
      </c>
      <c r="J65" s="393" t="s">
        <v>1193</v>
      </c>
      <c r="K65" s="388" t="s">
        <v>434</v>
      </c>
      <c r="L65" s="74" t="e">
        <v>#N/A</v>
      </c>
    </row>
    <row r="66" spans="1:12" ht="16.5" x14ac:dyDescent="0.25">
      <c r="A66" s="390" t="s">
        <v>1315</v>
      </c>
      <c r="B66" s="388"/>
      <c r="C66" s="391" t="s">
        <v>1315</v>
      </c>
      <c r="D66" s="391"/>
      <c r="E66" s="391"/>
      <c r="F66" s="388" t="s">
        <v>2026</v>
      </c>
      <c r="G66" s="388" t="s">
        <v>1315</v>
      </c>
      <c r="H66" s="388" t="s">
        <v>1267</v>
      </c>
      <c r="I66" s="392" t="s">
        <v>2901</v>
      </c>
      <c r="J66" s="393" t="s">
        <v>1393</v>
      </c>
      <c r="K66" s="388" t="s">
        <v>580</v>
      </c>
      <c r="L66" s="74" t="s">
        <v>202</v>
      </c>
    </row>
    <row r="67" spans="1:12" ht="16.5" x14ac:dyDescent="0.25">
      <c r="A67" s="390" t="s">
        <v>198</v>
      </c>
      <c r="B67" s="388"/>
      <c r="C67" s="391" t="s">
        <v>198</v>
      </c>
      <c r="D67" s="391"/>
      <c r="E67" s="391"/>
      <c r="F67" s="388" t="s">
        <v>1598</v>
      </c>
      <c r="G67" s="388" t="s">
        <v>198</v>
      </c>
      <c r="H67" s="388" t="s">
        <v>2061</v>
      </c>
      <c r="I67" s="392" t="s">
        <v>2901</v>
      </c>
      <c r="J67" s="393" t="s">
        <v>1206</v>
      </c>
      <c r="K67" s="388" t="s">
        <v>580</v>
      </c>
      <c r="L67" s="74" t="s">
        <v>202</v>
      </c>
    </row>
    <row r="68" spans="1:12" ht="16.5" x14ac:dyDescent="0.25">
      <c r="A68" s="390" t="s">
        <v>2782</v>
      </c>
      <c r="B68" s="388"/>
      <c r="C68" s="391" t="s">
        <v>2782</v>
      </c>
      <c r="D68" s="391"/>
      <c r="E68" s="391"/>
      <c r="F68" s="388" t="s">
        <v>2804</v>
      </c>
      <c r="G68" s="388" t="s">
        <v>2782</v>
      </c>
      <c r="H68" s="388" t="s">
        <v>1263</v>
      </c>
      <c r="I68" s="392" t="s">
        <v>1263</v>
      </c>
      <c r="J68" s="393" t="s">
        <v>2829</v>
      </c>
      <c r="K68" s="388" t="s">
        <v>580</v>
      </c>
      <c r="L68" s="74" t="s">
        <v>202</v>
      </c>
    </row>
    <row r="69" spans="1:12" ht="16.5" x14ac:dyDescent="0.25">
      <c r="A69" s="390" t="s">
        <v>2861</v>
      </c>
      <c r="B69" s="388"/>
      <c r="C69" s="391" t="s">
        <v>2861</v>
      </c>
      <c r="D69" s="391"/>
      <c r="E69" s="391"/>
      <c r="F69" s="388" t="s">
        <v>2917</v>
      </c>
      <c r="G69" s="388" t="s">
        <v>2861</v>
      </c>
      <c r="H69" s="388" t="s">
        <v>1263</v>
      </c>
      <c r="I69" s="392" t="s">
        <v>1263</v>
      </c>
      <c r="J69" s="393" t="s">
        <v>2918</v>
      </c>
      <c r="K69" s="388" t="s">
        <v>580</v>
      </c>
      <c r="L69" s="74" t="s">
        <v>202</v>
      </c>
    </row>
    <row r="70" spans="1:12" ht="16.5" x14ac:dyDescent="0.25">
      <c r="A70" s="390" t="s">
        <v>2919</v>
      </c>
      <c r="B70" s="388"/>
      <c r="C70" s="391" t="s">
        <v>2919</v>
      </c>
      <c r="D70" s="391"/>
      <c r="E70" s="391"/>
      <c r="F70" s="388" t="s">
        <v>2920</v>
      </c>
      <c r="G70" s="388" t="s">
        <v>2919</v>
      </c>
      <c r="H70" s="388" t="s">
        <v>1263</v>
      </c>
      <c r="I70" s="392" t="s">
        <v>1263</v>
      </c>
      <c r="J70" s="393" t="s">
        <v>2918</v>
      </c>
      <c r="K70" s="388" t="s">
        <v>580</v>
      </c>
      <c r="L70" s="74" t="s">
        <v>202</v>
      </c>
    </row>
    <row r="71" spans="1:12" ht="16.5" x14ac:dyDescent="0.25">
      <c r="A71" s="390" t="s">
        <v>2863</v>
      </c>
      <c r="B71" s="388"/>
      <c r="C71" s="391" t="s">
        <v>2863</v>
      </c>
      <c r="D71" s="391"/>
      <c r="E71" s="391"/>
      <c r="F71" s="388" t="s">
        <v>2921</v>
      </c>
      <c r="G71" s="388" t="s">
        <v>2863</v>
      </c>
      <c r="H71" s="388" t="s">
        <v>1263</v>
      </c>
      <c r="I71" s="392" t="s">
        <v>1263</v>
      </c>
      <c r="J71" s="393" t="s">
        <v>2918</v>
      </c>
      <c r="K71" s="388" t="s">
        <v>580</v>
      </c>
      <c r="L71" s="74" t="s">
        <v>202</v>
      </c>
    </row>
    <row r="72" spans="1:12" ht="16.5" x14ac:dyDescent="0.25">
      <c r="A72" s="390" t="s">
        <v>2877</v>
      </c>
      <c r="B72" s="388"/>
      <c r="C72" s="391" t="s">
        <v>2877</v>
      </c>
      <c r="D72" s="391"/>
      <c r="E72" s="391"/>
      <c r="F72" s="388" t="s">
        <v>2922</v>
      </c>
      <c r="G72" s="388" t="s">
        <v>2877</v>
      </c>
      <c r="H72" s="388" t="s">
        <v>1263</v>
      </c>
      <c r="I72" s="392" t="s">
        <v>1263</v>
      </c>
      <c r="J72" s="393" t="s">
        <v>2900</v>
      </c>
      <c r="K72" s="388" t="s">
        <v>580</v>
      </c>
      <c r="L72" s="74" t="s">
        <v>202</v>
      </c>
    </row>
    <row r="73" spans="1:12" ht="16.5" x14ac:dyDescent="0.25">
      <c r="A73" s="390" t="s">
        <v>204</v>
      </c>
      <c r="B73" s="388" t="s">
        <v>204</v>
      </c>
      <c r="C73" s="391"/>
      <c r="D73" s="391"/>
      <c r="E73" s="391"/>
      <c r="F73" s="388" t="s">
        <v>205</v>
      </c>
      <c r="G73" s="388" t="s">
        <v>204</v>
      </c>
      <c r="H73" s="388" t="s">
        <v>1268</v>
      </c>
      <c r="I73" s="392" t="s">
        <v>1640</v>
      </c>
      <c r="J73" s="393" t="s">
        <v>1207</v>
      </c>
      <c r="K73" s="388" t="s">
        <v>434</v>
      </c>
      <c r="L73" s="74" t="e">
        <v>#N/A</v>
      </c>
    </row>
    <row r="74" spans="1:12" ht="16.5" x14ac:dyDescent="0.25">
      <c r="A74" s="390" t="s">
        <v>1274</v>
      </c>
      <c r="B74" s="388"/>
      <c r="C74" s="391" t="s">
        <v>1274</v>
      </c>
      <c r="D74" s="391"/>
      <c r="E74" s="391"/>
      <c r="F74" s="388" t="s">
        <v>1275</v>
      </c>
      <c r="G74" s="388" t="s">
        <v>1274</v>
      </c>
      <c r="H74" s="388" t="s">
        <v>1266</v>
      </c>
      <c r="I74" s="392" t="s">
        <v>2895</v>
      </c>
      <c r="J74" s="393" t="s">
        <v>1273</v>
      </c>
      <c r="K74" s="388" t="s">
        <v>1637</v>
      </c>
      <c r="L74" s="74" t="s">
        <v>204</v>
      </c>
    </row>
    <row r="75" spans="1:12" ht="16.5" x14ac:dyDescent="0.25">
      <c r="A75" s="390" t="s">
        <v>2642</v>
      </c>
      <c r="B75" s="388"/>
      <c r="C75" s="391" t="s">
        <v>2642</v>
      </c>
      <c r="D75" s="391"/>
      <c r="E75" s="391"/>
      <c r="F75" s="388" t="s">
        <v>1583</v>
      </c>
      <c r="G75" s="388" t="s">
        <v>2642</v>
      </c>
      <c r="H75" s="388" t="s">
        <v>1266</v>
      </c>
      <c r="I75" s="392" t="s">
        <v>2895</v>
      </c>
      <c r="J75" s="393" t="s">
        <v>2641</v>
      </c>
      <c r="K75" s="388" t="s">
        <v>1637</v>
      </c>
      <c r="L75" s="74" t="s">
        <v>204</v>
      </c>
    </row>
    <row r="76" spans="1:12" ht="16.5" x14ac:dyDescent="0.25">
      <c r="A76" s="390" t="s">
        <v>2735</v>
      </c>
      <c r="B76" s="388"/>
      <c r="C76" s="391" t="s">
        <v>2735</v>
      </c>
      <c r="D76" s="391"/>
      <c r="E76" s="391"/>
      <c r="F76" s="388" t="s">
        <v>2736</v>
      </c>
      <c r="G76" s="388" t="s">
        <v>2735</v>
      </c>
      <c r="H76" s="388" t="s">
        <v>1263</v>
      </c>
      <c r="I76" s="392" t="s">
        <v>1263</v>
      </c>
      <c r="J76" s="393" t="s">
        <v>2745</v>
      </c>
      <c r="K76" s="388" t="s">
        <v>1637</v>
      </c>
      <c r="L76" s="74" t="s">
        <v>204</v>
      </c>
    </row>
    <row r="77" spans="1:12" ht="16.5" x14ac:dyDescent="0.25">
      <c r="A77" s="390" t="s">
        <v>2991</v>
      </c>
      <c r="B77" s="388"/>
      <c r="C77" s="391" t="s">
        <v>2991</v>
      </c>
      <c r="D77" s="391"/>
      <c r="E77" s="391"/>
      <c r="F77" s="388" t="s">
        <v>2992</v>
      </c>
      <c r="G77" s="388" t="s">
        <v>2991</v>
      </c>
      <c r="H77" s="388"/>
      <c r="I77" s="392" t="s">
        <v>1263</v>
      </c>
      <c r="J77" s="393" t="s">
        <v>2982</v>
      </c>
      <c r="K77" s="388" t="s">
        <v>1637</v>
      </c>
      <c r="L77" s="74" t="s">
        <v>204</v>
      </c>
    </row>
    <row r="78" spans="1:12" ht="16.5" x14ac:dyDescent="0.25">
      <c r="A78" s="390" t="s">
        <v>228</v>
      </c>
      <c r="B78" s="388" t="s">
        <v>228</v>
      </c>
      <c r="C78" s="391"/>
      <c r="D78" s="391"/>
      <c r="E78" s="391"/>
      <c r="F78" s="388" t="s">
        <v>229</v>
      </c>
      <c r="G78" s="388" t="s">
        <v>228</v>
      </c>
      <c r="H78" s="388" t="s">
        <v>2354</v>
      </c>
      <c r="I78" s="392" t="s">
        <v>1271</v>
      </c>
      <c r="J78" s="393" t="s">
        <v>1212</v>
      </c>
      <c r="K78" s="388" t="s">
        <v>1175</v>
      </c>
      <c r="L78" s="74" t="e">
        <v>#N/A</v>
      </c>
    </row>
    <row r="79" spans="1:12" ht="16.5" x14ac:dyDescent="0.25">
      <c r="A79" s="390" t="s">
        <v>230</v>
      </c>
      <c r="B79" s="388"/>
      <c r="C79" s="391" t="s">
        <v>230</v>
      </c>
      <c r="D79" s="391"/>
      <c r="E79" s="391"/>
      <c r="F79" s="388" t="s">
        <v>1213</v>
      </c>
      <c r="G79" s="388" t="s">
        <v>230</v>
      </c>
      <c r="H79" s="388" t="s">
        <v>1263</v>
      </c>
      <c r="I79" s="392" t="s">
        <v>2895</v>
      </c>
      <c r="J79" s="393" t="s">
        <v>1214</v>
      </c>
      <c r="K79" s="388" t="s">
        <v>428</v>
      </c>
      <c r="L79" s="74" t="s">
        <v>228</v>
      </c>
    </row>
    <row r="80" spans="1:12" ht="16.5" x14ac:dyDescent="0.25">
      <c r="A80" s="390" t="s">
        <v>2068</v>
      </c>
      <c r="B80" s="388"/>
      <c r="C80" s="391" t="s">
        <v>2068</v>
      </c>
      <c r="D80" s="391"/>
      <c r="E80" s="391"/>
      <c r="F80" s="388" t="s">
        <v>1366</v>
      </c>
      <c r="G80" s="388" t="s">
        <v>2068</v>
      </c>
      <c r="H80" s="388" t="s">
        <v>1266</v>
      </c>
      <c r="I80" s="388" t="s">
        <v>2895</v>
      </c>
      <c r="J80" s="393" t="s">
        <v>2069</v>
      </c>
      <c r="K80" s="388" t="s">
        <v>428</v>
      </c>
      <c r="L80" s="74" t="s">
        <v>228</v>
      </c>
    </row>
    <row r="81" spans="1:12" ht="16.5" x14ac:dyDescent="0.25">
      <c r="A81" s="390" t="s">
        <v>2320</v>
      </c>
      <c r="B81" s="388"/>
      <c r="C81" s="391" t="s">
        <v>2320</v>
      </c>
      <c r="D81" s="391"/>
      <c r="E81" s="391"/>
      <c r="F81" s="388" t="s">
        <v>2321</v>
      </c>
      <c r="G81" s="388" t="s">
        <v>2320</v>
      </c>
      <c r="H81" s="388" t="s">
        <v>1266</v>
      </c>
      <c r="I81" s="388" t="s">
        <v>2895</v>
      </c>
      <c r="J81" s="393" t="s">
        <v>2317</v>
      </c>
      <c r="K81" s="388" t="s">
        <v>428</v>
      </c>
      <c r="L81" s="74" t="s">
        <v>228</v>
      </c>
    </row>
    <row r="82" spans="1:12" ht="16.5" x14ac:dyDescent="0.25">
      <c r="A82" s="390" t="s">
        <v>2473</v>
      </c>
      <c r="B82" s="388"/>
      <c r="C82" s="391" t="s">
        <v>2473</v>
      </c>
      <c r="D82" s="391"/>
      <c r="E82" s="391"/>
      <c r="F82" s="388" t="s">
        <v>2474</v>
      </c>
      <c r="G82" s="388" t="s">
        <v>2473</v>
      </c>
      <c r="H82" s="388" t="s">
        <v>1263</v>
      </c>
      <c r="I82" s="388" t="s">
        <v>1263</v>
      </c>
      <c r="J82" s="393" t="s">
        <v>2461</v>
      </c>
      <c r="K82" s="388" t="s">
        <v>428</v>
      </c>
      <c r="L82" s="74" t="s">
        <v>228</v>
      </c>
    </row>
    <row r="83" spans="1:12" ht="16.5" x14ac:dyDescent="0.25">
      <c r="A83" s="390" t="s">
        <v>2927</v>
      </c>
      <c r="B83" s="388"/>
      <c r="C83" s="391" t="s">
        <v>2927</v>
      </c>
      <c r="D83" s="391"/>
      <c r="E83" s="391"/>
      <c r="F83" s="388" t="s">
        <v>2928</v>
      </c>
      <c r="G83" s="388" t="s">
        <v>2927</v>
      </c>
      <c r="H83" s="388" t="s">
        <v>1263</v>
      </c>
      <c r="I83" s="388" t="s">
        <v>1263</v>
      </c>
      <c r="J83" s="393" t="s">
        <v>2911</v>
      </c>
      <c r="K83" s="388" t="s">
        <v>428</v>
      </c>
      <c r="L83" s="74" t="s">
        <v>228</v>
      </c>
    </row>
    <row r="84" spans="1:12" ht="16.5" x14ac:dyDescent="0.25">
      <c r="A84" s="390" t="s">
        <v>2879</v>
      </c>
      <c r="B84" s="388"/>
      <c r="C84" s="391" t="s">
        <v>2879</v>
      </c>
      <c r="D84" s="391"/>
      <c r="E84" s="391"/>
      <c r="F84" s="388" t="s">
        <v>2929</v>
      </c>
      <c r="G84" s="388" t="s">
        <v>2879</v>
      </c>
      <c r="H84" s="388" t="s">
        <v>1263</v>
      </c>
      <c r="I84" s="388" t="s">
        <v>1263</v>
      </c>
      <c r="J84" s="393" t="s">
        <v>2900</v>
      </c>
      <c r="K84" s="388" t="s">
        <v>428</v>
      </c>
      <c r="L84" s="74" t="s">
        <v>228</v>
      </c>
    </row>
    <row r="85" spans="1:12" ht="16.5" x14ac:dyDescent="0.25">
      <c r="A85" s="390" t="s">
        <v>226</v>
      </c>
      <c r="B85" s="388"/>
      <c r="C85" s="391" t="s">
        <v>226</v>
      </c>
      <c r="D85" s="391"/>
      <c r="E85" s="391"/>
      <c r="F85" s="388" t="s">
        <v>227</v>
      </c>
      <c r="G85" s="388" t="s">
        <v>226</v>
      </c>
      <c r="H85" s="388" t="s">
        <v>2061</v>
      </c>
      <c r="I85" s="388" t="s">
        <v>1268</v>
      </c>
      <c r="J85" s="393" t="s">
        <v>1211</v>
      </c>
      <c r="K85" s="388" t="s">
        <v>428</v>
      </c>
      <c r="L85" s="74" t="s">
        <v>228</v>
      </c>
    </row>
    <row r="86" spans="1:12" ht="16.5" x14ac:dyDescent="0.25">
      <c r="A86" s="390" t="s">
        <v>2871</v>
      </c>
      <c r="B86" s="388"/>
      <c r="C86" s="391"/>
      <c r="D86" s="391" t="s">
        <v>2871</v>
      </c>
      <c r="E86" s="391"/>
      <c r="F86" s="388" t="s">
        <v>2925</v>
      </c>
      <c r="G86" s="388" t="s">
        <v>2871</v>
      </c>
      <c r="H86" s="388" t="s">
        <v>1263</v>
      </c>
      <c r="I86" s="388" t="s">
        <v>1263</v>
      </c>
      <c r="J86" s="393" t="s">
        <v>2911</v>
      </c>
      <c r="K86" s="388" t="s">
        <v>651</v>
      </c>
      <c r="L86" s="74" t="s">
        <v>226</v>
      </c>
    </row>
    <row r="87" spans="1:12" ht="16.5" x14ac:dyDescent="0.25">
      <c r="A87" s="390" t="s">
        <v>2869</v>
      </c>
      <c r="B87" s="388"/>
      <c r="C87" s="391"/>
      <c r="D87" s="391" t="s">
        <v>2869</v>
      </c>
      <c r="E87" s="391"/>
      <c r="F87" s="388" t="s">
        <v>2926</v>
      </c>
      <c r="G87" s="388" t="s">
        <v>2869</v>
      </c>
      <c r="H87" s="388" t="s">
        <v>1266</v>
      </c>
      <c r="I87" s="388" t="s">
        <v>2895</v>
      </c>
      <c r="J87" s="393" t="s">
        <v>2913</v>
      </c>
      <c r="K87" s="388" t="s">
        <v>651</v>
      </c>
      <c r="L87" s="74" t="s">
        <v>226</v>
      </c>
    </row>
    <row r="88" spans="1:12" ht="16.5" x14ac:dyDescent="0.25">
      <c r="A88" s="390" t="s">
        <v>208</v>
      </c>
      <c r="B88" s="388" t="s">
        <v>208</v>
      </c>
      <c r="C88" s="391"/>
      <c r="D88" s="391"/>
      <c r="E88" s="391"/>
      <c r="F88" s="388" t="s">
        <v>209</v>
      </c>
      <c r="G88" s="388" t="s">
        <v>208</v>
      </c>
      <c r="H88" s="388" t="s">
        <v>1268</v>
      </c>
      <c r="I88" s="388" t="s">
        <v>1268</v>
      </c>
      <c r="J88" s="393" t="s">
        <v>1209</v>
      </c>
      <c r="K88" s="388" t="s">
        <v>237</v>
      </c>
      <c r="L88" s="74" t="e">
        <v>#N/A</v>
      </c>
    </row>
    <row r="89" spans="1:12" ht="16.5" x14ac:dyDescent="0.25">
      <c r="A89" s="390" t="s">
        <v>1244</v>
      </c>
      <c r="B89" s="388"/>
      <c r="C89" s="391" t="s">
        <v>1244</v>
      </c>
      <c r="D89" s="391"/>
      <c r="E89" s="391"/>
      <c r="F89" s="388" t="s">
        <v>1245</v>
      </c>
      <c r="G89" s="388" t="s">
        <v>1244</v>
      </c>
      <c r="H89" s="388" t="s">
        <v>1263</v>
      </c>
      <c r="I89" s="388" t="s">
        <v>1263</v>
      </c>
      <c r="J89" s="393" t="s">
        <v>1243</v>
      </c>
      <c r="K89" s="388" t="s">
        <v>2030</v>
      </c>
      <c r="L89" s="74" t="s">
        <v>208</v>
      </c>
    </row>
    <row r="90" spans="1:12" ht="16.5" x14ac:dyDescent="0.25">
      <c r="A90" s="390" t="s">
        <v>1566</v>
      </c>
      <c r="B90" s="388"/>
      <c r="C90" s="391" t="s">
        <v>1566</v>
      </c>
      <c r="D90" s="391"/>
      <c r="E90" s="391"/>
      <c r="F90" s="388" t="s">
        <v>1585</v>
      </c>
      <c r="G90" s="388" t="s">
        <v>1566</v>
      </c>
      <c r="H90" s="388" t="s">
        <v>1266</v>
      </c>
      <c r="I90" s="388" t="s">
        <v>2895</v>
      </c>
      <c r="J90" s="393" t="s">
        <v>1586</v>
      </c>
      <c r="K90" s="388" t="s">
        <v>2030</v>
      </c>
      <c r="L90" s="74" t="s">
        <v>208</v>
      </c>
    </row>
    <row r="91" spans="1:12" ht="16.5" x14ac:dyDescent="0.25">
      <c r="A91" s="390" t="s">
        <v>2590</v>
      </c>
      <c r="B91" s="388"/>
      <c r="C91" s="391" t="s">
        <v>2590</v>
      </c>
      <c r="D91" s="391"/>
      <c r="E91" s="391"/>
      <c r="F91" s="388" t="s">
        <v>2591</v>
      </c>
      <c r="G91" s="388" t="s">
        <v>2590</v>
      </c>
      <c r="H91" s="388" t="s">
        <v>1263</v>
      </c>
      <c r="I91" s="388" t="s">
        <v>1263</v>
      </c>
      <c r="J91" s="393" t="s">
        <v>2592</v>
      </c>
      <c r="K91" s="388" t="s">
        <v>2030</v>
      </c>
      <c r="L91" s="74" t="s">
        <v>208</v>
      </c>
    </row>
    <row r="92" spans="1:12" ht="16.5" x14ac:dyDescent="0.25">
      <c r="A92" s="390" t="s">
        <v>2714</v>
      </c>
      <c r="B92" s="388"/>
      <c r="C92" s="391" t="s">
        <v>2714</v>
      </c>
      <c r="D92" s="391"/>
      <c r="E92" s="391"/>
      <c r="F92" s="388" t="s">
        <v>2737</v>
      </c>
      <c r="G92" s="388" t="s">
        <v>2714</v>
      </c>
      <c r="H92" s="388" t="s">
        <v>1263</v>
      </c>
      <c r="I92" s="388" t="s">
        <v>1263</v>
      </c>
      <c r="J92" s="393" t="s">
        <v>2747</v>
      </c>
      <c r="K92" s="388" t="s">
        <v>2030</v>
      </c>
      <c r="L92" s="74" t="s">
        <v>208</v>
      </c>
    </row>
    <row r="93" spans="1:12" ht="16.5" x14ac:dyDescent="0.25">
      <c r="A93" s="390" t="s">
        <v>2048</v>
      </c>
      <c r="B93" s="388" t="s">
        <v>2048</v>
      </c>
      <c r="C93" s="391"/>
      <c r="D93" s="391"/>
      <c r="E93" s="391"/>
      <c r="F93" s="388" t="s">
        <v>1628</v>
      </c>
      <c r="G93" s="388" t="s">
        <v>2048</v>
      </c>
      <c r="H93" s="388" t="s">
        <v>1815</v>
      </c>
      <c r="I93" s="388" t="s">
        <v>1815</v>
      </c>
      <c r="J93" s="393" t="s">
        <v>1963</v>
      </c>
      <c r="K93" s="388" t="s">
        <v>237</v>
      </c>
      <c r="L93" s="74" t="e">
        <v>#N/A</v>
      </c>
    </row>
    <row r="94" spans="1:12" ht="16.5" x14ac:dyDescent="0.25">
      <c r="A94" s="390" t="s">
        <v>2539</v>
      </c>
      <c r="B94" s="388"/>
      <c r="C94" s="391" t="s">
        <v>2539</v>
      </c>
      <c r="D94" s="391"/>
      <c r="E94" s="391"/>
      <c r="F94" s="388" t="s">
        <v>2540</v>
      </c>
      <c r="G94" s="388" t="s">
        <v>2539</v>
      </c>
      <c r="H94" s="388" t="s">
        <v>1263</v>
      </c>
      <c r="I94" s="388" t="s">
        <v>2895</v>
      </c>
      <c r="J94" s="393" t="s">
        <v>2529</v>
      </c>
      <c r="K94" s="388" t="s">
        <v>1641</v>
      </c>
      <c r="L94" s="74" t="s">
        <v>2048</v>
      </c>
    </row>
    <row r="95" spans="1:12" ht="16.5" x14ac:dyDescent="0.25">
      <c r="A95" s="390" t="s">
        <v>2049</v>
      </c>
      <c r="B95" s="388"/>
      <c r="C95" s="391" t="s">
        <v>2049</v>
      </c>
      <c r="D95" s="391"/>
      <c r="E95" s="391"/>
      <c r="F95" s="388" t="s">
        <v>2050</v>
      </c>
      <c r="G95" s="388" t="s">
        <v>2049</v>
      </c>
      <c r="H95" s="388" t="s">
        <v>1270</v>
      </c>
      <c r="I95" s="388" t="s">
        <v>2895</v>
      </c>
      <c r="J95" s="393" t="s">
        <v>1963</v>
      </c>
      <c r="K95" s="388" t="s">
        <v>1641</v>
      </c>
      <c r="L95" s="74" t="s">
        <v>2048</v>
      </c>
    </row>
    <row r="96" spans="1:12" ht="16.5" x14ac:dyDescent="0.25">
      <c r="A96" s="390" t="s">
        <v>2056</v>
      </c>
      <c r="B96" s="388"/>
      <c r="C96" s="391" t="s">
        <v>2056</v>
      </c>
      <c r="D96" s="391"/>
      <c r="E96" s="391"/>
      <c r="F96" s="388" t="s">
        <v>2057</v>
      </c>
      <c r="G96" s="388" t="s">
        <v>2056</v>
      </c>
      <c r="H96" s="388" t="s">
        <v>1263</v>
      </c>
      <c r="I96" s="388" t="s">
        <v>2895</v>
      </c>
      <c r="J96" s="393" t="s">
        <v>2058</v>
      </c>
      <c r="K96" s="388" t="s">
        <v>1641</v>
      </c>
      <c r="L96" s="74" t="s">
        <v>2048</v>
      </c>
    </row>
    <row r="97" spans="1:12" ht="16.5" x14ac:dyDescent="0.25">
      <c r="A97" s="390" t="s">
        <v>212</v>
      </c>
      <c r="B97" s="388"/>
      <c r="C97" s="391" t="s">
        <v>212</v>
      </c>
      <c r="D97" s="391"/>
      <c r="E97" s="391"/>
      <c r="F97" s="388" t="s">
        <v>248</v>
      </c>
      <c r="G97" s="388" t="s">
        <v>212</v>
      </c>
      <c r="H97" s="388" t="s">
        <v>1267</v>
      </c>
      <c r="I97" s="388" t="s">
        <v>2901</v>
      </c>
      <c r="J97" s="393" t="s">
        <v>1215</v>
      </c>
      <c r="K97" s="388" t="s">
        <v>1641</v>
      </c>
      <c r="L97" s="74" t="s">
        <v>2048</v>
      </c>
    </row>
    <row r="98" spans="1:12" ht="16.5" x14ac:dyDescent="0.25">
      <c r="A98" s="390" t="s">
        <v>217</v>
      </c>
      <c r="B98" s="388"/>
      <c r="C98" s="391" t="s">
        <v>217</v>
      </c>
      <c r="D98" s="391"/>
      <c r="E98" s="391"/>
      <c r="F98" s="388" t="s">
        <v>352</v>
      </c>
      <c r="G98" s="388" t="s">
        <v>217</v>
      </c>
      <c r="H98" s="388" t="s">
        <v>1266</v>
      </c>
      <c r="I98" s="388" t="s">
        <v>2895</v>
      </c>
      <c r="J98" s="393" t="s">
        <v>1216</v>
      </c>
      <c r="K98" s="388" t="s">
        <v>1641</v>
      </c>
      <c r="L98" s="74" t="s">
        <v>2048</v>
      </c>
    </row>
    <row r="99" spans="1:12" ht="16.5" x14ac:dyDescent="0.25">
      <c r="A99" s="390" t="s">
        <v>2481</v>
      </c>
      <c r="B99" s="388"/>
      <c r="C99" s="391" t="s">
        <v>2481</v>
      </c>
      <c r="D99" s="391"/>
      <c r="E99" s="391"/>
      <c r="F99" s="388" t="s">
        <v>2084</v>
      </c>
      <c r="G99" s="388" t="s">
        <v>2481</v>
      </c>
      <c r="H99" s="388" t="s">
        <v>1263</v>
      </c>
      <c r="I99" s="388" t="s">
        <v>1263</v>
      </c>
      <c r="J99" s="393" t="s">
        <v>2469</v>
      </c>
      <c r="K99" s="388" t="s">
        <v>1641</v>
      </c>
      <c r="L99" s="74" t="s">
        <v>2048</v>
      </c>
    </row>
    <row r="100" spans="1:12" ht="16.5" x14ac:dyDescent="0.25">
      <c r="A100" s="390" t="s">
        <v>253</v>
      </c>
      <c r="B100" s="388" t="s">
        <v>253</v>
      </c>
      <c r="C100" s="391"/>
      <c r="D100" s="391"/>
      <c r="E100" s="391"/>
      <c r="F100" s="388" t="s">
        <v>2684</v>
      </c>
      <c r="G100" s="388" t="s">
        <v>253</v>
      </c>
      <c r="H100" s="388" t="s">
        <v>1352</v>
      </c>
      <c r="I100" s="388" t="s">
        <v>1815</v>
      </c>
      <c r="J100" s="393" t="s">
        <v>1963</v>
      </c>
      <c r="K100" s="388" t="s">
        <v>237</v>
      </c>
      <c r="L100" s="74" t="e">
        <v>#N/A</v>
      </c>
    </row>
    <row r="101" spans="1:12" ht="16.5" x14ac:dyDescent="0.25">
      <c r="A101" s="390" t="s">
        <v>2482</v>
      </c>
      <c r="B101" s="388"/>
      <c r="C101" s="391" t="s">
        <v>2482</v>
      </c>
      <c r="D101" s="391"/>
      <c r="E101" s="391"/>
      <c r="F101" s="388" t="s">
        <v>2483</v>
      </c>
      <c r="G101" s="388" t="s">
        <v>2482</v>
      </c>
      <c r="H101" s="388" t="s">
        <v>1263</v>
      </c>
      <c r="I101" s="388" t="s">
        <v>1263</v>
      </c>
      <c r="J101" s="393" t="s">
        <v>2467</v>
      </c>
      <c r="K101" s="388" t="s">
        <v>252</v>
      </c>
      <c r="L101" s="74" t="s">
        <v>253</v>
      </c>
    </row>
    <row r="102" spans="1:12" ht="16.5" x14ac:dyDescent="0.25">
      <c r="A102" s="390" t="s">
        <v>2595</v>
      </c>
      <c r="B102" s="388"/>
      <c r="C102" s="391" t="s">
        <v>2595</v>
      </c>
      <c r="D102" s="391"/>
      <c r="E102" s="391"/>
      <c r="F102" s="388" t="s">
        <v>2596</v>
      </c>
      <c r="G102" s="388" t="s">
        <v>2595</v>
      </c>
      <c r="H102" s="388" t="s">
        <v>1263</v>
      </c>
      <c r="I102" s="388" t="s">
        <v>1263</v>
      </c>
      <c r="J102" s="393" t="s">
        <v>2580</v>
      </c>
      <c r="K102" s="388" t="s">
        <v>252</v>
      </c>
      <c r="L102" s="74" t="s">
        <v>253</v>
      </c>
    </row>
    <row r="103" spans="1:12" ht="16.5" x14ac:dyDescent="0.25">
      <c r="A103" s="390" t="s">
        <v>1281</v>
      </c>
      <c r="B103" s="388"/>
      <c r="C103" s="391" t="s">
        <v>1281</v>
      </c>
      <c r="D103" s="391"/>
      <c r="E103" s="391"/>
      <c r="F103" s="388" t="s">
        <v>419</v>
      </c>
      <c r="G103" s="388" t="s">
        <v>1281</v>
      </c>
      <c r="H103" s="388" t="s">
        <v>1266</v>
      </c>
      <c r="I103" s="388" t="s">
        <v>2895</v>
      </c>
      <c r="J103" s="393" t="s">
        <v>1288</v>
      </c>
      <c r="K103" s="388" t="s">
        <v>252</v>
      </c>
      <c r="L103" s="74" t="s">
        <v>253</v>
      </c>
    </row>
    <row r="104" spans="1:12" ht="16.5" x14ac:dyDescent="0.25">
      <c r="A104" s="390" t="s">
        <v>1829</v>
      </c>
      <c r="B104" s="388"/>
      <c r="C104" s="391" t="s">
        <v>1829</v>
      </c>
      <c r="D104" s="391"/>
      <c r="E104" s="391"/>
      <c r="F104" s="388" t="s">
        <v>1830</v>
      </c>
      <c r="G104" s="388" t="s">
        <v>1829</v>
      </c>
      <c r="H104" s="388" t="s">
        <v>1267</v>
      </c>
      <c r="I104" s="388" t="s">
        <v>2901</v>
      </c>
      <c r="J104" s="393" t="s">
        <v>1831</v>
      </c>
      <c r="K104" s="388" t="s">
        <v>252</v>
      </c>
      <c r="L104" s="74" t="s">
        <v>253</v>
      </c>
    </row>
    <row r="105" spans="1:12" ht="16.5" x14ac:dyDescent="0.25">
      <c r="A105" s="390" t="s">
        <v>1900</v>
      </c>
      <c r="B105" s="388"/>
      <c r="C105" s="391" t="s">
        <v>1900</v>
      </c>
      <c r="D105" s="391"/>
      <c r="E105" s="391"/>
      <c r="F105" s="388" t="s">
        <v>1914</v>
      </c>
      <c r="G105" s="388" t="s">
        <v>1900</v>
      </c>
      <c r="H105" s="388" t="s">
        <v>1266</v>
      </c>
      <c r="I105" s="388" t="s">
        <v>2895</v>
      </c>
      <c r="J105" s="393" t="s">
        <v>1901</v>
      </c>
      <c r="K105" s="388" t="s">
        <v>252</v>
      </c>
      <c r="L105" s="74" t="s">
        <v>253</v>
      </c>
    </row>
    <row r="106" spans="1:12" ht="16.5" x14ac:dyDescent="0.25">
      <c r="A106" s="390" t="s">
        <v>2370</v>
      </c>
      <c r="B106" s="388"/>
      <c r="C106" s="391" t="s">
        <v>2370</v>
      </c>
      <c r="D106" s="391"/>
      <c r="E106" s="391"/>
      <c r="F106" s="388" t="s">
        <v>2371</v>
      </c>
      <c r="G106" s="388" t="s">
        <v>2370</v>
      </c>
      <c r="H106" s="388" t="s">
        <v>1263</v>
      </c>
      <c r="I106" s="388" t="s">
        <v>1263</v>
      </c>
      <c r="J106" s="393" t="s">
        <v>2367</v>
      </c>
      <c r="K106" s="388" t="s">
        <v>252</v>
      </c>
      <c r="L106" s="74" t="s">
        <v>253</v>
      </c>
    </row>
    <row r="107" spans="1:12" ht="16.5" x14ac:dyDescent="0.25">
      <c r="A107" s="390" t="s">
        <v>2428</v>
      </c>
      <c r="B107" s="388"/>
      <c r="C107" s="391" t="s">
        <v>2428</v>
      </c>
      <c r="D107" s="391"/>
      <c r="E107" s="391"/>
      <c r="F107" s="388" t="s">
        <v>2429</v>
      </c>
      <c r="G107" s="388" t="s">
        <v>2428</v>
      </c>
      <c r="H107" s="388" t="s">
        <v>1263</v>
      </c>
      <c r="I107" s="388" t="s">
        <v>1263</v>
      </c>
      <c r="J107" s="393" t="s">
        <v>2430</v>
      </c>
      <c r="K107" s="388" t="s">
        <v>252</v>
      </c>
      <c r="L107" s="74" t="s">
        <v>253</v>
      </c>
    </row>
    <row r="108" spans="1:12" ht="16.5" x14ac:dyDescent="0.25">
      <c r="A108" s="390" t="s">
        <v>265</v>
      </c>
      <c r="B108" s="388"/>
      <c r="C108" s="395" t="s">
        <v>265</v>
      </c>
      <c r="D108" s="391"/>
      <c r="E108" s="391"/>
      <c r="F108" s="388" t="s">
        <v>266</v>
      </c>
      <c r="G108" s="388" t="s">
        <v>265</v>
      </c>
      <c r="H108" s="388" t="s">
        <v>1268</v>
      </c>
      <c r="I108" s="388" t="s">
        <v>1268</v>
      </c>
      <c r="J108" s="393" t="s">
        <v>1208</v>
      </c>
      <c r="K108" s="388" t="s">
        <v>252</v>
      </c>
      <c r="L108" s="74" t="s">
        <v>253</v>
      </c>
    </row>
    <row r="109" spans="1:12" ht="16.5" x14ac:dyDescent="0.25">
      <c r="A109" s="390" t="s">
        <v>277</v>
      </c>
      <c r="B109" s="388"/>
      <c r="C109" s="391"/>
      <c r="D109" s="391" t="s">
        <v>277</v>
      </c>
      <c r="E109" s="391"/>
      <c r="F109" s="388" t="s">
        <v>442</v>
      </c>
      <c r="G109" s="388" t="s">
        <v>277</v>
      </c>
      <c r="H109" s="388" t="s">
        <v>1266</v>
      </c>
      <c r="I109" s="388" t="s">
        <v>2895</v>
      </c>
      <c r="J109" s="393" t="s">
        <v>1210</v>
      </c>
      <c r="K109" s="388" t="s">
        <v>407</v>
      </c>
      <c r="L109" s="74" t="s">
        <v>265</v>
      </c>
    </row>
    <row r="110" spans="1:12" ht="16.5" x14ac:dyDescent="0.25">
      <c r="A110" s="390" t="s">
        <v>258</v>
      </c>
      <c r="B110" s="388" t="s">
        <v>258</v>
      </c>
      <c r="C110" s="391"/>
      <c r="D110" s="391"/>
      <c r="E110" s="391"/>
      <c r="F110" s="388" t="s">
        <v>736</v>
      </c>
      <c r="G110" s="388" t="s">
        <v>258</v>
      </c>
      <c r="H110" s="388"/>
      <c r="I110" s="388"/>
      <c r="J110" s="393" t="s">
        <v>1219</v>
      </c>
      <c r="K110" s="388" t="s">
        <v>1220</v>
      </c>
      <c r="L110" s="74" t="e">
        <v>#N/A</v>
      </c>
    </row>
    <row r="111" spans="1:12" ht="16.5" x14ac:dyDescent="0.25">
      <c r="A111" s="390" t="s">
        <v>1740</v>
      </c>
      <c r="B111" s="388"/>
      <c r="C111" s="391" t="s">
        <v>1740</v>
      </c>
      <c r="D111" s="391"/>
      <c r="E111" s="391"/>
      <c r="F111" s="388" t="s">
        <v>1741</v>
      </c>
      <c r="G111" s="388" t="s">
        <v>1740</v>
      </c>
      <c r="H111" s="388"/>
      <c r="I111" s="388"/>
      <c r="J111" s="393"/>
      <c r="K111" s="388" t="s">
        <v>736</v>
      </c>
      <c r="L111" s="74" t="s">
        <v>258</v>
      </c>
    </row>
    <row r="112" spans="1:12" ht="16.5" x14ac:dyDescent="0.25">
      <c r="A112" s="390" t="s">
        <v>149</v>
      </c>
      <c r="B112" s="388"/>
      <c r="C112" s="391" t="s">
        <v>149</v>
      </c>
      <c r="D112" s="391"/>
      <c r="E112" s="391"/>
      <c r="F112" s="388" t="s">
        <v>1742</v>
      </c>
      <c r="G112" s="388" t="s">
        <v>149</v>
      </c>
      <c r="H112" s="388"/>
      <c r="I112" s="388"/>
      <c r="J112" s="393"/>
      <c r="K112" s="388" t="s">
        <v>736</v>
      </c>
      <c r="L112" s="74" t="s">
        <v>258</v>
      </c>
    </row>
    <row r="113" spans="1:12" ht="16.5" x14ac:dyDescent="0.25">
      <c r="A113" s="390" t="s">
        <v>1743</v>
      </c>
      <c r="B113" s="388"/>
      <c r="C113" s="391" t="s">
        <v>1743</v>
      </c>
      <c r="D113" s="391"/>
      <c r="E113" s="391"/>
      <c r="F113" s="388" t="s">
        <v>1744</v>
      </c>
      <c r="G113" s="388" t="s">
        <v>1743</v>
      </c>
      <c r="H113" s="388"/>
      <c r="I113" s="388"/>
      <c r="J113" s="393"/>
      <c r="K113" s="388" t="s">
        <v>736</v>
      </c>
      <c r="L113" s="74" t="s">
        <v>258</v>
      </c>
    </row>
    <row r="114" spans="1:12" ht="16.5" x14ac:dyDescent="0.25">
      <c r="A114" s="390" t="s">
        <v>335</v>
      </c>
      <c r="B114" s="388"/>
      <c r="C114" s="391" t="s">
        <v>335</v>
      </c>
      <c r="D114" s="391"/>
      <c r="E114" s="391"/>
      <c r="F114" s="388" t="s">
        <v>1745</v>
      </c>
      <c r="G114" s="388" t="s">
        <v>335</v>
      </c>
      <c r="H114" s="388"/>
      <c r="I114" s="388"/>
      <c r="J114" s="393"/>
      <c r="K114" s="388" t="s">
        <v>736</v>
      </c>
      <c r="L114" s="74" t="s">
        <v>258</v>
      </c>
    </row>
    <row r="115" spans="1:12" ht="16.5" x14ac:dyDescent="0.25">
      <c r="A115" s="390" t="s">
        <v>2349</v>
      </c>
      <c r="B115" s="388"/>
      <c r="C115" s="391" t="s">
        <v>2349</v>
      </c>
      <c r="D115" s="391"/>
      <c r="E115" s="391"/>
      <c r="F115" s="388" t="s">
        <v>2350</v>
      </c>
      <c r="G115" s="388" t="s">
        <v>2349</v>
      </c>
      <c r="H115" s="388"/>
      <c r="I115" s="388"/>
      <c r="J115" s="393" t="s">
        <v>2351</v>
      </c>
      <c r="K115" s="388" t="s">
        <v>736</v>
      </c>
      <c r="L115" s="74" t="s">
        <v>258</v>
      </c>
    </row>
    <row r="116" spans="1:12" ht="16.5" x14ac:dyDescent="0.25">
      <c r="A116" s="390" t="s">
        <v>1629</v>
      </c>
      <c r="B116" s="388" t="s">
        <v>1629</v>
      </c>
      <c r="C116" s="391"/>
      <c r="D116" s="391"/>
      <c r="E116" s="391"/>
      <c r="F116" s="388" t="s">
        <v>1746</v>
      </c>
      <c r="G116" s="388" t="s">
        <v>1629</v>
      </c>
      <c r="H116" s="388"/>
      <c r="I116" s="388"/>
      <c r="J116" s="393" t="s">
        <v>1747</v>
      </c>
      <c r="K116" s="388" t="s">
        <v>1220</v>
      </c>
      <c r="L116" s="74" t="e">
        <v>#N/A</v>
      </c>
    </row>
    <row r="117" spans="1:12" ht="16.5" x14ac:dyDescent="0.25">
      <c r="A117" s="390" t="s">
        <v>2093</v>
      </c>
      <c r="B117" s="388" t="s">
        <v>2093</v>
      </c>
      <c r="C117" s="391"/>
      <c r="D117" s="391"/>
      <c r="E117" s="391"/>
      <c r="F117" s="388" t="s">
        <v>2094</v>
      </c>
      <c r="G117" s="388" t="s">
        <v>2093</v>
      </c>
      <c r="H117" s="388"/>
      <c r="I117" s="388"/>
      <c r="J117" s="393" t="s">
        <v>2095</v>
      </c>
      <c r="K117" s="388" t="s">
        <v>1220</v>
      </c>
      <c r="L117" s="74" t="e">
        <v>#N/A</v>
      </c>
    </row>
    <row r="118" spans="1:12" ht="16.5" x14ac:dyDescent="0.25">
      <c r="A118" s="390" t="s">
        <v>271</v>
      </c>
      <c r="B118" s="388" t="s">
        <v>271</v>
      </c>
      <c r="C118" s="391"/>
      <c r="D118" s="391"/>
      <c r="E118" s="391"/>
      <c r="F118" s="388" t="s">
        <v>416</v>
      </c>
      <c r="G118" s="388" t="s">
        <v>271</v>
      </c>
      <c r="H118" s="388" t="s">
        <v>1266</v>
      </c>
      <c r="I118" s="388" t="s">
        <v>2895</v>
      </c>
      <c r="J118" s="393" t="s">
        <v>1217</v>
      </c>
      <c r="K118" s="388" t="s">
        <v>417</v>
      </c>
      <c r="L118" s="74" t="e">
        <v>#N/A</v>
      </c>
    </row>
    <row r="119" spans="1:12" ht="16.5" x14ac:dyDescent="0.25">
      <c r="A119" s="390" t="s">
        <v>2688</v>
      </c>
      <c r="B119" s="388" t="s">
        <v>2688</v>
      </c>
      <c r="C119" s="391"/>
      <c r="D119" s="391"/>
      <c r="E119" s="391"/>
      <c r="F119" s="388" t="s">
        <v>2740</v>
      </c>
      <c r="G119" s="388" t="s">
        <v>2688</v>
      </c>
      <c r="H119" s="388" t="s">
        <v>1269</v>
      </c>
      <c r="I119" s="388" t="s">
        <v>2690</v>
      </c>
      <c r="J119" s="393" t="s">
        <v>2744</v>
      </c>
      <c r="K119" s="388" t="s">
        <v>2832</v>
      </c>
      <c r="L119" s="74" t="e">
        <v>#N/A</v>
      </c>
    </row>
    <row r="120" spans="1:12" ht="16.5" x14ac:dyDescent="0.25">
      <c r="A120" s="390" t="s">
        <v>2807</v>
      </c>
      <c r="B120" s="388"/>
      <c r="C120" s="391" t="s">
        <v>2807</v>
      </c>
      <c r="D120" s="391"/>
      <c r="E120" s="391"/>
      <c r="F120" s="388" t="s">
        <v>2808</v>
      </c>
      <c r="G120" s="388" t="s">
        <v>2807</v>
      </c>
      <c r="H120" s="388" t="s">
        <v>1263</v>
      </c>
      <c r="I120" s="388" t="s">
        <v>1263</v>
      </c>
      <c r="J120" s="393" t="s">
        <v>2833</v>
      </c>
      <c r="K120" s="388" t="s">
        <v>2689</v>
      </c>
      <c r="L120" s="74" t="s">
        <v>2688</v>
      </c>
    </row>
    <row r="121" spans="1:12" ht="16.5" x14ac:dyDescent="0.25">
      <c r="A121" s="390" t="s">
        <v>2778</v>
      </c>
      <c r="B121" s="388"/>
      <c r="C121" s="391" t="s">
        <v>2778</v>
      </c>
      <c r="D121" s="391"/>
      <c r="E121" s="391"/>
      <c r="F121" s="388" t="s">
        <v>2809</v>
      </c>
      <c r="G121" s="388" t="s">
        <v>2778</v>
      </c>
      <c r="H121" s="388" t="s">
        <v>1263</v>
      </c>
      <c r="I121" s="388" t="s">
        <v>1263</v>
      </c>
      <c r="J121" s="393" t="s">
        <v>2834</v>
      </c>
      <c r="K121" s="388" t="s">
        <v>2689</v>
      </c>
      <c r="L121" s="74" t="s">
        <v>2688</v>
      </c>
    </row>
    <row r="122" spans="1:12" ht="16.5" x14ac:dyDescent="0.25">
      <c r="A122" s="390" t="s">
        <v>2780</v>
      </c>
      <c r="B122" s="388"/>
      <c r="C122" s="391" t="s">
        <v>2780</v>
      </c>
      <c r="D122" s="391"/>
      <c r="E122" s="391"/>
      <c r="F122" s="388" t="s">
        <v>2810</v>
      </c>
      <c r="G122" s="388" t="s">
        <v>2780</v>
      </c>
      <c r="H122" s="388" t="s">
        <v>1263</v>
      </c>
      <c r="I122" s="388" t="s">
        <v>1263</v>
      </c>
      <c r="J122" s="393" t="s">
        <v>2834</v>
      </c>
      <c r="K122" s="388" t="s">
        <v>2689</v>
      </c>
      <c r="L122" s="74" t="s">
        <v>2688</v>
      </c>
    </row>
    <row r="123" spans="1:12" ht="16.5" x14ac:dyDescent="0.25">
      <c r="A123" s="390" t="s">
        <v>2811</v>
      </c>
      <c r="B123" s="388"/>
      <c r="C123" s="391" t="s">
        <v>2811</v>
      </c>
      <c r="D123" s="391"/>
      <c r="E123" s="391"/>
      <c r="F123" s="388" t="s">
        <v>2812</v>
      </c>
      <c r="G123" s="388" t="s">
        <v>2811</v>
      </c>
      <c r="H123" s="388" t="s">
        <v>1266</v>
      </c>
      <c r="I123" s="388" t="s">
        <v>2895</v>
      </c>
      <c r="J123" s="393" t="s">
        <v>2833</v>
      </c>
      <c r="K123" s="388" t="s">
        <v>2689</v>
      </c>
      <c r="L123" s="74" t="s">
        <v>2688</v>
      </c>
    </row>
    <row r="124" spans="1:12" ht="16.5" x14ac:dyDescent="0.25">
      <c r="A124" s="390" t="s">
        <v>2822</v>
      </c>
      <c r="B124" s="388"/>
      <c r="C124" s="391" t="s">
        <v>2822</v>
      </c>
      <c r="D124" s="391"/>
      <c r="E124" s="391"/>
      <c r="F124" s="388" t="s">
        <v>2823</v>
      </c>
      <c r="G124" s="388" t="s">
        <v>2822</v>
      </c>
      <c r="H124" s="388" t="s">
        <v>1263</v>
      </c>
      <c r="I124" s="388" t="s">
        <v>1263</v>
      </c>
      <c r="J124" s="393" t="s">
        <v>2835</v>
      </c>
      <c r="K124" s="388" t="s">
        <v>2689</v>
      </c>
      <c r="L124" s="74" t="s">
        <v>2688</v>
      </c>
    </row>
    <row r="125" spans="1:12" ht="33" x14ac:dyDescent="0.25">
      <c r="A125" s="390" t="s">
        <v>128</v>
      </c>
      <c r="B125" s="388" t="s">
        <v>128</v>
      </c>
      <c r="C125" s="391"/>
      <c r="D125" s="391"/>
      <c r="E125" s="391"/>
      <c r="F125" s="388" t="s">
        <v>129</v>
      </c>
      <c r="G125" s="388" t="s">
        <v>128</v>
      </c>
      <c r="H125" s="388" t="s">
        <v>1815</v>
      </c>
      <c r="I125" s="388" t="s">
        <v>2940</v>
      </c>
      <c r="J125" s="393" t="s">
        <v>1195</v>
      </c>
      <c r="K125" s="388" t="s">
        <v>556</v>
      </c>
      <c r="L125" s="74" t="e">
        <v>#N/A</v>
      </c>
    </row>
    <row r="126" spans="1:12" ht="16.5" x14ac:dyDescent="0.25">
      <c r="A126" s="390" t="s">
        <v>105</v>
      </c>
      <c r="B126" s="388"/>
      <c r="C126" s="391" t="s">
        <v>105</v>
      </c>
      <c r="D126" s="391"/>
      <c r="E126" s="391"/>
      <c r="F126" s="388" t="s">
        <v>1557</v>
      </c>
      <c r="G126" s="388" t="s">
        <v>105</v>
      </c>
      <c r="H126" s="388" t="s">
        <v>1267</v>
      </c>
      <c r="I126" s="388" t="s">
        <v>2901</v>
      </c>
      <c r="J126" s="393" t="s">
        <v>1577</v>
      </c>
      <c r="K126" s="388" t="s">
        <v>359</v>
      </c>
      <c r="L126" s="74" t="s">
        <v>128</v>
      </c>
    </row>
    <row r="127" spans="1:12" ht="16.5" x14ac:dyDescent="0.25">
      <c r="A127" s="390" t="s">
        <v>1908</v>
      </c>
      <c r="B127" s="388"/>
      <c r="C127" s="391" t="s">
        <v>1908</v>
      </c>
      <c r="D127" s="391"/>
      <c r="E127" s="391"/>
      <c r="F127" s="388" t="s">
        <v>1909</v>
      </c>
      <c r="G127" s="388" t="s">
        <v>1908</v>
      </c>
      <c r="H127" s="388" t="s">
        <v>1266</v>
      </c>
      <c r="I127" s="388" t="s">
        <v>2895</v>
      </c>
      <c r="J127" s="393" t="s">
        <v>1910</v>
      </c>
      <c r="K127" s="388" t="s">
        <v>359</v>
      </c>
      <c r="L127" s="74" t="s">
        <v>128</v>
      </c>
    </row>
    <row r="128" spans="1:12" ht="16.5" x14ac:dyDescent="0.25">
      <c r="A128" s="390" t="s">
        <v>2431</v>
      </c>
      <c r="B128" s="388"/>
      <c r="C128" s="391" t="s">
        <v>2431</v>
      </c>
      <c r="D128" s="391"/>
      <c r="E128" s="391"/>
      <c r="F128" s="388" t="s">
        <v>1735</v>
      </c>
      <c r="G128" s="388" t="s">
        <v>2431</v>
      </c>
      <c r="H128" s="388" t="s">
        <v>1266</v>
      </c>
      <c r="I128" s="388" t="s">
        <v>2895</v>
      </c>
      <c r="J128" s="393" t="s">
        <v>2432</v>
      </c>
      <c r="K128" s="388" t="s">
        <v>359</v>
      </c>
      <c r="L128" s="74" t="s">
        <v>128</v>
      </c>
    </row>
    <row r="129" spans="1:12" ht="16.5" x14ac:dyDescent="0.25">
      <c r="A129" s="390" t="s">
        <v>2484</v>
      </c>
      <c r="B129" s="388"/>
      <c r="C129" s="391" t="s">
        <v>2484</v>
      </c>
      <c r="D129" s="391"/>
      <c r="E129" s="391"/>
      <c r="F129" s="388" t="s">
        <v>618</v>
      </c>
      <c r="G129" s="388" t="s">
        <v>2484</v>
      </c>
      <c r="H129" s="388" t="s">
        <v>1266</v>
      </c>
      <c r="I129" s="388" t="s">
        <v>2895</v>
      </c>
      <c r="J129" s="393" t="s">
        <v>2458</v>
      </c>
      <c r="K129" s="388" t="s">
        <v>359</v>
      </c>
      <c r="L129" s="74" t="s">
        <v>128</v>
      </c>
    </row>
    <row r="130" spans="1:12" ht="16.5" x14ac:dyDescent="0.25">
      <c r="A130" s="390" t="s">
        <v>142</v>
      </c>
      <c r="B130" s="388"/>
      <c r="C130" s="391" t="s">
        <v>142</v>
      </c>
      <c r="D130" s="391"/>
      <c r="E130" s="391"/>
      <c r="F130" s="388" t="s">
        <v>477</v>
      </c>
      <c r="G130" s="388" t="s">
        <v>142</v>
      </c>
      <c r="H130" s="388" t="s">
        <v>1266</v>
      </c>
      <c r="I130" s="388" t="s">
        <v>2895</v>
      </c>
      <c r="J130" s="393" t="s">
        <v>1194</v>
      </c>
      <c r="K130" s="388" t="s">
        <v>359</v>
      </c>
      <c r="L130" s="74" t="s">
        <v>128</v>
      </c>
    </row>
    <row r="131" spans="1:12" ht="16.5" x14ac:dyDescent="0.25">
      <c r="A131" s="390" t="s">
        <v>2786</v>
      </c>
      <c r="B131" s="388"/>
      <c r="C131" s="391" t="s">
        <v>2786</v>
      </c>
      <c r="D131" s="391"/>
      <c r="E131" s="391"/>
      <c r="F131" s="388" t="s">
        <v>2824</v>
      </c>
      <c r="G131" s="388" t="s">
        <v>2786</v>
      </c>
      <c r="H131" s="388" t="s">
        <v>1263</v>
      </c>
      <c r="I131" s="388" t="s">
        <v>1263</v>
      </c>
      <c r="J131" s="393" t="s">
        <v>2835</v>
      </c>
      <c r="K131" s="388" t="s">
        <v>359</v>
      </c>
      <c r="L131" s="74" t="s">
        <v>128</v>
      </c>
    </row>
    <row r="132" spans="1:12" ht="16.5" x14ac:dyDescent="0.25">
      <c r="A132" s="390" t="s">
        <v>2790</v>
      </c>
      <c r="B132" s="387"/>
      <c r="C132" s="391" t="s">
        <v>2790</v>
      </c>
      <c r="D132" s="391"/>
      <c r="E132" s="391"/>
      <c r="F132" s="388" t="s">
        <v>2105</v>
      </c>
      <c r="G132" s="388" t="s">
        <v>2790</v>
      </c>
      <c r="H132" s="388" t="s">
        <v>1266</v>
      </c>
      <c r="I132" s="388" t="s">
        <v>2895</v>
      </c>
      <c r="J132" s="393" t="s">
        <v>2837</v>
      </c>
      <c r="K132" s="388" t="s">
        <v>359</v>
      </c>
      <c r="L132" s="74" t="s">
        <v>128</v>
      </c>
    </row>
    <row r="133" spans="1:12" ht="16.5" x14ac:dyDescent="0.25">
      <c r="A133" s="390" t="s">
        <v>2996</v>
      </c>
      <c r="B133" s="388"/>
      <c r="C133" s="391" t="s">
        <v>2996</v>
      </c>
      <c r="D133" s="391"/>
      <c r="E133" s="391"/>
      <c r="F133" s="388" t="s">
        <v>2997</v>
      </c>
      <c r="G133" s="388" t="s">
        <v>2996</v>
      </c>
      <c r="H133" s="388"/>
      <c r="I133" s="388" t="s">
        <v>1263</v>
      </c>
      <c r="J133" s="393" t="s">
        <v>2982</v>
      </c>
      <c r="K133" s="388" t="s">
        <v>359</v>
      </c>
      <c r="L133" s="74" t="s">
        <v>128</v>
      </c>
    </row>
    <row r="134" spans="1:12" ht="16.5" x14ac:dyDescent="0.25">
      <c r="A134" s="390" t="s">
        <v>1841</v>
      </c>
      <c r="B134" s="388" t="s">
        <v>1841</v>
      </c>
      <c r="C134" s="391"/>
      <c r="D134" s="391"/>
      <c r="E134" s="391"/>
      <c r="F134" s="388" t="s">
        <v>1903</v>
      </c>
      <c r="G134" s="388" t="s">
        <v>1841</v>
      </c>
      <c r="H134" s="388" t="s">
        <v>1269</v>
      </c>
      <c r="I134" s="388" t="s">
        <v>1269</v>
      </c>
      <c r="J134" s="393" t="s">
        <v>1904</v>
      </c>
      <c r="K134" s="388" t="s">
        <v>556</v>
      </c>
      <c r="L134" s="74" t="e">
        <v>#N/A</v>
      </c>
    </row>
    <row r="135" spans="1:12" ht="16.5" x14ac:dyDescent="0.25">
      <c r="A135" s="390" t="s">
        <v>2646</v>
      </c>
      <c r="B135" s="388"/>
      <c r="C135" s="391" t="s">
        <v>2646</v>
      </c>
      <c r="D135" s="391"/>
      <c r="E135" s="391"/>
      <c r="F135" s="388" t="s">
        <v>2647</v>
      </c>
      <c r="G135" s="388" t="s">
        <v>2646</v>
      </c>
      <c r="H135" s="388" t="s">
        <v>1270</v>
      </c>
      <c r="I135" s="388" t="s">
        <v>2895</v>
      </c>
      <c r="J135" s="393" t="s">
        <v>2648</v>
      </c>
      <c r="K135" s="388" t="s">
        <v>1595</v>
      </c>
      <c r="L135" s="74" t="s">
        <v>1841</v>
      </c>
    </row>
    <row r="136" spans="1:12" ht="16.5" x14ac:dyDescent="0.25">
      <c r="A136" s="390" t="s">
        <v>1494</v>
      </c>
      <c r="B136" s="388"/>
      <c r="C136" s="391" t="s">
        <v>1494</v>
      </c>
      <c r="D136" s="391"/>
      <c r="E136" s="391"/>
      <c r="F136" s="388" t="s">
        <v>1495</v>
      </c>
      <c r="G136" s="388" t="s">
        <v>1494</v>
      </c>
      <c r="H136" s="388" t="s">
        <v>1266</v>
      </c>
      <c r="I136" s="388" t="s">
        <v>2895</v>
      </c>
      <c r="J136" s="393" t="s">
        <v>1520</v>
      </c>
      <c r="K136" s="388" t="s">
        <v>1595</v>
      </c>
      <c r="L136" s="74" t="s">
        <v>1841</v>
      </c>
    </row>
    <row r="137" spans="1:12" ht="16.5" x14ac:dyDescent="0.25">
      <c r="A137" s="390" t="s">
        <v>2352</v>
      </c>
      <c r="B137" s="388" t="s">
        <v>2352</v>
      </c>
      <c r="C137" s="391"/>
      <c r="D137" s="391"/>
      <c r="E137" s="391"/>
      <c r="F137" s="388" t="s">
        <v>2353</v>
      </c>
      <c r="G137" s="388" t="s">
        <v>2352</v>
      </c>
      <c r="H137" s="388" t="s">
        <v>2354</v>
      </c>
      <c r="I137" s="388" t="s">
        <v>1268</v>
      </c>
      <c r="J137" s="393" t="s">
        <v>2549</v>
      </c>
      <c r="K137" s="388" t="s">
        <v>556</v>
      </c>
      <c r="L137" s="74" t="e">
        <v>#N/A</v>
      </c>
    </row>
    <row r="138" spans="1:12" ht="16.5" x14ac:dyDescent="0.25">
      <c r="A138" s="390" t="s">
        <v>2598</v>
      </c>
      <c r="B138" s="388"/>
      <c r="C138" s="391" t="s">
        <v>2598</v>
      </c>
      <c r="D138" s="391"/>
      <c r="E138" s="391"/>
      <c r="F138" s="388" t="s">
        <v>2599</v>
      </c>
      <c r="G138" s="388" t="s">
        <v>2598</v>
      </c>
      <c r="H138" s="388" t="s">
        <v>1266</v>
      </c>
      <c r="I138" s="388" t="s">
        <v>2895</v>
      </c>
      <c r="J138" s="393" t="s">
        <v>2600</v>
      </c>
      <c r="K138" s="388" t="s">
        <v>2364</v>
      </c>
      <c r="L138" s="74" t="s">
        <v>2352</v>
      </c>
    </row>
    <row r="139" spans="1:12" ht="16.5" x14ac:dyDescent="0.25">
      <c r="A139" s="390" t="s">
        <v>2649</v>
      </c>
      <c r="B139" s="388"/>
      <c r="C139" s="391" t="s">
        <v>2649</v>
      </c>
      <c r="D139" s="391"/>
      <c r="E139" s="391"/>
      <c r="F139" s="388" t="s">
        <v>2650</v>
      </c>
      <c r="G139" s="388" t="s">
        <v>2649</v>
      </c>
      <c r="H139" s="388" t="s">
        <v>1266</v>
      </c>
      <c r="I139" s="388" t="s">
        <v>2895</v>
      </c>
      <c r="J139" s="393" t="s">
        <v>2651</v>
      </c>
      <c r="K139" s="388" t="s">
        <v>2364</v>
      </c>
      <c r="L139" s="74" t="s">
        <v>2352</v>
      </c>
    </row>
    <row r="140" spans="1:12" ht="16.5" x14ac:dyDescent="0.25">
      <c r="A140" s="390" t="s">
        <v>2859</v>
      </c>
      <c r="B140" s="388"/>
      <c r="C140" s="435" t="s">
        <v>2859</v>
      </c>
      <c r="D140" s="435"/>
      <c r="E140" s="435"/>
      <c r="F140" s="436" t="s">
        <v>2941</v>
      </c>
      <c r="G140" s="436" t="s">
        <v>2859</v>
      </c>
      <c r="H140" s="436" t="s">
        <v>1263</v>
      </c>
      <c r="I140" s="436" t="s">
        <v>3039</v>
      </c>
      <c r="J140" s="437" t="s">
        <v>2942</v>
      </c>
      <c r="K140" s="436" t="s">
        <v>2364</v>
      </c>
      <c r="L140" s="438" t="s">
        <v>2352</v>
      </c>
    </row>
    <row r="141" spans="1:12" ht="16.5" x14ac:dyDescent="0.25">
      <c r="A141" s="390" t="s">
        <v>2998</v>
      </c>
      <c r="B141" s="388"/>
      <c r="C141" s="435" t="s">
        <v>2998</v>
      </c>
      <c r="D141" s="435"/>
      <c r="E141" s="435"/>
      <c r="F141" s="436" t="s">
        <v>2999</v>
      </c>
      <c r="G141" s="436" t="s">
        <v>2998</v>
      </c>
      <c r="H141" s="436"/>
      <c r="I141" s="436" t="s">
        <v>3012</v>
      </c>
      <c r="J141" s="437" t="s">
        <v>2985</v>
      </c>
      <c r="K141" s="436" t="s">
        <v>2364</v>
      </c>
      <c r="L141" s="438" t="s">
        <v>2352</v>
      </c>
    </row>
    <row r="142" spans="1:12" ht="16.5" x14ac:dyDescent="0.25">
      <c r="A142" s="390" t="s">
        <v>2784</v>
      </c>
      <c r="B142" s="388" t="s">
        <v>2784</v>
      </c>
      <c r="C142" s="391"/>
      <c r="D142" s="391"/>
      <c r="E142" s="391"/>
      <c r="F142" s="388" t="s">
        <v>2785</v>
      </c>
      <c r="G142" s="388" t="s">
        <v>2784</v>
      </c>
      <c r="H142" s="388" t="s">
        <v>1954</v>
      </c>
      <c r="I142" s="388" t="s">
        <v>1954</v>
      </c>
      <c r="J142" s="393" t="s">
        <v>2838</v>
      </c>
      <c r="K142" s="388" t="s">
        <v>556</v>
      </c>
      <c r="L142" s="74" t="e">
        <v>#N/A</v>
      </c>
    </row>
    <row r="143" spans="1:12" ht="16.5" x14ac:dyDescent="0.25">
      <c r="A143" s="390" t="s">
        <v>2865</v>
      </c>
      <c r="B143" s="388"/>
      <c r="C143" s="391" t="s">
        <v>2865</v>
      </c>
      <c r="D143" s="391"/>
      <c r="E143" s="391"/>
      <c r="F143" s="388" t="s">
        <v>2943</v>
      </c>
      <c r="G143" s="388" t="s">
        <v>2865</v>
      </c>
      <c r="H143" s="388" t="s">
        <v>1266</v>
      </c>
      <c r="I143" s="388" t="s">
        <v>2895</v>
      </c>
      <c r="J143" s="393">
        <v>44203</v>
      </c>
      <c r="K143" s="388" t="s">
        <v>2944</v>
      </c>
      <c r="L143" s="74" t="s">
        <v>2784</v>
      </c>
    </row>
    <row r="144" spans="1:12" ht="16.5" x14ac:dyDescent="0.25">
      <c r="A144" s="390" t="s">
        <v>2875</v>
      </c>
      <c r="B144" s="388"/>
      <c r="C144" s="391" t="s">
        <v>2875</v>
      </c>
      <c r="D144" s="391"/>
      <c r="E144" s="391"/>
      <c r="F144" s="388" t="s">
        <v>2945</v>
      </c>
      <c r="G144" s="388" t="s">
        <v>2875</v>
      </c>
      <c r="H144" s="388" t="s">
        <v>1266</v>
      </c>
      <c r="I144" s="388" t="s">
        <v>2895</v>
      </c>
      <c r="J144" s="393" t="s">
        <v>2900</v>
      </c>
      <c r="K144" s="388" t="s">
        <v>2944</v>
      </c>
      <c r="L144" s="74" t="s">
        <v>2784</v>
      </c>
    </row>
    <row r="145" spans="1:12" ht="16.5" x14ac:dyDescent="0.25">
      <c r="A145" s="390" t="s">
        <v>3000</v>
      </c>
      <c r="B145" s="388"/>
      <c r="C145" s="391" t="s">
        <v>3000</v>
      </c>
      <c r="D145" s="391"/>
      <c r="E145" s="391"/>
      <c r="F145" s="388" t="s">
        <v>3001</v>
      </c>
      <c r="G145" s="388" t="s">
        <v>3000</v>
      </c>
      <c r="H145" s="388"/>
      <c r="I145" s="388" t="s">
        <v>1263</v>
      </c>
      <c r="J145" s="393" t="s">
        <v>2985</v>
      </c>
      <c r="K145" s="388" t="s">
        <v>2944</v>
      </c>
      <c r="L145" s="74" t="s">
        <v>2784</v>
      </c>
    </row>
    <row r="146" spans="1:12" ht="16.5" x14ac:dyDescent="0.25">
      <c r="A146" s="390" t="s">
        <v>3002</v>
      </c>
      <c r="B146" s="388"/>
      <c r="C146" s="391" t="s">
        <v>3002</v>
      </c>
      <c r="D146" s="391"/>
      <c r="E146" s="391"/>
      <c r="F146" s="388" t="s">
        <v>475</v>
      </c>
      <c r="G146" s="388" t="s">
        <v>3002</v>
      </c>
      <c r="H146" s="388"/>
      <c r="I146" s="388" t="s">
        <v>2895</v>
      </c>
      <c r="J146" s="393" t="s">
        <v>2985</v>
      </c>
      <c r="K146" s="388" t="s">
        <v>2944</v>
      </c>
      <c r="L146" s="74" t="s">
        <v>2784</v>
      </c>
    </row>
  </sheetData>
  <autoFilter ref="A1:L137"/>
  <conditionalFormatting sqref="F1:G1">
    <cfRule type="duplicateValues" dxfId="5" priority="4"/>
  </conditionalFormatting>
  <conditionalFormatting sqref="F1:G1">
    <cfRule type="duplicateValues" dxfId="4" priority="5"/>
    <cfRule type="duplicateValues" dxfId="3" priority="6"/>
  </conditionalFormatting>
  <conditionalFormatting sqref="H1">
    <cfRule type="duplicateValues" dxfId="2" priority="1"/>
  </conditionalFormatting>
  <conditionalFormatting sqref="H1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5"/>
  <sheetViews>
    <sheetView zoomScale="84" zoomScaleNormal="84" workbookViewId="0">
      <pane ySplit="1" topLeftCell="A57" activePane="bottomLeft" state="frozen"/>
      <selection activeCell="F1" sqref="F1"/>
      <selection pane="bottomLeft" activeCell="E24" sqref="E24"/>
    </sheetView>
  </sheetViews>
  <sheetFormatPr defaultRowHeight="15.75" x14ac:dyDescent="0.25"/>
  <cols>
    <col min="1" max="1" width="5.28515625" style="167" bestFit="1" customWidth="1"/>
    <col min="2" max="2" width="10.42578125" style="173" customWidth="1"/>
    <col min="3" max="3" width="37.7109375" style="162" customWidth="1"/>
    <col min="4" max="4" width="28.7109375" style="162" bestFit="1" customWidth="1"/>
    <col min="5" max="5" width="15" style="174" bestFit="1" customWidth="1"/>
    <col min="6" max="6" width="18.42578125" style="174" bestFit="1" customWidth="1"/>
    <col min="7" max="7" width="11.28515625" style="174" bestFit="1" customWidth="1"/>
    <col min="8" max="8" width="18.140625" style="174" customWidth="1"/>
    <col min="9" max="9" width="20.28515625" style="175" bestFit="1" customWidth="1"/>
    <col min="10" max="10" width="28" style="162" customWidth="1"/>
    <col min="11" max="11" width="17.7109375" style="176" customWidth="1"/>
    <col min="12" max="12" width="17" style="176" customWidth="1"/>
    <col min="13" max="13" width="11.28515625" style="177" customWidth="1"/>
    <col min="14" max="14" width="45.5703125" style="167" bestFit="1" customWidth="1"/>
    <col min="15" max="15" width="9.140625" style="162"/>
    <col min="16" max="16384" width="9.140625" style="24"/>
  </cols>
  <sheetData>
    <row r="1" spans="1:14" ht="66" customHeight="1" x14ac:dyDescent="0.25">
      <c r="A1" s="260" t="s">
        <v>23</v>
      </c>
      <c r="B1" s="261" t="s">
        <v>48</v>
      </c>
      <c r="C1" s="262" t="s">
        <v>343</v>
      </c>
      <c r="D1" s="262" t="s">
        <v>1221</v>
      </c>
      <c r="E1" s="263" t="s">
        <v>344</v>
      </c>
      <c r="F1" s="263" t="s">
        <v>1222</v>
      </c>
      <c r="G1" s="263" t="s">
        <v>1223</v>
      </c>
      <c r="H1" s="264" t="s">
        <v>1224</v>
      </c>
      <c r="I1" s="261" t="s">
        <v>1225</v>
      </c>
      <c r="J1" s="262" t="s">
        <v>1226</v>
      </c>
      <c r="K1" s="265" t="s">
        <v>1227</v>
      </c>
      <c r="L1" s="265" t="s">
        <v>1228</v>
      </c>
      <c r="M1" s="266" t="s">
        <v>345</v>
      </c>
      <c r="N1" s="178" t="s">
        <v>1229</v>
      </c>
    </row>
    <row r="2" spans="1:14" x14ac:dyDescent="0.25">
      <c r="A2" s="62">
        <v>1</v>
      </c>
      <c r="B2" s="125" t="s">
        <v>2309</v>
      </c>
      <c r="C2" s="38" t="s">
        <v>2310</v>
      </c>
      <c r="D2" s="364" t="s">
        <v>1230</v>
      </c>
      <c r="E2" s="315">
        <v>43886</v>
      </c>
      <c r="F2" s="315"/>
      <c r="G2" s="315">
        <v>43892</v>
      </c>
      <c r="H2" s="315">
        <v>43886</v>
      </c>
      <c r="I2" s="66" t="s">
        <v>1800</v>
      </c>
      <c r="J2" s="38" t="s">
        <v>1839</v>
      </c>
      <c r="K2" s="317">
        <v>44228</v>
      </c>
      <c r="L2" s="318"/>
      <c r="M2" s="316" t="s">
        <v>398</v>
      </c>
      <c r="N2" s="44"/>
    </row>
    <row r="3" spans="1:14" x14ac:dyDescent="0.25">
      <c r="A3" s="439">
        <v>2</v>
      </c>
      <c r="B3" s="125" t="s">
        <v>2346</v>
      </c>
      <c r="C3" s="37" t="s">
        <v>2347</v>
      </c>
      <c r="D3" s="364" t="s">
        <v>1230</v>
      </c>
      <c r="E3" s="111">
        <v>43900</v>
      </c>
      <c r="F3" s="111"/>
      <c r="G3" s="111">
        <v>43902</v>
      </c>
      <c r="H3" s="111">
        <v>43900</v>
      </c>
      <c r="I3" s="70" t="s">
        <v>1900</v>
      </c>
      <c r="J3" s="37" t="s">
        <v>1914</v>
      </c>
      <c r="K3" s="112">
        <v>44228</v>
      </c>
      <c r="L3" s="113"/>
      <c r="M3" s="43" t="s">
        <v>351</v>
      </c>
      <c r="N3" s="42"/>
    </row>
    <row r="4" spans="1:14" x14ac:dyDescent="0.25">
      <c r="A4" s="62">
        <v>3</v>
      </c>
      <c r="B4" s="126" t="s">
        <v>2352</v>
      </c>
      <c r="C4" s="37" t="s">
        <v>2364</v>
      </c>
      <c r="D4" s="364" t="s">
        <v>1268</v>
      </c>
      <c r="E4" s="111">
        <v>43913</v>
      </c>
      <c r="F4" s="111"/>
      <c r="G4" s="111">
        <v>43909</v>
      </c>
      <c r="H4" s="111">
        <v>43913</v>
      </c>
      <c r="I4" s="70" t="s">
        <v>107</v>
      </c>
      <c r="J4" s="37" t="s">
        <v>556</v>
      </c>
      <c r="K4" s="112">
        <v>44228</v>
      </c>
      <c r="L4" s="113"/>
      <c r="M4" s="43" t="s">
        <v>2749</v>
      </c>
      <c r="N4" s="42"/>
    </row>
    <row r="5" spans="1:14" x14ac:dyDescent="0.25">
      <c r="A5" s="439">
        <v>4</v>
      </c>
      <c r="B5" s="125" t="s">
        <v>2431</v>
      </c>
      <c r="C5" s="38" t="s">
        <v>1735</v>
      </c>
      <c r="D5" s="364" t="s">
        <v>2895</v>
      </c>
      <c r="E5" s="315">
        <v>43965</v>
      </c>
      <c r="F5" s="315"/>
      <c r="G5" s="315">
        <v>43963</v>
      </c>
      <c r="H5" s="315">
        <v>43965</v>
      </c>
      <c r="I5" s="66" t="s">
        <v>128</v>
      </c>
      <c r="J5" s="38" t="s">
        <v>359</v>
      </c>
      <c r="K5" s="317">
        <v>44287</v>
      </c>
      <c r="L5" s="318"/>
      <c r="M5" s="316" t="s">
        <v>2749</v>
      </c>
      <c r="N5" s="44"/>
    </row>
    <row r="6" spans="1:14" x14ac:dyDescent="0.25">
      <c r="A6" s="62">
        <v>5</v>
      </c>
      <c r="B6" s="125" t="s">
        <v>2422</v>
      </c>
      <c r="C6" s="37" t="s">
        <v>2423</v>
      </c>
      <c r="D6" s="364" t="s">
        <v>1230</v>
      </c>
      <c r="E6" s="111">
        <v>43966</v>
      </c>
      <c r="F6" s="111"/>
      <c r="G6" s="111">
        <v>43971</v>
      </c>
      <c r="H6" s="111">
        <v>43966</v>
      </c>
      <c r="I6" s="70" t="s">
        <v>2372</v>
      </c>
      <c r="J6" s="37" t="s">
        <v>241</v>
      </c>
      <c r="K6" s="112">
        <v>44287</v>
      </c>
      <c r="L6" s="113"/>
      <c r="M6" s="43" t="s">
        <v>348</v>
      </c>
      <c r="N6" s="42"/>
    </row>
    <row r="7" spans="1:14" x14ac:dyDescent="0.25">
      <c r="A7" s="439">
        <v>6</v>
      </c>
      <c r="B7" s="125" t="s">
        <v>2413</v>
      </c>
      <c r="C7" s="37" t="s">
        <v>2414</v>
      </c>
      <c r="D7" s="364" t="s">
        <v>2895</v>
      </c>
      <c r="E7" s="111">
        <v>43971</v>
      </c>
      <c r="F7" s="111"/>
      <c r="G7" s="111">
        <v>43969</v>
      </c>
      <c r="H7" s="111">
        <v>43971</v>
      </c>
      <c r="I7" s="70" t="s">
        <v>275</v>
      </c>
      <c r="J7" s="37" t="s">
        <v>429</v>
      </c>
      <c r="K7" s="112">
        <v>44287</v>
      </c>
      <c r="L7" s="113"/>
      <c r="M7" s="43" t="s">
        <v>398</v>
      </c>
      <c r="N7" s="42"/>
    </row>
    <row r="8" spans="1:14" x14ac:dyDescent="0.25">
      <c r="A8" s="62">
        <v>7</v>
      </c>
      <c r="B8" s="125" t="s">
        <v>2428</v>
      </c>
      <c r="C8" s="37" t="s">
        <v>2429</v>
      </c>
      <c r="D8" s="364" t="s">
        <v>1263</v>
      </c>
      <c r="E8" s="111">
        <v>43973</v>
      </c>
      <c r="F8" s="111"/>
      <c r="G8" s="111">
        <v>43970</v>
      </c>
      <c r="H8" s="111">
        <v>43973</v>
      </c>
      <c r="I8" s="70" t="s">
        <v>253</v>
      </c>
      <c r="J8" s="37" t="s">
        <v>252</v>
      </c>
      <c r="K8" s="112">
        <v>44287</v>
      </c>
      <c r="L8" s="113"/>
      <c r="M8" s="43" t="s">
        <v>351</v>
      </c>
      <c r="N8" s="42"/>
    </row>
    <row r="9" spans="1:14" x14ac:dyDescent="0.25">
      <c r="A9" s="439">
        <v>8</v>
      </c>
      <c r="B9" s="125" t="s">
        <v>2482</v>
      </c>
      <c r="C9" s="37" t="s">
        <v>2483</v>
      </c>
      <c r="D9" s="364" t="s">
        <v>1263</v>
      </c>
      <c r="E9" s="111">
        <v>43977</v>
      </c>
      <c r="F9" s="111"/>
      <c r="G9" s="111">
        <v>43973</v>
      </c>
      <c r="H9" s="111">
        <v>43977</v>
      </c>
      <c r="I9" s="70" t="s">
        <v>253</v>
      </c>
      <c r="J9" s="37" t="s">
        <v>252</v>
      </c>
      <c r="K9" s="112">
        <v>44317</v>
      </c>
      <c r="L9" s="113"/>
      <c r="M9" s="43" t="s">
        <v>351</v>
      </c>
      <c r="N9" s="42"/>
    </row>
    <row r="10" spans="1:14" x14ac:dyDescent="0.25">
      <c r="A10" s="62">
        <v>9</v>
      </c>
      <c r="B10" s="125" t="s">
        <v>2465</v>
      </c>
      <c r="C10" s="37" t="s">
        <v>2466</v>
      </c>
      <c r="D10" s="364" t="s">
        <v>1230</v>
      </c>
      <c r="E10" s="111">
        <v>43977</v>
      </c>
      <c r="F10" s="111"/>
      <c r="G10" s="111">
        <v>43985</v>
      </c>
      <c r="H10" s="111">
        <v>43977</v>
      </c>
      <c r="I10" s="70" t="s">
        <v>198</v>
      </c>
      <c r="J10" s="37" t="s">
        <v>1598</v>
      </c>
      <c r="K10" s="112">
        <v>44317</v>
      </c>
      <c r="L10" s="113"/>
      <c r="M10" s="43" t="s">
        <v>413</v>
      </c>
      <c r="N10" s="42"/>
    </row>
    <row r="11" spans="1:14" x14ac:dyDescent="0.25">
      <c r="A11" s="439">
        <v>10</v>
      </c>
      <c r="B11" s="125" t="s">
        <v>2449</v>
      </c>
      <c r="C11" s="37" t="s">
        <v>2450</v>
      </c>
      <c r="D11" s="364" t="s">
        <v>1230</v>
      </c>
      <c r="E11" s="111">
        <v>43986</v>
      </c>
      <c r="F11" s="111"/>
      <c r="G11" s="111">
        <v>43999</v>
      </c>
      <c r="H11" s="111">
        <v>43986</v>
      </c>
      <c r="I11" s="70" t="s">
        <v>273</v>
      </c>
      <c r="J11" s="37" t="s">
        <v>422</v>
      </c>
      <c r="K11" s="112">
        <v>44317</v>
      </c>
      <c r="L11" s="113"/>
      <c r="M11" s="43" t="s">
        <v>398</v>
      </c>
      <c r="N11" s="42"/>
    </row>
    <row r="12" spans="1:14" x14ac:dyDescent="0.25">
      <c r="A12" s="62">
        <v>11</v>
      </c>
      <c r="B12" s="125" t="s">
        <v>2473</v>
      </c>
      <c r="C12" s="37" t="s">
        <v>2474</v>
      </c>
      <c r="D12" s="364" t="s">
        <v>1263</v>
      </c>
      <c r="E12" s="111">
        <v>43991</v>
      </c>
      <c r="F12" s="111"/>
      <c r="G12" s="111">
        <v>43986</v>
      </c>
      <c r="H12" s="111">
        <v>43991</v>
      </c>
      <c r="I12" s="70" t="s">
        <v>228</v>
      </c>
      <c r="J12" s="37" t="s">
        <v>428</v>
      </c>
      <c r="K12" s="112">
        <v>44317</v>
      </c>
      <c r="L12" s="113"/>
      <c r="M12" s="43" t="s">
        <v>386</v>
      </c>
      <c r="N12" s="42"/>
    </row>
    <row r="13" spans="1:14" x14ac:dyDescent="0.25">
      <c r="A13" s="439">
        <v>12</v>
      </c>
      <c r="B13" s="125" t="s">
        <v>2459</v>
      </c>
      <c r="C13" s="37" t="s">
        <v>2460</v>
      </c>
      <c r="D13" s="364" t="s">
        <v>1230</v>
      </c>
      <c r="E13" s="111">
        <v>43991</v>
      </c>
      <c r="F13" s="111"/>
      <c r="G13" s="111">
        <v>44005</v>
      </c>
      <c r="H13" s="111">
        <v>43991</v>
      </c>
      <c r="I13" s="70" t="s">
        <v>2372</v>
      </c>
      <c r="J13" s="37" t="s">
        <v>241</v>
      </c>
      <c r="K13" s="112">
        <v>44317</v>
      </c>
      <c r="L13" s="113"/>
      <c r="M13" s="43" t="s">
        <v>348</v>
      </c>
      <c r="N13" s="42"/>
    </row>
    <row r="14" spans="1:14" x14ac:dyDescent="0.25">
      <c r="A14" s="62">
        <v>13</v>
      </c>
      <c r="B14" s="125" t="s">
        <v>2462</v>
      </c>
      <c r="C14" s="37" t="s">
        <v>2463</v>
      </c>
      <c r="D14" s="364" t="s">
        <v>2895</v>
      </c>
      <c r="E14" s="111">
        <v>43997</v>
      </c>
      <c r="F14" s="111"/>
      <c r="G14" s="111">
        <v>43992</v>
      </c>
      <c r="H14" s="111">
        <v>43997</v>
      </c>
      <c r="I14" s="70" t="s">
        <v>528</v>
      </c>
      <c r="J14" s="37" t="s">
        <v>527</v>
      </c>
      <c r="K14" s="112">
        <v>44317</v>
      </c>
      <c r="L14" s="113"/>
      <c r="M14" s="43" t="s">
        <v>354</v>
      </c>
      <c r="N14" s="42"/>
    </row>
    <row r="15" spans="1:14" x14ac:dyDescent="0.25">
      <c r="A15" s="439">
        <v>14</v>
      </c>
      <c r="B15" s="125" t="s">
        <v>2477</v>
      </c>
      <c r="C15" s="37" t="s">
        <v>2478</v>
      </c>
      <c r="D15" s="364" t="s">
        <v>1230</v>
      </c>
      <c r="E15" s="111">
        <v>44004</v>
      </c>
      <c r="F15" s="111"/>
      <c r="G15" s="111">
        <v>44005</v>
      </c>
      <c r="H15" s="111">
        <v>44004</v>
      </c>
      <c r="I15" s="70" t="s">
        <v>2370</v>
      </c>
      <c r="J15" s="37" t="s">
        <v>2371</v>
      </c>
      <c r="K15" s="112">
        <v>44317</v>
      </c>
      <c r="L15" s="113"/>
      <c r="M15" s="43" t="s">
        <v>351</v>
      </c>
      <c r="N15" s="42"/>
    </row>
    <row r="16" spans="1:14" x14ac:dyDescent="0.25">
      <c r="A16" s="62">
        <v>15</v>
      </c>
      <c r="B16" s="125" t="s">
        <v>2470</v>
      </c>
      <c r="C16" s="37" t="s">
        <v>2471</v>
      </c>
      <c r="D16" s="364" t="s">
        <v>1230</v>
      </c>
      <c r="E16" s="111">
        <v>44005</v>
      </c>
      <c r="F16" s="111"/>
      <c r="G16" s="111">
        <v>44020</v>
      </c>
      <c r="H16" s="111">
        <v>44005</v>
      </c>
      <c r="I16" s="70" t="s">
        <v>201</v>
      </c>
      <c r="J16" s="37" t="s">
        <v>237</v>
      </c>
      <c r="K16" s="112">
        <v>44317</v>
      </c>
      <c r="L16" s="113"/>
      <c r="M16" s="110" t="s">
        <v>351</v>
      </c>
      <c r="N16" s="42"/>
    </row>
    <row r="17" spans="1:14" x14ac:dyDescent="0.25">
      <c r="A17" s="439">
        <v>16</v>
      </c>
      <c r="B17" s="125" t="s">
        <v>2487</v>
      </c>
      <c r="C17" s="37" t="s">
        <v>2488</v>
      </c>
      <c r="D17" s="364" t="s">
        <v>1263</v>
      </c>
      <c r="E17" s="111">
        <v>44008</v>
      </c>
      <c r="F17" s="111"/>
      <c r="G17" s="111">
        <v>44004</v>
      </c>
      <c r="H17" s="111">
        <v>44008</v>
      </c>
      <c r="I17" s="70" t="s">
        <v>528</v>
      </c>
      <c r="J17" s="37" t="s">
        <v>527</v>
      </c>
      <c r="K17" s="112">
        <v>44348</v>
      </c>
      <c r="L17" s="113"/>
      <c r="M17" s="43" t="s">
        <v>354</v>
      </c>
      <c r="N17" s="42"/>
    </row>
    <row r="18" spans="1:14" x14ac:dyDescent="0.25">
      <c r="A18" s="62">
        <v>17</v>
      </c>
      <c r="B18" s="125" t="s">
        <v>2539</v>
      </c>
      <c r="C18" s="38" t="s">
        <v>2540</v>
      </c>
      <c r="D18" s="364" t="s">
        <v>2895</v>
      </c>
      <c r="E18" s="315">
        <v>44008</v>
      </c>
      <c r="F18" s="315"/>
      <c r="G18" s="315">
        <v>44006</v>
      </c>
      <c r="H18" s="315">
        <v>44008</v>
      </c>
      <c r="I18" s="66" t="s">
        <v>253</v>
      </c>
      <c r="J18" s="38" t="s">
        <v>252</v>
      </c>
      <c r="K18" s="112">
        <v>44348</v>
      </c>
      <c r="L18" s="318"/>
      <c r="M18" s="316" t="s">
        <v>351</v>
      </c>
      <c r="N18" s="44"/>
    </row>
    <row r="19" spans="1:14" x14ac:dyDescent="0.25">
      <c r="A19" s="439">
        <v>18</v>
      </c>
      <c r="B19" s="125" t="s">
        <v>2489</v>
      </c>
      <c r="C19" s="37" t="s">
        <v>2490</v>
      </c>
      <c r="D19" s="364" t="s">
        <v>1230</v>
      </c>
      <c r="E19" s="111">
        <v>44008</v>
      </c>
      <c r="F19" s="111"/>
      <c r="G19" s="111">
        <v>44011</v>
      </c>
      <c r="H19" s="111">
        <v>44008</v>
      </c>
      <c r="I19" s="70" t="s">
        <v>1800</v>
      </c>
      <c r="J19" s="37" t="s">
        <v>1839</v>
      </c>
      <c r="K19" s="112">
        <v>44348</v>
      </c>
      <c r="L19" s="113"/>
      <c r="M19" s="43" t="s">
        <v>398</v>
      </c>
      <c r="N19" s="42"/>
    </row>
    <row r="20" spans="1:14" x14ac:dyDescent="0.25">
      <c r="A20" s="62">
        <v>19</v>
      </c>
      <c r="B20" s="322" t="s">
        <v>2546</v>
      </c>
      <c r="C20" s="37" t="s">
        <v>2547</v>
      </c>
      <c r="D20" s="364" t="s">
        <v>1230</v>
      </c>
      <c r="E20" s="111">
        <v>44019</v>
      </c>
      <c r="F20" s="111"/>
      <c r="G20" s="111">
        <v>44020</v>
      </c>
      <c r="H20" s="111">
        <v>44019</v>
      </c>
      <c r="I20" s="70" t="s">
        <v>2541</v>
      </c>
      <c r="J20" s="37" t="s">
        <v>2542</v>
      </c>
      <c r="K20" s="112">
        <v>44348</v>
      </c>
      <c r="L20" s="113"/>
      <c r="M20" s="43" t="s">
        <v>735</v>
      </c>
      <c r="N20" s="42"/>
    </row>
    <row r="21" spans="1:14" x14ac:dyDescent="0.25">
      <c r="A21" s="439">
        <v>20</v>
      </c>
      <c r="B21" s="125" t="s">
        <v>2532</v>
      </c>
      <c r="C21" s="37" t="s">
        <v>2533</v>
      </c>
      <c r="D21" s="364" t="s">
        <v>1230</v>
      </c>
      <c r="E21" s="111">
        <v>44020</v>
      </c>
      <c r="F21" s="111"/>
      <c r="G21" s="111">
        <v>44021</v>
      </c>
      <c r="H21" s="111">
        <v>44020</v>
      </c>
      <c r="I21" s="70" t="s">
        <v>1388</v>
      </c>
      <c r="J21" s="37" t="s">
        <v>1389</v>
      </c>
      <c r="K21" s="112">
        <v>44348</v>
      </c>
      <c r="L21" s="113"/>
      <c r="M21" s="43" t="s">
        <v>363</v>
      </c>
      <c r="N21" s="42"/>
    </row>
    <row r="22" spans="1:14" x14ac:dyDescent="0.25">
      <c r="A22" s="62">
        <v>21</v>
      </c>
      <c r="B22" s="125" t="s">
        <v>2536</v>
      </c>
      <c r="C22" s="37" t="s">
        <v>2537</v>
      </c>
      <c r="D22" s="364" t="s">
        <v>1230</v>
      </c>
      <c r="E22" s="111">
        <v>44021</v>
      </c>
      <c r="F22" s="111"/>
      <c r="G22" s="111">
        <v>44029</v>
      </c>
      <c r="H22" s="111">
        <v>44021</v>
      </c>
      <c r="I22" s="70" t="s">
        <v>2370</v>
      </c>
      <c r="J22" s="37" t="s">
        <v>2371</v>
      </c>
      <c r="K22" s="112">
        <v>44348</v>
      </c>
      <c r="L22" s="113"/>
      <c r="M22" s="43" t="s">
        <v>351</v>
      </c>
      <c r="N22" s="42"/>
    </row>
    <row r="23" spans="1:14" x14ac:dyDescent="0.25">
      <c r="A23" s="439">
        <v>22</v>
      </c>
      <c r="B23" s="323" t="s">
        <v>2543</v>
      </c>
      <c r="C23" s="37" t="s">
        <v>2544</v>
      </c>
      <c r="D23" s="364" t="s">
        <v>1230</v>
      </c>
      <c r="E23" s="111">
        <v>44025</v>
      </c>
      <c r="F23" s="111"/>
      <c r="G23" s="111">
        <v>44026</v>
      </c>
      <c r="H23" s="111">
        <v>44025</v>
      </c>
      <c r="I23" s="70" t="s">
        <v>2541</v>
      </c>
      <c r="J23" s="37" t="s">
        <v>2542</v>
      </c>
      <c r="K23" s="112">
        <v>44348</v>
      </c>
      <c r="L23" s="113"/>
      <c r="M23" s="43" t="s">
        <v>735</v>
      </c>
      <c r="N23" s="42"/>
    </row>
    <row r="24" spans="1:14" x14ac:dyDescent="0.25">
      <c r="A24" s="62">
        <v>23</v>
      </c>
      <c r="B24" s="125" t="s">
        <v>2598</v>
      </c>
      <c r="C24" s="37" t="s">
        <v>2599</v>
      </c>
      <c r="D24" s="364" t="s">
        <v>2895</v>
      </c>
      <c r="E24" s="111">
        <v>44041</v>
      </c>
      <c r="F24" s="111"/>
      <c r="G24" s="111">
        <v>44039</v>
      </c>
      <c r="H24" s="111">
        <v>44041</v>
      </c>
      <c r="I24" s="70" t="s">
        <v>2352</v>
      </c>
      <c r="J24" s="37" t="s">
        <v>2364</v>
      </c>
      <c r="K24" s="112">
        <v>44348</v>
      </c>
      <c r="L24" s="113"/>
      <c r="M24" s="43" t="s">
        <v>2749</v>
      </c>
      <c r="N24" s="42"/>
    </row>
    <row r="25" spans="1:14" x14ac:dyDescent="0.25">
      <c r="A25" s="439">
        <v>24</v>
      </c>
      <c r="B25" s="125" t="s">
        <v>2572</v>
      </c>
      <c r="C25" s="37" t="s">
        <v>2573</v>
      </c>
      <c r="D25" s="364" t="s">
        <v>1230</v>
      </c>
      <c r="E25" s="111">
        <v>44043</v>
      </c>
      <c r="F25" s="111"/>
      <c r="G25" s="111">
        <v>43955</v>
      </c>
      <c r="H25" s="111">
        <v>44043</v>
      </c>
      <c r="I25" s="70" t="s">
        <v>1884</v>
      </c>
      <c r="J25" s="37" t="s">
        <v>2575</v>
      </c>
      <c r="K25" s="112">
        <v>44348</v>
      </c>
      <c r="L25" s="113"/>
      <c r="M25" s="43" t="s">
        <v>398</v>
      </c>
      <c r="N25" s="42"/>
    </row>
    <row r="26" spans="1:14" x14ac:dyDescent="0.25">
      <c r="A26" s="62">
        <v>25</v>
      </c>
      <c r="B26" s="125" t="s">
        <v>2590</v>
      </c>
      <c r="C26" s="37" t="s">
        <v>2591</v>
      </c>
      <c r="D26" s="364" t="s">
        <v>1263</v>
      </c>
      <c r="E26" s="111">
        <v>44048</v>
      </c>
      <c r="F26" s="111"/>
      <c r="G26" s="111">
        <v>44046</v>
      </c>
      <c r="H26" s="111">
        <v>44048</v>
      </c>
      <c r="I26" s="70" t="s">
        <v>208</v>
      </c>
      <c r="J26" s="37" t="s">
        <v>2030</v>
      </c>
      <c r="K26" s="112">
        <v>44378</v>
      </c>
      <c r="L26" s="113"/>
      <c r="M26" s="110" t="s">
        <v>351</v>
      </c>
      <c r="N26" s="42"/>
    </row>
    <row r="27" spans="1:14" x14ac:dyDescent="0.25">
      <c r="A27" s="439">
        <v>26</v>
      </c>
      <c r="B27" s="125" t="s">
        <v>2593</v>
      </c>
      <c r="C27" s="37" t="s">
        <v>2594</v>
      </c>
      <c r="D27" s="364" t="s">
        <v>1230</v>
      </c>
      <c r="E27" s="111">
        <v>44048</v>
      </c>
      <c r="F27" s="111"/>
      <c r="G27" s="111">
        <v>44054</v>
      </c>
      <c r="H27" s="111">
        <v>44048</v>
      </c>
      <c r="I27" s="70" t="s">
        <v>2481</v>
      </c>
      <c r="J27" s="37" t="s">
        <v>2084</v>
      </c>
      <c r="K27" s="112">
        <v>44378</v>
      </c>
      <c r="L27" s="113"/>
      <c r="M27" s="43" t="s">
        <v>351</v>
      </c>
      <c r="N27" s="42"/>
    </row>
    <row r="28" spans="1:14" x14ac:dyDescent="0.25">
      <c r="A28" s="62">
        <v>27</v>
      </c>
      <c r="B28" s="125" t="s">
        <v>2595</v>
      </c>
      <c r="C28" s="37" t="s">
        <v>2596</v>
      </c>
      <c r="D28" s="364" t="s">
        <v>1263</v>
      </c>
      <c r="E28" s="111">
        <v>44060</v>
      </c>
      <c r="F28" s="111"/>
      <c r="G28" s="111">
        <v>44055</v>
      </c>
      <c r="H28" s="111">
        <v>44060</v>
      </c>
      <c r="I28" s="70" t="s">
        <v>253</v>
      </c>
      <c r="J28" s="37" t="s">
        <v>252</v>
      </c>
      <c r="K28" s="319">
        <v>44378</v>
      </c>
      <c r="L28" s="113"/>
      <c r="M28" s="43" t="s">
        <v>351</v>
      </c>
      <c r="N28" s="42"/>
    </row>
    <row r="29" spans="1:14" x14ac:dyDescent="0.25">
      <c r="A29" s="439">
        <v>28</v>
      </c>
      <c r="B29" s="365" t="s">
        <v>2576</v>
      </c>
      <c r="C29" s="303" t="s">
        <v>2577</v>
      </c>
      <c r="D29" s="440" t="s">
        <v>2895</v>
      </c>
      <c r="E29" s="304">
        <v>44061</v>
      </c>
      <c r="F29" s="304">
        <v>44233</v>
      </c>
      <c r="G29" s="304">
        <v>44057</v>
      </c>
      <c r="H29" s="304">
        <v>44061</v>
      </c>
      <c r="I29" s="305" t="s">
        <v>1884</v>
      </c>
      <c r="J29" s="303" t="s">
        <v>2575</v>
      </c>
      <c r="K29" s="307">
        <v>44378</v>
      </c>
      <c r="L29" s="308"/>
      <c r="M29" s="306" t="s">
        <v>398</v>
      </c>
      <c r="N29" s="42"/>
    </row>
    <row r="30" spans="1:14" x14ac:dyDescent="0.25">
      <c r="A30" s="62">
        <v>29</v>
      </c>
      <c r="B30" s="125" t="s">
        <v>2585</v>
      </c>
      <c r="C30" s="37" t="s">
        <v>2586</v>
      </c>
      <c r="D30" s="364" t="s">
        <v>1230</v>
      </c>
      <c r="E30" s="111">
        <v>44068</v>
      </c>
      <c r="F30" s="111"/>
      <c r="G30" s="111">
        <v>44078</v>
      </c>
      <c r="H30" s="111">
        <v>44068</v>
      </c>
      <c r="I30" s="70" t="s">
        <v>1566</v>
      </c>
      <c r="J30" s="37" t="s">
        <v>1585</v>
      </c>
      <c r="K30" s="112">
        <v>44409</v>
      </c>
      <c r="L30" s="113"/>
      <c r="M30" s="110" t="s">
        <v>351</v>
      </c>
      <c r="N30" s="42"/>
    </row>
    <row r="31" spans="1:14" x14ac:dyDescent="0.25">
      <c r="A31" s="439">
        <v>30</v>
      </c>
      <c r="B31" s="99" t="s">
        <v>2646</v>
      </c>
      <c r="C31" s="37" t="s">
        <v>2652</v>
      </c>
      <c r="D31" s="364" t="s">
        <v>2895</v>
      </c>
      <c r="E31" s="111">
        <v>44082</v>
      </c>
      <c r="F31" s="111"/>
      <c r="G31" s="111">
        <v>44078</v>
      </c>
      <c r="H31" s="111">
        <v>44082</v>
      </c>
      <c r="I31" s="70" t="s">
        <v>1841</v>
      </c>
      <c r="J31" s="37" t="s">
        <v>1595</v>
      </c>
      <c r="K31" s="112">
        <v>44409</v>
      </c>
      <c r="L31" s="113"/>
      <c r="M31" s="43" t="s">
        <v>2749</v>
      </c>
      <c r="N31" s="44"/>
    </row>
    <row r="32" spans="1:14" x14ac:dyDescent="0.25">
      <c r="A32" s="62">
        <v>31</v>
      </c>
      <c r="B32" s="125" t="s">
        <v>2644</v>
      </c>
      <c r="C32" s="37" t="s">
        <v>2645</v>
      </c>
      <c r="D32" s="364" t="s">
        <v>1230</v>
      </c>
      <c r="E32" s="111">
        <v>44083</v>
      </c>
      <c r="F32" s="111"/>
      <c r="G32" s="111">
        <v>44084</v>
      </c>
      <c r="H32" s="111">
        <v>44083</v>
      </c>
      <c r="I32" s="70" t="s">
        <v>107</v>
      </c>
      <c r="J32" s="37" t="s">
        <v>2624</v>
      </c>
      <c r="K32" s="112">
        <v>44409</v>
      </c>
      <c r="L32" s="113"/>
      <c r="M32" s="43" t="s">
        <v>2749</v>
      </c>
      <c r="N32" s="44"/>
    </row>
    <row r="33" spans="1:14" x14ac:dyDescent="0.25">
      <c r="A33" s="439">
        <v>32</v>
      </c>
      <c r="B33" s="99" t="s">
        <v>2639</v>
      </c>
      <c r="C33" s="37" t="s">
        <v>2640</v>
      </c>
      <c r="D33" s="364" t="s">
        <v>1263</v>
      </c>
      <c r="E33" s="111">
        <v>44085</v>
      </c>
      <c r="F33" s="111"/>
      <c r="G33" s="111">
        <v>44082</v>
      </c>
      <c r="H33" s="111">
        <v>44085</v>
      </c>
      <c r="I33" s="70" t="s">
        <v>255</v>
      </c>
      <c r="J33" s="37" t="s">
        <v>347</v>
      </c>
      <c r="K33" s="112">
        <v>44409</v>
      </c>
      <c r="L33" s="113"/>
      <c r="M33" s="43" t="s">
        <v>354</v>
      </c>
      <c r="N33" s="42"/>
    </row>
    <row r="34" spans="1:14" x14ac:dyDescent="0.25">
      <c r="A34" s="62">
        <v>33</v>
      </c>
      <c r="B34" s="99" t="s">
        <v>2649</v>
      </c>
      <c r="C34" s="37" t="s">
        <v>2650</v>
      </c>
      <c r="D34" s="364" t="s">
        <v>2895</v>
      </c>
      <c r="E34" s="111">
        <v>44091</v>
      </c>
      <c r="F34" s="111"/>
      <c r="G34" s="111">
        <v>44089</v>
      </c>
      <c r="H34" s="111">
        <v>44091</v>
      </c>
      <c r="I34" s="70" t="s">
        <v>107</v>
      </c>
      <c r="J34" s="37" t="s">
        <v>2624</v>
      </c>
      <c r="K34" s="112">
        <v>44409</v>
      </c>
      <c r="L34" s="113"/>
      <c r="M34" s="43" t="s">
        <v>2749</v>
      </c>
      <c r="N34" s="42"/>
    </row>
    <row r="35" spans="1:14" x14ac:dyDescent="0.25">
      <c r="A35" s="439">
        <v>34</v>
      </c>
      <c r="B35" s="99" t="s">
        <v>2633</v>
      </c>
      <c r="C35" s="37" t="s">
        <v>2634</v>
      </c>
      <c r="D35" s="364" t="s">
        <v>2895</v>
      </c>
      <c r="E35" s="111">
        <v>44096</v>
      </c>
      <c r="F35" s="111"/>
      <c r="G35" s="111">
        <v>44092</v>
      </c>
      <c r="H35" s="111">
        <v>44096</v>
      </c>
      <c r="I35" s="70" t="s">
        <v>255</v>
      </c>
      <c r="J35" s="37" t="s">
        <v>347</v>
      </c>
      <c r="K35" s="112">
        <v>44409</v>
      </c>
      <c r="L35" s="113"/>
      <c r="M35" s="43" t="s">
        <v>348</v>
      </c>
      <c r="N35" s="42"/>
    </row>
    <row r="36" spans="1:14" x14ac:dyDescent="0.25">
      <c r="A36" s="62">
        <v>35</v>
      </c>
      <c r="B36" s="125" t="s">
        <v>2681</v>
      </c>
      <c r="C36" s="37" t="s">
        <v>2682</v>
      </c>
      <c r="D36" s="364" t="s">
        <v>1230</v>
      </c>
      <c r="E36" s="111">
        <v>44109</v>
      </c>
      <c r="F36" s="111"/>
      <c r="G36" s="111">
        <v>44118</v>
      </c>
      <c r="H36" s="111">
        <v>44109</v>
      </c>
      <c r="I36" s="70" t="s">
        <v>201</v>
      </c>
      <c r="J36" s="37" t="s">
        <v>237</v>
      </c>
      <c r="K36" s="112">
        <v>44440</v>
      </c>
      <c r="L36" s="113"/>
      <c r="M36" s="43" t="s">
        <v>351</v>
      </c>
      <c r="N36" s="44"/>
    </row>
    <row r="37" spans="1:14" x14ac:dyDescent="0.25">
      <c r="A37" s="439">
        <v>36</v>
      </c>
      <c r="B37" s="125" t="s">
        <v>2671</v>
      </c>
      <c r="C37" s="37" t="s">
        <v>2454</v>
      </c>
      <c r="D37" s="364" t="s">
        <v>1263</v>
      </c>
      <c r="E37" s="111">
        <v>44123</v>
      </c>
      <c r="F37" s="111"/>
      <c r="G37" s="111">
        <v>44118</v>
      </c>
      <c r="H37" s="111">
        <v>44123</v>
      </c>
      <c r="I37" s="70" t="s">
        <v>2485</v>
      </c>
      <c r="J37" s="37" t="s">
        <v>2486</v>
      </c>
      <c r="K37" s="319">
        <v>44317</v>
      </c>
      <c r="L37" s="113"/>
      <c r="M37" s="43" t="s">
        <v>363</v>
      </c>
      <c r="N37" s="44"/>
    </row>
    <row r="38" spans="1:14" x14ac:dyDescent="0.25">
      <c r="A38" s="62">
        <v>37</v>
      </c>
      <c r="B38" s="125" t="s">
        <v>2685</v>
      </c>
      <c r="C38" s="37" t="s">
        <v>2686</v>
      </c>
      <c r="D38" s="364" t="s">
        <v>1230</v>
      </c>
      <c r="E38" s="111">
        <v>44123</v>
      </c>
      <c r="F38" s="111"/>
      <c r="G38" s="111">
        <v>44123</v>
      </c>
      <c r="H38" s="111">
        <v>44123</v>
      </c>
      <c r="I38" s="70" t="s">
        <v>2372</v>
      </c>
      <c r="J38" s="37" t="s">
        <v>241</v>
      </c>
      <c r="K38" s="317">
        <v>44805</v>
      </c>
      <c r="L38" s="113"/>
      <c r="M38" s="43" t="s">
        <v>2687</v>
      </c>
      <c r="N38" s="44"/>
    </row>
    <row r="39" spans="1:14" x14ac:dyDescent="0.25">
      <c r="A39" s="439">
        <v>38</v>
      </c>
      <c r="B39" s="125" t="s">
        <v>2688</v>
      </c>
      <c r="C39" s="37" t="s">
        <v>2689</v>
      </c>
      <c r="D39" s="364" t="s">
        <v>1269</v>
      </c>
      <c r="E39" s="111">
        <v>44130</v>
      </c>
      <c r="F39" s="111"/>
      <c r="G39" s="111">
        <v>44125</v>
      </c>
      <c r="H39" s="111">
        <v>44130</v>
      </c>
      <c r="I39" s="70" t="s">
        <v>255</v>
      </c>
      <c r="J39" s="37" t="s">
        <v>347</v>
      </c>
      <c r="K39" s="317">
        <v>44470</v>
      </c>
      <c r="L39" s="113"/>
      <c r="M39" s="43" t="s">
        <v>1493</v>
      </c>
      <c r="N39" s="44"/>
    </row>
    <row r="40" spans="1:14" x14ac:dyDescent="0.25">
      <c r="A40" s="62">
        <v>39</v>
      </c>
      <c r="B40" s="125" t="s">
        <v>2691</v>
      </c>
      <c r="C40" s="37" t="s">
        <v>2692</v>
      </c>
      <c r="D40" s="364" t="s">
        <v>1263</v>
      </c>
      <c r="E40" s="111">
        <v>44130</v>
      </c>
      <c r="F40" s="111"/>
      <c r="G40" s="111">
        <v>44125</v>
      </c>
      <c r="H40" s="111">
        <v>44130</v>
      </c>
      <c r="I40" s="70" t="s">
        <v>164</v>
      </c>
      <c r="J40" s="37" t="s">
        <v>364</v>
      </c>
      <c r="K40" s="317">
        <v>44470</v>
      </c>
      <c r="L40" s="113"/>
      <c r="M40" s="43" t="s">
        <v>363</v>
      </c>
      <c r="N40" s="44"/>
    </row>
    <row r="41" spans="1:14" x14ac:dyDescent="0.25">
      <c r="A41" s="439">
        <v>40</v>
      </c>
      <c r="B41" s="125" t="s">
        <v>2699</v>
      </c>
      <c r="C41" s="37" t="s">
        <v>2700</v>
      </c>
      <c r="D41" s="364" t="s">
        <v>1230</v>
      </c>
      <c r="E41" s="111">
        <v>44131</v>
      </c>
      <c r="F41" s="111"/>
      <c r="G41" s="111">
        <v>44131</v>
      </c>
      <c r="H41" s="111">
        <v>44131</v>
      </c>
      <c r="I41" s="70" t="s">
        <v>1800</v>
      </c>
      <c r="J41" s="37" t="s">
        <v>1839</v>
      </c>
      <c r="K41" s="317">
        <v>44470</v>
      </c>
      <c r="L41" s="113"/>
      <c r="M41" s="43" t="s">
        <v>398</v>
      </c>
      <c r="N41" s="44"/>
    </row>
    <row r="42" spans="1:14" x14ac:dyDescent="0.25">
      <c r="A42" s="62">
        <v>41</v>
      </c>
      <c r="B42" s="125" t="s">
        <v>2693</v>
      </c>
      <c r="C42" s="37" t="s">
        <v>2594</v>
      </c>
      <c r="D42" s="364" t="s">
        <v>1263</v>
      </c>
      <c r="E42" s="111">
        <v>44137</v>
      </c>
      <c r="F42" s="111"/>
      <c r="G42" s="111">
        <v>44123</v>
      </c>
      <c r="H42" s="111">
        <v>44137</v>
      </c>
      <c r="I42" s="66" t="s">
        <v>1678</v>
      </c>
      <c r="J42" s="37" t="s">
        <v>1679</v>
      </c>
      <c r="K42" s="317">
        <v>44470</v>
      </c>
      <c r="L42" s="113"/>
      <c r="M42" s="43" t="s">
        <v>398</v>
      </c>
      <c r="N42" s="44"/>
    </row>
    <row r="43" spans="1:14" x14ac:dyDescent="0.25">
      <c r="A43" s="439">
        <v>42</v>
      </c>
      <c r="B43" s="125" t="s">
        <v>2714</v>
      </c>
      <c r="C43" s="37" t="s">
        <v>2737</v>
      </c>
      <c r="D43" s="364" t="s">
        <v>1263</v>
      </c>
      <c r="E43" s="111">
        <v>44139</v>
      </c>
      <c r="F43" s="111"/>
      <c r="G43" s="111">
        <v>44139</v>
      </c>
      <c r="H43" s="111">
        <v>44139</v>
      </c>
      <c r="I43" s="70" t="s">
        <v>208</v>
      </c>
      <c r="J43" s="37" t="s">
        <v>2030</v>
      </c>
      <c r="K43" s="317">
        <v>44470</v>
      </c>
      <c r="L43" s="113"/>
      <c r="M43" s="43" t="s">
        <v>351</v>
      </c>
      <c r="N43" s="44"/>
    </row>
    <row r="44" spans="1:14" x14ac:dyDescent="0.25">
      <c r="A44" s="62">
        <v>43</v>
      </c>
      <c r="B44" s="125" t="s">
        <v>2738</v>
      </c>
      <c r="C44" s="37" t="s">
        <v>2739</v>
      </c>
      <c r="D44" s="364" t="s">
        <v>1230</v>
      </c>
      <c r="E44" s="111">
        <v>44153</v>
      </c>
      <c r="F44" s="111"/>
      <c r="G44" s="111">
        <v>44159</v>
      </c>
      <c r="H44" s="111">
        <v>44153</v>
      </c>
      <c r="I44" s="70" t="s">
        <v>201</v>
      </c>
      <c r="J44" s="37" t="s">
        <v>237</v>
      </c>
      <c r="K44" s="317">
        <v>44470</v>
      </c>
      <c r="L44" s="113"/>
      <c r="M44" s="43" t="s">
        <v>351</v>
      </c>
      <c r="N44" s="44"/>
    </row>
    <row r="45" spans="1:14" x14ac:dyDescent="0.25">
      <c r="A45" s="439">
        <v>44</v>
      </c>
      <c r="B45" s="125" t="s">
        <v>2729</v>
      </c>
      <c r="C45" s="37" t="s">
        <v>2730</v>
      </c>
      <c r="D45" s="364" t="s">
        <v>1230</v>
      </c>
      <c r="E45" s="111">
        <v>44160</v>
      </c>
      <c r="F45" s="111"/>
      <c r="G45" s="111">
        <v>44161</v>
      </c>
      <c r="H45" s="111">
        <v>44160</v>
      </c>
      <c r="I45" s="70" t="s">
        <v>1255</v>
      </c>
      <c r="J45" s="37" t="s">
        <v>1262</v>
      </c>
      <c r="K45" s="317">
        <v>44470</v>
      </c>
      <c r="L45" s="113"/>
      <c r="M45" s="43" t="s">
        <v>398</v>
      </c>
      <c r="N45" s="44"/>
    </row>
    <row r="46" spans="1:14" x14ac:dyDescent="0.25">
      <c r="A46" s="62">
        <v>45</v>
      </c>
      <c r="B46" s="125" t="s">
        <v>2826</v>
      </c>
      <c r="C46" s="37" t="s">
        <v>2832</v>
      </c>
      <c r="D46" s="37" t="s">
        <v>2839</v>
      </c>
      <c r="E46" s="111">
        <v>44161</v>
      </c>
      <c r="F46" s="111"/>
      <c r="G46" s="111">
        <v>44144</v>
      </c>
      <c r="H46" s="111">
        <v>44161</v>
      </c>
      <c r="I46" s="70" t="s">
        <v>255</v>
      </c>
      <c r="J46" s="37" t="s">
        <v>347</v>
      </c>
      <c r="K46" s="317">
        <v>44501</v>
      </c>
      <c r="L46" s="113"/>
      <c r="M46" s="43" t="s">
        <v>1493</v>
      </c>
      <c r="N46" s="44"/>
    </row>
    <row r="47" spans="1:14" x14ac:dyDescent="0.25">
      <c r="A47" s="439">
        <v>46</v>
      </c>
      <c r="B47" s="125" t="s">
        <v>2811</v>
      </c>
      <c r="C47" s="37" t="s">
        <v>2812</v>
      </c>
      <c r="D47" s="364" t="s">
        <v>2895</v>
      </c>
      <c r="E47" s="111">
        <v>44165</v>
      </c>
      <c r="F47" s="111"/>
      <c r="G47" s="111">
        <v>44160</v>
      </c>
      <c r="H47" s="111">
        <v>44165</v>
      </c>
      <c r="I47" s="70" t="s">
        <v>2688</v>
      </c>
      <c r="J47" s="37" t="s">
        <v>2689</v>
      </c>
      <c r="K47" s="317">
        <v>44501</v>
      </c>
      <c r="L47" s="113"/>
      <c r="M47" s="43" t="s">
        <v>1493</v>
      </c>
      <c r="N47" s="44"/>
    </row>
    <row r="48" spans="1:14" x14ac:dyDescent="0.25">
      <c r="A48" s="62">
        <v>47</v>
      </c>
      <c r="B48" s="125" t="s">
        <v>2807</v>
      </c>
      <c r="C48" s="37" t="s">
        <v>2808</v>
      </c>
      <c r="D48" s="364" t="s">
        <v>1263</v>
      </c>
      <c r="E48" s="111">
        <v>44165</v>
      </c>
      <c r="F48" s="111"/>
      <c r="G48" s="111">
        <v>44160</v>
      </c>
      <c r="H48" s="111">
        <v>44165</v>
      </c>
      <c r="I48" s="70" t="s">
        <v>2688</v>
      </c>
      <c r="J48" s="37" t="s">
        <v>2689</v>
      </c>
      <c r="K48" s="317">
        <v>44501</v>
      </c>
      <c r="L48" s="113"/>
      <c r="M48" s="43" t="s">
        <v>1493</v>
      </c>
      <c r="N48" s="44"/>
    </row>
    <row r="49" spans="1:14" x14ac:dyDescent="0.25">
      <c r="A49" s="439">
        <v>48</v>
      </c>
      <c r="B49" s="365">
        <v>1743</v>
      </c>
      <c r="C49" s="303" t="s">
        <v>2805</v>
      </c>
      <c r="D49" s="440" t="s">
        <v>2895</v>
      </c>
      <c r="E49" s="304">
        <v>44166</v>
      </c>
      <c r="F49" s="304">
        <v>44226</v>
      </c>
      <c r="G49" s="304">
        <v>44160</v>
      </c>
      <c r="H49" s="304">
        <v>44166</v>
      </c>
      <c r="I49" s="441" t="s">
        <v>200</v>
      </c>
      <c r="J49" s="303" t="s">
        <v>434</v>
      </c>
      <c r="K49" s="307">
        <v>44501</v>
      </c>
      <c r="L49" s="308"/>
      <c r="M49" s="306" t="s">
        <v>413</v>
      </c>
      <c r="N49" s="44"/>
    </row>
    <row r="50" spans="1:14" x14ac:dyDescent="0.25">
      <c r="A50" s="62">
        <v>49</v>
      </c>
      <c r="B50" s="125" t="s">
        <v>2778</v>
      </c>
      <c r="C50" s="37" t="s">
        <v>2809</v>
      </c>
      <c r="D50" s="364" t="s">
        <v>1263</v>
      </c>
      <c r="E50" s="111">
        <v>44172</v>
      </c>
      <c r="F50" s="111"/>
      <c r="G50" s="111">
        <v>44166</v>
      </c>
      <c r="H50" s="111">
        <v>44172</v>
      </c>
      <c r="I50" s="69" t="s">
        <v>2688</v>
      </c>
      <c r="J50" s="37" t="s">
        <v>2840</v>
      </c>
      <c r="K50" s="317">
        <v>44501</v>
      </c>
      <c r="L50" s="113"/>
      <c r="M50" s="43" t="s">
        <v>1493</v>
      </c>
      <c r="N50" s="44"/>
    </row>
    <row r="51" spans="1:14" x14ac:dyDescent="0.25">
      <c r="A51" s="439">
        <v>50</v>
      </c>
      <c r="B51" s="125" t="s">
        <v>2780</v>
      </c>
      <c r="C51" s="37" t="s">
        <v>2810</v>
      </c>
      <c r="D51" s="364" t="s">
        <v>1263</v>
      </c>
      <c r="E51" s="111">
        <v>44172</v>
      </c>
      <c r="F51" s="111"/>
      <c r="G51" s="111">
        <v>44166</v>
      </c>
      <c r="H51" s="111">
        <v>44172</v>
      </c>
      <c r="I51" s="69" t="s">
        <v>2688</v>
      </c>
      <c r="J51" s="37" t="s">
        <v>2840</v>
      </c>
      <c r="K51" s="317">
        <v>44501</v>
      </c>
      <c r="L51" s="113"/>
      <c r="M51" s="43" t="s">
        <v>1493</v>
      </c>
      <c r="N51" s="44"/>
    </row>
    <row r="52" spans="1:14" x14ac:dyDescent="0.25">
      <c r="A52" s="62">
        <v>51</v>
      </c>
      <c r="B52" s="125" t="s">
        <v>2784</v>
      </c>
      <c r="C52" s="37" t="s">
        <v>2944</v>
      </c>
      <c r="D52" s="364" t="s">
        <v>1954</v>
      </c>
      <c r="E52" s="111">
        <v>44176</v>
      </c>
      <c r="F52" s="111"/>
      <c r="G52" s="111">
        <v>44174</v>
      </c>
      <c r="H52" s="111">
        <v>44176</v>
      </c>
      <c r="I52" s="69" t="s">
        <v>107</v>
      </c>
      <c r="J52" s="37" t="s">
        <v>556</v>
      </c>
      <c r="K52" s="317">
        <v>44501</v>
      </c>
      <c r="L52" s="113"/>
      <c r="M52" s="43" t="s">
        <v>2749</v>
      </c>
      <c r="N52" s="44"/>
    </row>
    <row r="53" spans="1:14" x14ac:dyDescent="0.25">
      <c r="A53" s="439">
        <v>52</v>
      </c>
      <c r="B53" s="125" t="s">
        <v>2822</v>
      </c>
      <c r="C53" s="37" t="s">
        <v>2823</v>
      </c>
      <c r="D53" s="364" t="s">
        <v>1263</v>
      </c>
      <c r="E53" s="111">
        <v>44179</v>
      </c>
      <c r="F53" s="111"/>
      <c r="G53" s="111">
        <v>44174</v>
      </c>
      <c r="H53" s="111">
        <v>44179</v>
      </c>
      <c r="I53" s="69" t="s">
        <v>2688</v>
      </c>
      <c r="J53" s="37" t="s">
        <v>2840</v>
      </c>
      <c r="K53" s="317">
        <v>44501</v>
      </c>
      <c r="L53" s="113"/>
      <c r="M53" s="43" t="s">
        <v>1493</v>
      </c>
      <c r="N53" s="44"/>
    </row>
    <row r="54" spans="1:14" x14ac:dyDescent="0.25">
      <c r="A54" s="62">
        <v>53</v>
      </c>
      <c r="B54" s="125" t="s">
        <v>2768</v>
      </c>
      <c r="C54" s="37" t="s">
        <v>2813</v>
      </c>
      <c r="D54" s="364" t="s">
        <v>1230</v>
      </c>
      <c r="E54" s="111">
        <v>44179</v>
      </c>
      <c r="F54" s="111"/>
      <c r="G54" s="111">
        <v>44183</v>
      </c>
      <c r="H54" s="111">
        <v>44179</v>
      </c>
      <c r="I54" s="69" t="s">
        <v>2811</v>
      </c>
      <c r="J54" s="37" t="s">
        <v>2812</v>
      </c>
      <c r="K54" s="317">
        <v>44501</v>
      </c>
      <c r="L54" s="113"/>
      <c r="M54" s="43" t="s">
        <v>1493</v>
      </c>
      <c r="N54" s="44"/>
    </row>
    <row r="55" spans="1:14" x14ac:dyDescent="0.25">
      <c r="A55" s="439">
        <v>54</v>
      </c>
      <c r="B55" s="125" t="s">
        <v>2814</v>
      </c>
      <c r="C55" s="37" t="s">
        <v>2815</v>
      </c>
      <c r="D55" s="364" t="s">
        <v>1230</v>
      </c>
      <c r="E55" s="111">
        <v>44179</v>
      </c>
      <c r="F55" s="111"/>
      <c r="G55" s="111">
        <v>44183</v>
      </c>
      <c r="H55" s="111">
        <v>44179</v>
      </c>
      <c r="I55" s="69" t="s">
        <v>2811</v>
      </c>
      <c r="J55" s="37" t="s">
        <v>2812</v>
      </c>
      <c r="K55" s="317">
        <v>44501</v>
      </c>
      <c r="L55" s="113"/>
      <c r="M55" s="43" t="s">
        <v>1493</v>
      </c>
      <c r="N55" s="44"/>
    </row>
    <row r="56" spans="1:14" x14ac:dyDescent="0.25">
      <c r="A56" s="62">
        <v>55</v>
      </c>
      <c r="B56" s="125" t="s">
        <v>2816</v>
      </c>
      <c r="C56" s="37" t="s">
        <v>2817</v>
      </c>
      <c r="D56" s="364" t="s">
        <v>1230</v>
      </c>
      <c r="E56" s="111">
        <v>44179</v>
      </c>
      <c r="F56" s="111"/>
      <c r="G56" s="111">
        <v>44183</v>
      </c>
      <c r="H56" s="111">
        <v>44179</v>
      </c>
      <c r="I56" s="69" t="s">
        <v>2811</v>
      </c>
      <c r="J56" s="37" t="s">
        <v>2812</v>
      </c>
      <c r="K56" s="317">
        <v>44501</v>
      </c>
      <c r="L56" s="113"/>
      <c r="M56" s="43" t="s">
        <v>1493</v>
      </c>
      <c r="N56" s="44"/>
    </row>
    <row r="57" spans="1:14" x14ac:dyDescent="0.25">
      <c r="A57" s="439">
        <v>56</v>
      </c>
      <c r="B57" s="125" t="s">
        <v>2818</v>
      </c>
      <c r="C57" s="37" t="s">
        <v>2819</v>
      </c>
      <c r="D57" s="364" t="s">
        <v>1230</v>
      </c>
      <c r="E57" s="111">
        <v>44179</v>
      </c>
      <c r="F57" s="111"/>
      <c r="G57" s="111">
        <v>44183</v>
      </c>
      <c r="H57" s="111">
        <v>44179</v>
      </c>
      <c r="I57" s="69" t="s">
        <v>2811</v>
      </c>
      <c r="J57" s="37" t="s">
        <v>2812</v>
      </c>
      <c r="K57" s="317">
        <v>44501</v>
      </c>
      <c r="L57" s="113"/>
      <c r="M57" s="43" t="s">
        <v>1493</v>
      </c>
      <c r="N57" s="44"/>
    </row>
    <row r="58" spans="1:14" x14ac:dyDescent="0.25">
      <c r="A58" s="62">
        <v>57</v>
      </c>
      <c r="B58" s="125" t="s">
        <v>2820</v>
      </c>
      <c r="C58" s="37" t="s">
        <v>2821</v>
      </c>
      <c r="D58" s="364" t="s">
        <v>1230</v>
      </c>
      <c r="E58" s="111">
        <v>44179</v>
      </c>
      <c r="F58" s="111"/>
      <c r="G58" s="111">
        <v>44183</v>
      </c>
      <c r="H58" s="111">
        <v>44179</v>
      </c>
      <c r="I58" s="69" t="s">
        <v>2811</v>
      </c>
      <c r="J58" s="37" t="s">
        <v>2812</v>
      </c>
      <c r="K58" s="317">
        <v>44501</v>
      </c>
      <c r="L58" s="113"/>
      <c r="M58" s="43" t="s">
        <v>1493</v>
      </c>
      <c r="N58" s="44"/>
    </row>
    <row r="59" spans="1:14" x14ac:dyDescent="0.25">
      <c r="A59" s="439">
        <v>58</v>
      </c>
      <c r="B59" s="125" t="s">
        <v>2796</v>
      </c>
      <c r="C59" s="37" t="s">
        <v>2825</v>
      </c>
      <c r="D59" s="364" t="s">
        <v>1230</v>
      </c>
      <c r="E59" s="111">
        <v>44182</v>
      </c>
      <c r="F59" s="111"/>
      <c r="G59" s="111">
        <v>44183</v>
      </c>
      <c r="H59" s="111">
        <v>44182</v>
      </c>
      <c r="I59" s="69" t="s">
        <v>107</v>
      </c>
      <c r="J59" s="37" t="s">
        <v>2624</v>
      </c>
      <c r="K59" s="317">
        <v>44501</v>
      </c>
      <c r="L59" s="113"/>
      <c r="M59" s="43" t="s">
        <v>2749</v>
      </c>
      <c r="N59" s="44"/>
    </row>
    <row r="60" spans="1:14" x14ac:dyDescent="0.25">
      <c r="A60" s="62">
        <v>59</v>
      </c>
      <c r="B60" s="125" t="s">
        <v>2798</v>
      </c>
      <c r="C60" s="37" t="s">
        <v>2806</v>
      </c>
      <c r="D60" s="364" t="s">
        <v>1230</v>
      </c>
      <c r="E60" s="111">
        <v>44183</v>
      </c>
      <c r="F60" s="111"/>
      <c r="G60" s="111">
        <v>44195</v>
      </c>
      <c r="H60" s="111">
        <v>44183</v>
      </c>
      <c r="I60" s="69" t="s">
        <v>201</v>
      </c>
      <c r="J60" s="37" t="s">
        <v>237</v>
      </c>
      <c r="K60" s="317">
        <v>44501</v>
      </c>
      <c r="L60" s="113"/>
      <c r="M60" s="43" t="s">
        <v>351</v>
      </c>
      <c r="N60" s="44"/>
    </row>
    <row r="61" spans="1:14" x14ac:dyDescent="0.25">
      <c r="A61" s="439">
        <v>60</v>
      </c>
      <c r="B61" s="125" t="s">
        <v>2801</v>
      </c>
      <c r="C61" s="37" t="s">
        <v>2802</v>
      </c>
      <c r="D61" s="364" t="s">
        <v>1230</v>
      </c>
      <c r="E61" s="111">
        <v>44186</v>
      </c>
      <c r="F61" s="111"/>
      <c r="G61" s="111">
        <v>44187</v>
      </c>
      <c r="H61" s="111">
        <v>44186</v>
      </c>
      <c r="I61" s="69" t="s">
        <v>267</v>
      </c>
      <c r="J61" s="37" t="s">
        <v>410</v>
      </c>
      <c r="K61" s="317">
        <v>44501</v>
      </c>
      <c r="L61" s="113"/>
      <c r="M61" s="43" t="s">
        <v>363</v>
      </c>
      <c r="N61" s="44"/>
    </row>
    <row r="62" spans="1:14" x14ac:dyDescent="0.25">
      <c r="A62" s="62">
        <v>61</v>
      </c>
      <c r="B62" s="125" t="s">
        <v>2857</v>
      </c>
      <c r="C62" s="37" t="s">
        <v>2905</v>
      </c>
      <c r="D62" s="364" t="s">
        <v>2895</v>
      </c>
      <c r="E62" s="111">
        <v>44193</v>
      </c>
      <c r="F62" s="111"/>
      <c r="G62" s="111">
        <v>44187</v>
      </c>
      <c r="H62" s="111">
        <v>44193</v>
      </c>
      <c r="I62" s="69" t="s">
        <v>124</v>
      </c>
      <c r="J62" s="37" t="s">
        <v>1199</v>
      </c>
      <c r="K62" s="317">
        <v>44531</v>
      </c>
      <c r="L62" s="113"/>
      <c r="M62" s="43" t="s">
        <v>348</v>
      </c>
      <c r="N62" s="44"/>
    </row>
    <row r="63" spans="1:14" x14ac:dyDescent="0.25">
      <c r="A63" s="439">
        <v>62</v>
      </c>
      <c r="B63" s="125" t="s">
        <v>2890</v>
      </c>
      <c r="C63" s="37" t="s">
        <v>2907</v>
      </c>
      <c r="D63" s="364" t="s">
        <v>1230</v>
      </c>
      <c r="E63" s="111">
        <v>44203</v>
      </c>
      <c r="F63" s="111"/>
      <c r="G63" s="111">
        <v>44217</v>
      </c>
      <c r="H63" s="111">
        <v>44203</v>
      </c>
      <c r="I63" s="69" t="s">
        <v>97</v>
      </c>
      <c r="J63" s="37" t="s">
        <v>244</v>
      </c>
      <c r="K63" s="317">
        <v>44531</v>
      </c>
      <c r="L63" s="113"/>
      <c r="M63" s="43" t="s">
        <v>348</v>
      </c>
      <c r="N63" s="44"/>
    </row>
    <row r="64" spans="1:14" x14ac:dyDescent="0.25">
      <c r="A64" s="62">
        <v>63</v>
      </c>
      <c r="B64" s="125" t="s">
        <v>2936</v>
      </c>
      <c r="C64" s="37" t="s">
        <v>2937</v>
      </c>
      <c r="D64" s="364" t="s">
        <v>1230</v>
      </c>
      <c r="E64" s="111">
        <v>44203</v>
      </c>
      <c r="F64" s="111"/>
      <c r="G64" s="111">
        <v>44217</v>
      </c>
      <c r="H64" s="111">
        <v>44203</v>
      </c>
      <c r="I64" s="69" t="s">
        <v>2807</v>
      </c>
      <c r="J64" s="37" t="s">
        <v>2808</v>
      </c>
      <c r="K64" s="317">
        <v>44531</v>
      </c>
      <c r="L64" s="113"/>
      <c r="M64" s="43" t="s">
        <v>1493</v>
      </c>
      <c r="N64" s="44"/>
    </row>
    <row r="65" spans="1:14" x14ac:dyDescent="0.25">
      <c r="A65" s="439">
        <v>64</v>
      </c>
      <c r="B65" s="125" t="s">
        <v>2909</v>
      </c>
      <c r="C65" s="37" t="s">
        <v>2910</v>
      </c>
      <c r="D65" s="364" t="s">
        <v>1230</v>
      </c>
      <c r="E65" s="111">
        <v>44207</v>
      </c>
      <c r="F65" s="111"/>
      <c r="G65" s="111">
        <v>44217</v>
      </c>
      <c r="H65" s="111">
        <v>44207</v>
      </c>
      <c r="I65" s="69" t="s">
        <v>97</v>
      </c>
      <c r="J65" s="37" t="s">
        <v>244</v>
      </c>
      <c r="K65" s="317">
        <v>44531</v>
      </c>
      <c r="L65" s="113"/>
      <c r="M65" s="43" t="s">
        <v>348</v>
      </c>
      <c r="N65" s="44"/>
    </row>
    <row r="66" spans="1:14" x14ac:dyDescent="0.25">
      <c r="A66" s="62">
        <v>65</v>
      </c>
      <c r="B66" s="125" t="s">
        <v>2934</v>
      </c>
      <c r="C66" s="37" t="s">
        <v>2935</v>
      </c>
      <c r="D66" s="364" t="s">
        <v>1230</v>
      </c>
      <c r="E66" s="111">
        <v>44207</v>
      </c>
      <c r="F66" s="111"/>
      <c r="G66" s="111">
        <v>44225</v>
      </c>
      <c r="H66" s="111">
        <v>44207</v>
      </c>
      <c r="I66" s="69" t="s">
        <v>201</v>
      </c>
      <c r="J66" s="37" t="s">
        <v>237</v>
      </c>
      <c r="K66" s="317">
        <v>44531</v>
      </c>
      <c r="L66" s="113"/>
      <c r="M66" s="43" t="s">
        <v>351</v>
      </c>
      <c r="N66" s="44"/>
    </row>
    <row r="67" spans="1:14" x14ac:dyDescent="0.25">
      <c r="A67" s="439">
        <v>66</v>
      </c>
      <c r="B67" s="125" t="s">
        <v>2871</v>
      </c>
      <c r="C67" s="38" t="s">
        <v>2925</v>
      </c>
      <c r="D67" s="364" t="s">
        <v>1263</v>
      </c>
      <c r="E67" s="315">
        <v>44207</v>
      </c>
      <c r="F67" s="315"/>
      <c r="G67" s="315">
        <v>44201</v>
      </c>
      <c r="H67" s="315">
        <v>44207</v>
      </c>
      <c r="I67" s="58" t="s">
        <v>2946</v>
      </c>
      <c r="J67" s="38" t="s">
        <v>1175</v>
      </c>
      <c r="K67" s="317">
        <v>44531</v>
      </c>
      <c r="L67" s="318"/>
      <c r="M67" s="316" t="s">
        <v>386</v>
      </c>
      <c r="N67" s="44"/>
    </row>
    <row r="68" spans="1:14" x14ac:dyDescent="0.25">
      <c r="A68" s="62">
        <v>67</v>
      </c>
      <c r="B68" s="125" t="s">
        <v>2892</v>
      </c>
      <c r="C68" s="38" t="s">
        <v>2912</v>
      </c>
      <c r="D68" s="364" t="s">
        <v>1230</v>
      </c>
      <c r="E68" s="315">
        <v>44209</v>
      </c>
      <c r="F68" s="315"/>
      <c r="G68" s="315">
        <v>44217</v>
      </c>
      <c r="H68" s="315">
        <v>44209</v>
      </c>
      <c r="I68" s="58" t="s">
        <v>124</v>
      </c>
      <c r="J68" s="38" t="s">
        <v>1199</v>
      </c>
      <c r="K68" s="317">
        <v>44531</v>
      </c>
      <c r="L68" s="318"/>
      <c r="M68" s="316" t="s">
        <v>348</v>
      </c>
      <c r="N68" s="44"/>
    </row>
    <row r="69" spans="1:14" x14ac:dyDescent="0.25">
      <c r="A69" s="439">
        <v>68</v>
      </c>
      <c r="B69" s="125" t="s">
        <v>2873</v>
      </c>
      <c r="C69" s="37" t="s">
        <v>2914</v>
      </c>
      <c r="D69" s="364" t="s">
        <v>1263</v>
      </c>
      <c r="E69" s="111">
        <v>44209</v>
      </c>
      <c r="F69" s="111"/>
      <c r="G69" s="111">
        <v>44203</v>
      </c>
      <c r="H69" s="111">
        <v>44209</v>
      </c>
      <c r="I69" s="69" t="s">
        <v>528</v>
      </c>
      <c r="J69" s="37" t="s">
        <v>527</v>
      </c>
      <c r="K69" s="317">
        <v>44531</v>
      </c>
      <c r="L69" s="113"/>
      <c r="M69" s="43" t="s">
        <v>354</v>
      </c>
      <c r="N69" s="44"/>
    </row>
    <row r="70" spans="1:14" x14ac:dyDescent="0.25">
      <c r="A70" s="62">
        <v>69</v>
      </c>
      <c r="B70" s="125" t="s">
        <v>2938</v>
      </c>
      <c r="C70" s="37" t="s">
        <v>2939</v>
      </c>
      <c r="D70" s="364" t="s">
        <v>1230</v>
      </c>
      <c r="E70" s="111">
        <v>44210</v>
      </c>
      <c r="F70" s="111"/>
      <c r="G70" s="111">
        <v>44217</v>
      </c>
      <c r="H70" s="111">
        <v>44210</v>
      </c>
      <c r="I70" s="69" t="s">
        <v>2811</v>
      </c>
      <c r="J70" s="37" t="s">
        <v>2812</v>
      </c>
      <c r="K70" s="317">
        <v>44531</v>
      </c>
      <c r="L70" s="113"/>
      <c r="M70" s="43" t="s">
        <v>1493</v>
      </c>
      <c r="N70" s="44"/>
    </row>
    <row r="71" spans="1:14" x14ac:dyDescent="0.25">
      <c r="A71" s="439">
        <v>70</v>
      </c>
      <c r="B71" s="125" t="s">
        <v>2867</v>
      </c>
      <c r="C71" s="37" t="s">
        <v>2899</v>
      </c>
      <c r="D71" s="364" t="s">
        <v>2895</v>
      </c>
      <c r="E71" s="111">
        <v>44214</v>
      </c>
      <c r="F71" s="111"/>
      <c r="G71" s="111">
        <v>44201</v>
      </c>
      <c r="H71" s="111">
        <v>44214</v>
      </c>
      <c r="I71" s="69" t="s">
        <v>1884</v>
      </c>
      <c r="J71" s="37" t="s">
        <v>2575</v>
      </c>
      <c r="K71" s="317">
        <v>44531</v>
      </c>
      <c r="L71" s="113"/>
      <c r="M71" s="43" t="s">
        <v>398</v>
      </c>
      <c r="N71" s="44"/>
    </row>
    <row r="72" spans="1:14" x14ac:dyDescent="0.25">
      <c r="A72" s="62">
        <v>71</v>
      </c>
      <c r="B72" s="125" t="s">
        <v>2896</v>
      </c>
      <c r="C72" s="37" t="s">
        <v>2897</v>
      </c>
      <c r="D72" s="364" t="s">
        <v>1230</v>
      </c>
      <c r="E72" s="111">
        <v>44217</v>
      </c>
      <c r="F72" s="111"/>
      <c r="G72" s="111">
        <v>44225</v>
      </c>
      <c r="H72" s="111">
        <v>44217</v>
      </c>
      <c r="I72" s="69" t="s">
        <v>1255</v>
      </c>
      <c r="J72" s="37" t="s">
        <v>1262</v>
      </c>
      <c r="K72" s="317">
        <v>44531</v>
      </c>
      <c r="L72" s="113"/>
      <c r="M72" s="43" t="s">
        <v>398</v>
      </c>
      <c r="N72" s="44"/>
    </row>
    <row r="73" spans="1:14" x14ac:dyDescent="0.25">
      <c r="A73" s="439">
        <v>72</v>
      </c>
      <c r="B73" s="125" t="s">
        <v>2930</v>
      </c>
      <c r="C73" s="37" t="s">
        <v>2931</v>
      </c>
      <c r="D73" s="364" t="s">
        <v>1230</v>
      </c>
      <c r="E73" s="111">
        <v>44221</v>
      </c>
      <c r="F73" s="111"/>
      <c r="G73" s="111">
        <v>44225</v>
      </c>
      <c r="H73" s="111">
        <v>44221</v>
      </c>
      <c r="I73" s="69" t="s">
        <v>265</v>
      </c>
      <c r="J73" s="37" t="s">
        <v>407</v>
      </c>
      <c r="K73" s="317">
        <v>44531</v>
      </c>
      <c r="L73" s="113"/>
      <c r="M73" s="43" t="s">
        <v>351</v>
      </c>
      <c r="N73" s="44"/>
    </row>
    <row r="74" spans="1:14" x14ac:dyDescent="0.25">
      <c r="A74" s="62">
        <v>73</v>
      </c>
      <c r="B74" s="99" t="s">
        <v>3002</v>
      </c>
      <c r="C74" s="37" t="s">
        <v>475</v>
      </c>
      <c r="D74" s="37" t="s">
        <v>3040</v>
      </c>
      <c r="E74" s="111">
        <v>44222</v>
      </c>
      <c r="F74" s="111"/>
      <c r="G74" s="111">
        <v>44214</v>
      </c>
      <c r="H74" s="111">
        <v>44222</v>
      </c>
      <c r="I74" s="69" t="s">
        <v>107</v>
      </c>
      <c r="J74" s="37" t="s">
        <v>556</v>
      </c>
      <c r="K74" s="317">
        <v>44562</v>
      </c>
      <c r="L74" s="113"/>
      <c r="M74" s="43" t="s">
        <v>2749</v>
      </c>
      <c r="N74" s="44"/>
    </row>
    <row r="75" spans="1:14" x14ac:dyDescent="0.25">
      <c r="A75" s="439">
        <v>74</v>
      </c>
      <c r="B75" s="99" t="s">
        <v>2983</v>
      </c>
      <c r="C75" s="37" t="s">
        <v>3041</v>
      </c>
      <c r="D75" s="37" t="s">
        <v>2895</v>
      </c>
      <c r="E75" s="111">
        <v>44222</v>
      </c>
      <c r="F75" s="111"/>
      <c r="G75" s="111">
        <v>44221</v>
      </c>
      <c r="H75" s="111">
        <v>44222</v>
      </c>
      <c r="I75" s="69" t="s">
        <v>124</v>
      </c>
      <c r="J75" s="37" t="s">
        <v>1199</v>
      </c>
      <c r="K75" s="317">
        <v>44562</v>
      </c>
      <c r="L75" s="113"/>
      <c r="M75" s="43" t="s">
        <v>348</v>
      </c>
      <c r="N75" s="44"/>
    </row>
    <row r="76" spans="1:14" x14ac:dyDescent="0.25">
      <c r="A76" s="62">
        <v>75</v>
      </c>
      <c r="B76" s="332" t="s">
        <v>2962</v>
      </c>
      <c r="C76" s="37" t="s">
        <v>2989</v>
      </c>
      <c r="D76" s="364" t="s">
        <v>1230</v>
      </c>
      <c r="E76" s="111">
        <v>44231</v>
      </c>
      <c r="F76" s="111"/>
      <c r="G76" s="111">
        <v>44253</v>
      </c>
      <c r="H76" s="111">
        <v>44231</v>
      </c>
      <c r="I76" s="69" t="s">
        <v>204</v>
      </c>
      <c r="J76" s="37" t="s">
        <v>1637</v>
      </c>
      <c r="K76" s="317">
        <v>44562</v>
      </c>
      <c r="L76" s="113"/>
      <c r="M76" s="43" t="s">
        <v>413</v>
      </c>
      <c r="N76" s="44"/>
    </row>
    <row r="77" spans="1:14" x14ac:dyDescent="0.25">
      <c r="A77" s="439">
        <v>76</v>
      </c>
      <c r="B77" s="125" t="s">
        <v>2977</v>
      </c>
      <c r="C77" s="37" t="s">
        <v>2978</v>
      </c>
      <c r="D77" s="364" t="s">
        <v>1230</v>
      </c>
      <c r="E77" s="111">
        <v>44235</v>
      </c>
      <c r="F77" s="111"/>
      <c r="G77" s="111">
        <v>44244</v>
      </c>
      <c r="H77" s="111">
        <v>44235</v>
      </c>
      <c r="I77" s="69" t="s">
        <v>164</v>
      </c>
      <c r="J77" s="37" t="s">
        <v>364</v>
      </c>
      <c r="K77" s="317">
        <v>44562</v>
      </c>
      <c r="L77" s="113"/>
      <c r="M77" s="43" t="s">
        <v>363</v>
      </c>
      <c r="N77" s="44"/>
    </row>
    <row r="78" spans="1:14" x14ac:dyDescent="0.25">
      <c r="A78" s="62">
        <v>77</v>
      </c>
      <c r="B78" s="125" t="s">
        <v>2980</v>
      </c>
      <c r="C78" s="37" t="s">
        <v>2981</v>
      </c>
      <c r="D78" s="364" t="s">
        <v>1263</v>
      </c>
      <c r="E78" s="111">
        <v>44244</v>
      </c>
      <c r="F78" s="111"/>
      <c r="G78" s="111">
        <v>44231</v>
      </c>
      <c r="H78" s="111">
        <v>44244</v>
      </c>
      <c r="I78" s="69" t="s">
        <v>1388</v>
      </c>
      <c r="J78" s="37" t="s">
        <v>1389</v>
      </c>
      <c r="K78" s="317">
        <v>44562</v>
      </c>
      <c r="L78" s="113"/>
      <c r="M78" s="43" t="s">
        <v>363</v>
      </c>
      <c r="N78" s="44"/>
    </row>
    <row r="79" spans="1:14" x14ac:dyDescent="0.25">
      <c r="A79" s="439">
        <v>78</v>
      </c>
      <c r="B79" s="332" t="s">
        <v>2993</v>
      </c>
      <c r="C79" s="37" t="s">
        <v>2994</v>
      </c>
      <c r="D79" s="364" t="s">
        <v>1230</v>
      </c>
      <c r="E79" s="111">
        <v>44245</v>
      </c>
      <c r="F79" s="111"/>
      <c r="G79" s="111">
        <v>44253</v>
      </c>
      <c r="H79" s="111">
        <v>44245</v>
      </c>
      <c r="I79" s="69" t="s">
        <v>226</v>
      </c>
      <c r="J79" s="37" t="s">
        <v>651</v>
      </c>
      <c r="K79" s="317">
        <v>44562</v>
      </c>
      <c r="L79" s="113"/>
      <c r="M79" s="43" t="s">
        <v>386</v>
      </c>
      <c r="N79" s="44"/>
    </row>
    <row r="80" spans="1:14" x14ac:dyDescent="0.25">
      <c r="A80" s="62">
        <v>79</v>
      </c>
      <c r="B80" s="332" t="s">
        <v>3034</v>
      </c>
      <c r="C80" s="37" t="s">
        <v>3035</v>
      </c>
      <c r="D80" s="364" t="s">
        <v>1230</v>
      </c>
      <c r="E80" s="111">
        <v>44250</v>
      </c>
      <c r="F80" s="111"/>
      <c r="G80" s="111"/>
      <c r="H80" s="111">
        <v>44250</v>
      </c>
      <c r="I80" s="69" t="s">
        <v>277</v>
      </c>
      <c r="J80" s="37" t="s">
        <v>442</v>
      </c>
      <c r="K80" s="317">
        <v>44562</v>
      </c>
      <c r="L80" s="113"/>
      <c r="M80" s="43" t="s">
        <v>351</v>
      </c>
      <c r="N80" s="44"/>
    </row>
    <row r="81" spans="1:14" x14ac:dyDescent="0.25">
      <c r="A81" s="439">
        <v>80</v>
      </c>
      <c r="B81" s="332" t="s">
        <v>3037</v>
      </c>
      <c r="C81" s="37" t="s">
        <v>3038</v>
      </c>
      <c r="D81" s="364" t="s">
        <v>1230</v>
      </c>
      <c r="E81" s="111">
        <v>44250</v>
      </c>
      <c r="F81" s="111"/>
      <c r="G81" s="111">
        <v>44253</v>
      </c>
      <c r="H81" s="111">
        <v>44250</v>
      </c>
      <c r="I81" s="69" t="s">
        <v>3042</v>
      </c>
      <c r="J81" s="37" t="s">
        <v>2823</v>
      </c>
      <c r="K81" s="317">
        <v>44562</v>
      </c>
      <c r="L81" s="113"/>
      <c r="M81" s="43" t="s">
        <v>1493</v>
      </c>
      <c r="N81" s="44"/>
    </row>
    <row r="82" spans="1:14" x14ac:dyDescent="0.25">
      <c r="A82" s="62">
        <v>81</v>
      </c>
      <c r="B82" s="332" t="s">
        <v>3031</v>
      </c>
      <c r="C82" s="37" t="s">
        <v>3032</v>
      </c>
      <c r="D82" s="364" t="s">
        <v>1230</v>
      </c>
      <c r="E82" s="111">
        <v>44251</v>
      </c>
      <c r="F82" s="111"/>
      <c r="G82" s="111">
        <v>44253</v>
      </c>
      <c r="H82" s="111">
        <v>44251</v>
      </c>
      <c r="I82" s="69" t="s">
        <v>267</v>
      </c>
      <c r="J82" s="37" t="s">
        <v>410</v>
      </c>
      <c r="K82" s="317">
        <v>44562</v>
      </c>
      <c r="L82" s="113"/>
      <c r="M82" s="43" t="s">
        <v>363</v>
      </c>
      <c r="N82" s="44"/>
    </row>
    <row r="83" spans="1:14" x14ac:dyDescent="0.25">
      <c r="A83" s="439">
        <v>82</v>
      </c>
      <c r="B83" s="125" t="s">
        <v>3043</v>
      </c>
      <c r="C83" s="37" t="s">
        <v>3044</v>
      </c>
      <c r="D83" s="364" t="s">
        <v>1263</v>
      </c>
      <c r="E83" s="111">
        <v>44253</v>
      </c>
      <c r="F83" s="111"/>
      <c r="G83" s="111">
        <v>44249</v>
      </c>
      <c r="H83" s="111">
        <v>44253</v>
      </c>
      <c r="I83" s="69" t="s">
        <v>273</v>
      </c>
      <c r="J83" s="37" t="s">
        <v>422</v>
      </c>
      <c r="K83" s="317">
        <v>44593</v>
      </c>
      <c r="L83" s="113"/>
      <c r="M83" s="43" t="s">
        <v>398</v>
      </c>
      <c r="N83" s="44"/>
    </row>
    <row r="84" spans="1:14" x14ac:dyDescent="0.25">
      <c r="A84" s="62">
        <v>83</v>
      </c>
      <c r="B84" s="332" t="s">
        <v>3045</v>
      </c>
      <c r="C84" s="37" t="s">
        <v>3046</v>
      </c>
      <c r="D84" s="364" t="s">
        <v>1263</v>
      </c>
      <c r="E84" s="111">
        <v>44253</v>
      </c>
      <c r="F84" s="111"/>
      <c r="G84" s="111">
        <v>44251</v>
      </c>
      <c r="H84" s="111">
        <v>44253</v>
      </c>
      <c r="I84" s="69" t="s">
        <v>528</v>
      </c>
      <c r="J84" s="37" t="s">
        <v>527</v>
      </c>
      <c r="K84" s="317">
        <v>44593</v>
      </c>
      <c r="L84" s="113"/>
      <c r="M84" s="43" t="s">
        <v>354</v>
      </c>
      <c r="N84" s="44"/>
    </row>
    <row r="85" spans="1:14" x14ac:dyDescent="0.25">
      <c r="A85" s="439">
        <v>84</v>
      </c>
      <c r="B85" s="125" t="s">
        <v>3047</v>
      </c>
      <c r="C85" s="37" t="s">
        <v>3048</v>
      </c>
      <c r="D85" s="364" t="s">
        <v>1574</v>
      </c>
      <c r="E85" s="111">
        <v>44253</v>
      </c>
      <c r="F85" s="111"/>
      <c r="G85" s="111">
        <v>44251</v>
      </c>
      <c r="H85" s="111">
        <v>44253</v>
      </c>
      <c r="I85" s="69" t="s">
        <v>1566</v>
      </c>
      <c r="J85" s="37" t="s">
        <v>1585</v>
      </c>
      <c r="K85" s="317">
        <v>44593</v>
      </c>
      <c r="L85" s="113"/>
      <c r="M85" s="43" t="s">
        <v>351</v>
      </c>
      <c r="N85" s="44"/>
    </row>
  </sheetData>
  <autoFilter ref="A1:N85">
    <sortState ref="A2:O82">
      <sortCondition ref="K1:K125"/>
    </sortState>
  </autoFilter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9"/>
  <sheetViews>
    <sheetView zoomScale="80" zoomScaleNormal="80" workbookViewId="0">
      <pane ySplit="1" topLeftCell="A32" activePane="bottomLeft" state="frozen"/>
      <selection activeCell="J1" sqref="J1"/>
      <selection pane="bottomLeft" activeCell="E18" sqref="E18"/>
    </sheetView>
  </sheetViews>
  <sheetFormatPr defaultColWidth="16.42578125" defaultRowHeight="15.75" x14ac:dyDescent="0.25"/>
  <cols>
    <col min="1" max="1" width="5.28515625" style="167" customWidth="1"/>
    <col min="2" max="2" width="7.28515625" style="168" customWidth="1"/>
    <col min="3" max="3" width="41.7109375" style="131" customWidth="1"/>
    <col min="4" max="4" width="13.7109375" style="169" customWidth="1"/>
    <col min="5" max="6" width="13.7109375" style="131" customWidth="1"/>
    <col min="7" max="7" width="12.85546875" style="131" customWidth="1"/>
    <col min="8" max="8" width="22.85546875" style="131" customWidth="1"/>
    <col min="9" max="9" width="16.140625" style="131" customWidth="1"/>
    <col min="10" max="10" width="29" style="131" customWidth="1"/>
    <col min="11" max="11" width="7.42578125" style="170" customWidth="1"/>
    <col min="12" max="12" width="21.5703125" style="171" customWidth="1"/>
    <col min="13" max="13" width="33.7109375" style="131" customWidth="1"/>
    <col min="14" max="14" width="16.42578125" style="188" customWidth="1"/>
    <col min="15" max="15" width="16.42578125" style="172" customWidth="1"/>
    <col min="16" max="16" width="16.42578125" style="161"/>
    <col min="17" max="27" width="16.42578125" style="162"/>
    <col min="28" max="16384" width="16.42578125" style="131"/>
  </cols>
  <sheetData>
    <row r="1" spans="1:17" ht="31.5" x14ac:dyDescent="0.25">
      <c r="A1" s="114" t="s">
        <v>23</v>
      </c>
      <c r="B1" s="115" t="s">
        <v>507</v>
      </c>
      <c r="C1" s="116" t="s">
        <v>343</v>
      </c>
      <c r="D1" s="117" t="s">
        <v>344</v>
      </c>
      <c r="E1" s="116" t="s">
        <v>508</v>
      </c>
      <c r="F1" s="116" t="s">
        <v>509</v>
      </c>
      <c r="G1" s="116" t="s">
        <v>510</v>
      </c>
      <c r="H1" s="116" t="s">
        <v>511</v>
      </c>
      <c r="I1" s="116" t="s">
        <v>345</v>
      </c>
      <c r="J1" s="116" t="s">
        <v>512</v>
      </c>
      <c r="K1" s="115" t="s">
        <v>513</v>
      </c>
      <c r="L1" s="118" t="s">
        <v>514</v>
      </c>
      <c r="M1" s="116" t="s">
        <v>515</v>
      </c>
      <c r="N1" s="187" t="s">
        <v>516</v>
      </c>
      <c r="O1" s="116" t="s">
        <v>517</v>
      </c>
      <c r="P1" s="114" t="s">
        <v>518</v>
      </c>
      <c r="Q1" s="114" t="s">
        <v>519</v>
      </c>
    </row>
    <row r="2" spans="1:17" s="162" customFormat="1" x14ac:dyDescent="0.25">
      <c r="A2" s="55">
        <v>1</v>
      </c>
      <c r="B2" s="207" t="s">
        <v>170</v>
      </c>
      <c r="C2" s="199" t="s">
        <v>520</v>
      </c>
      <c r="D2" s="208">
        <v>41593</v>
      </c>
      <c r="E2" s="200">
        <v>43465</v>
      </c>
      <c r="F2" s="201">
        <v>5</v>
      </c>
      <c r="G2" s="202">
        <v>43467</v>
      </c>
      <c r="H2" s="199" t="s">
        <v>521</v>
      </c>
      <c r="I2" s="199" t="s">
        <v>398</v>
      </c>
      <c r="J2" s="198" t="s">
        <v>249</v>
      </c>
      <c r="K2" s="221" t="s">
        <v>168</v>
      </c>
      <c r="L2" s="204">
        <v>200014949891741</v>
      </c>
      <c r="M2" s="198" t="s">
        <v>522</v>
      </c>
      <c r="N2" s="205">
        <v>125204733</v>
      </c>
      <c r="O2" s="206" t="s">
        <v>523</v>
      </c>
      <c r="P2" s="62">
        <v>8135759036</v>
      </c>
      <c r="Q2" s="38"/>
    </row>
    <row r="3" spans="1:17" s="162" customFormat="1" x14ac:dyDescent="0.25">
      <c r="A3" s="62">
        <v>2</v>
      </c>
      <c r="B3" s="207" t="s">
        <v>524</v>
      </c>
      <c r="C3" s="199" t="s">
        <v>525</v>
      </c>
      <c r="D3" s="208">
        <v>41664</v>
      </c>
      <c r="E3" s="200">
        <v>43465</v>
      </c>
      <c r="F3" s="201">
        <v>6</v>
      </c>
      <c r="G3" s="202">
        <v>43467</v>
      </c>
      <c r="H3" s="199" t="s">
        <v>526</v>
      </c>
      <c r="I3" s="199" t="s">
        <v>354</v>
      </c>
      <c r="J3" s="199" t="s">
        <v>254</v>
      </c>
      <c r="K3" s="241" t="s">
        <v>190</v>
      </c>
      <c r="L3" s="204">
        <v>221114950011612</v>
      </c>
      <c r="M3" s="198" t="s">
        <v>529</v>
      </c>
      <c r="N3" s="220" t="s">
        <v>530</v>
      </c>
      <c r="O3" s="206" t="s">
        <v>523</v>
      </c>
      <c r="P3" s="62">
        <v>8066084453</v>
      </c>
      <c r="Q3" s="38"/>
    </row>
    <row r="4" spans="1:17" s="163" customFormat="1" x14ac:dyDescent="0.25">
      <c r="A4" s="62">
        <v>3</v>
      </c>
      <c r="B4" s="199" t="s">
        <v>531</v>
      </c>
      <c r="C4" s="199" t="s">
        <v>532</v>
      </c>
      <c r="D4" s="200">
        <v>41740</v>
      </c>
      <c r="E4" s="200">
        <v>42369</v>
      </c>
      <c r="F4" s="201">
        <v>2</v>
      </c>
      <c r="G4" s="202">
        <v>42400</v>
      </c>
      <c r="H4" s="199" t="s">
        <v>533</v>
      </c>
      <c r="I4" s="199" t="s">
        <v>398</v>
      </c>
      <c r="J4" s="199" t="s">
        <v>240</v>
      </c>
      <c r="K4" s="203" t="s">
        <v>169</v>
      </c>
      <c r="L4" s="204">
        <v>210414949001540</v>
      </c>
      <c r="M4" s="198" t="s">
        <v>534</v>
      </c>
      <c r="N4" s="205" t="s">
        <v>535</v>
      </c>
      <c r="O4" s="206" t="s">
        <v>523</v>
      </c>
      <c r="P4" s="44"/>
      <c r="Q4" s="120"/>
    </row>
    <row r="5" spans="1:17" s="162" customFormat="1" x14ac:dyDescent="0.25">
      <c r="A5" s="62">
        <v>4</v>
      </c>
      <c r="B5" s="207" t="s">
        <v>206</v>
      </c>
      <c r="C5" s="199" t="s">
        <v>536</v>
      </c>
      <c r="D5" s="208">
        <v>41821</v>
      </c>
      <c r="E5" s="200">
        <v>43465</v>
      </c>
      <c r="F5" s="201">
        <v>5</v>
      </c>
      <c r="G5" s="200">
        <v>43467</v>
      </c>
      <c r="H5" s="199" t="s">
        <v>537</v>
      </c>
      <c r="I5" s="199" t="s">
        <v>356</v>
      </c>
      <c r="J5" s="209" t="s">
        <v>403</v>
      </c>
      <c r="K5" s="241" t="s">
        <v>257</v>
      </c>
      <c r="L5" s="204">
        <v>100114849313462</v>
      </c>
      <c r="M5" s="198" t="s">
        <v>538</v>
      </c>
      <c r="N5" s="205" t="s">
        <v>539</v>
      </c>
      <c r="O5" s="206" t="s">
        <v>523</v>
      </c>
      <c r="P5" s="62"/>
      <c r="Q5" s="38"/>
    </row>
    <row r="6" spans="1:17" s="162" customFormat="1" x14ac:dyDescent="0.25">
      <c r="A6" s="62">
        <v>5</v>
      </c>
      <c r="B6" s="207" t="s">
        <v>540</v>
      </c>
      <c r="C6" s="199" t="s">
        <v>541</v>
      </c>
      <c r="D6" s="208">
        <v>41836</v>
      </c>
      <c r="E6" s="200">
        <v>42735</v>
      </c>
      <c r="F6" s="201">
        <v>3</v>
      </c>
      <c r="G6" s="200">
        <v>42736</v>
      </c>
      <c r="H6" s="199" t="s">
        <v>542</v>
      </c>
      <c r="I6" s="199" t="s">
        <v>413</v>
      </c>
      <c r="J6" s="209" t="s">
        <v>237</v>
      </c>
      <c r="K6" s="203" t="s">
        <v>201</v>
      </c>
      <c r="L6" s="204">
        <v>170014849212182</v>
      </c>
      <c r="M6" s="198" t="s">
        <v>538</v>
      </c>
      <c r="N6" s="205" t="s">
        <v>543</v>
      </c>
      <c r="O6" s="206" t="s">
        <v>523</v>
      </c>
      <c r="P6" s="62">
        <v>8022175431</v>
      </c>
      <c r="Q6" s="38"/>
    </row>
    <row r="7" spans="1:17" s="162" customFormat="1" x14ac:dyDescent="0.25">
      <c r="A7" s="62">
        <v>6</v>
      </c>
      <c r="B7" s="210" t="s">
        <v>120</v>
      </c>
      <c r="C7" s="198" t="s">
        <v>544</v>
      </c>
      <c r="D7" s="212">
        <v>41865</v>
      </c>
      <c r="E7" s="200">
        <v>43465</v>
      </c>
      <c r="F7" s="213">
        <v>5</v>
      </c>
      <c r="G7" s="200">
        <v>43467</v>
      </c>
      <c r="H7" s="209" t="s">
        <v>545</v>
      </c>
      <c r="I7" s="209" t="s">
        <v>348</v>
      </c>
      <c r="J7" s="198" t="s">
        <v>250</v>
      </c>
      <c r="K7" s="218" t="s">
        <v>101</v>
      </c>
      <c r="L7" s="204">
        <v>140214849132443</v>
      </c>
      <c r="M7" s="198" t="s">
        <v>546</v>
      </c>
      <c r="N7" s="205" t="s">
        <v>547</v>
      </c>
      <c r="O7" s="206" t="s">
        <v>523</v>
      </c>
      <c r="P7" s="62"/>
      <c r="Q7" s="38"/>
    </row>
    <row r="8" spans="1:17" s="162" customFormat="1" x14ac:dyDescent="0.25">
      <c r="A8" s="62">
        <v>7</v>
      </c>
      <c r="B8" s="99" t="s">
        <v>548</v>
      </c>
      <c r="C8" s="38" t="s">
        <v>549</v>
      </c>
      <c r="D8" s="121">
        <v>41879</v>
      </c>
      <c r="E8" s="121">
        <v>44561</v>
      </c>
      <c r="F8" s="122">
        <v>8</v>
      </c>
      <c r="G8" s="119"/>
      <c r="H8" s="120" t="s">
        <v>550</v>
      </c>
      <c r="I8" s="120" t="s">
        <v>348</v>
      </c>
      <c r="J8" s="120" t="s">
        <v>244</v>
      </c>
      <c r="K8" s="64" t="s">
        <v>97</v>
      </c>
      <c r="L8" s="59">
        <v>221014849264771</v>
      </c>
      <c r="M8" s="38" t="s">
        <v>551</v>
      </c>
      <c r="N8" s="60" t="s">
        <v>552</v>
      </c>
      <c r="O8" s="61" t="s">
        <v>523</v>
      </c>
      <c r="P8" s="62"/>
      <c r="Q8" s="38"/>
    </row>
    <row r="9" spans="1:17" s="162" customFormat="1" x14ac:dyDescent="0.25">
      <c r="A9" s="62">
        <v>8</v>
      </c>
      <c r="B9" s="210" t="s">
        <v>553</v>
      </c>
      <c r="C9" s="211" t="s">
        <v>554</v>
      </c>
      <c r="D9" s="212">
        <v>41900</v>
      </c>
      <c r="E9" s="212">
        <v>42735</v>
      </c>
      <c r="F9" s="213">
        <v>3</v>
      </c>
      <c r="G9" s="200">
        <v>42736</v>
      </c>
      <c r="H9" s="209" t="s">
        <v>555</v>
      </c>
      <c r="I9" s="209" t="s">
        <v>348</v>
      </c>
      <c r="J9" s="198" t="s">
        <v>556</v>
      </c>
      <c r="K9" s="214" t="s">
        <v>107</v>
      </c>
      <c r="L9" s="204">
        <v>200214949944065</v>
      </c>
      <c r="M9" s="198" t="s">
        <v>557</v>
      </c>
      <c r="N9" s="205" t="s">
        <v>558</v>
      </c>
      <c r="O9" s="206" t="s">
        <v>523</v>
      </c>
      <c r="P9" s="62"/>
      <c r="Q9" s="38"/>
    </row>
    <row r="10" spans="1:17" s="162" customFormat="1" x14ac:dyDescent="0.25">
      <c r="A10" s="62">
        <v>9</v>
      </c>
      <c r="B10" s="210" t="s">
        <v>559</v>
      </c>
      <c r="C10" s="198" t="s">
        <v>560</v>
      </c>
      <c r="D10" s="215">
        <v>41939</v>
      </c>
      <c r="E10" s="215">
        <v>42551</v>
      </c>
      <c r="F10" s="213">
        <v>2</v>
      </c>
      <c r="G10" s="202">
        <v>42464</v>
      </c>
      <c r="H10" s="209" t="s">
        <v>561</v>
      </c>
      <c r="I10" s="209" t="s">
        <v>348</v>
      </c>
      <c r="J10" s="198" t="s">
        <v>556</v>
      </c>
      <c r="K10" s="214" t="s">
        <v>107</v>
      </c>
      <c r="L10" s="204">
        <v>210715151054647</v>
      </c>
      <c r="M10" s="198" t="s">
        <v>562</v>
      </c>
      <c r="N10" s="205" t="s">
        <v>563</v>
      </c>
      <c r="O10" s="206" t="s">
        <v>523</v>
      </c>
      <c r="P10" s="44"/>
      <c r="Q10" s="38"/>
    </row>
    <row r="11" spans="1:17" s="162" customFormat="1" x14ac:dyDescent="0.25">
      <c r="A11" s="62">
        <v>10</v>
      </c>
      <c r="B11" s="99" t="s">
        <v>282</v>
      </c>
      <c r="C11" s="120" t="s">
        <v>564</v>
      </c>
      <c r="D11" s="100">
        <v>41971</v>
      </c>
      <c r="E11" s="121">
        <v>44377</v>
      </c>
      <c r="F11" s="123">
        <v>7</v>
      </c>
      <c r="G11" s="119"/>
      <c r="H11" s="120" t="s">
        <v>565</v>
      </c>
      <c r="I11" s="120" t="s">
        <v>354</v>
      </c>
      <c r="J11" s="56" t="s">
        <v>254</v>
      </c>
      <c r="K11" s="63" t="s">
        <v>190</v>
      </c>
      <c r="L11" s="59">
        <v>221114849267662</v>
      </c>
      <c r="M11" s="120" t="s">
        <v>566</v>
      </c>
      <c r="N11" s="60" t="s">
        <v>567</v>
      </c>
      <c r="O11" s="61" t="s">
        <v>523</v>
      </c>
      <c r="P11" s="62"/>
      <c r="Q11" s="38"/>
    </row>
    <row r="12" spans="1:17" s="162" customFormat="1" x14ac:dyDescent="0.25">
      <c r="A12" s="62">
        <v>11</v>
      </c>
      <c r="B12" s="99" t="s">
        <v>183</v>
      </c>
      <c r="C12" s="120" t="s">
        <v>568</v>
      </c>
      <c r="D12" s="100">
        <v>41978</v>
      </c>
      <c r="E12" s="121">
        <v>44377</v>
      </c>
      <c r="F12" s="123">
        <v>7</v>
      </c>
      <c r="G12" s="119"/>
      <c r="H12" s="120" t="s">
        <v>569</v>
      </c>
      <c r="I12" s="120" t="s">
        <v>348</v>
      </c>
      <c r="J12" s="56" t="s">
        <v>244</v>
      </c>
      <c r="K12" s="63" t="s">
        <v>97</v>
      </c>
      <c r="L12" s="59">
        <v>140414849050300</v>
      </c>
      <c r="M12" s="120" t="s">
        <v>570</v>
      </c>
      <c r="N12" s="60" t="s">
        <v>571</v>
      </c>
      <c r="O12" s="61" t="s">
        <v>523</v>
      </c>
      <c r="P12" s="62"/>
      <c r="Q12" s="38"/>
    </row>
    <row r="13" spans="1:17" s="162" customFormat="1" x14ac:dyDescent="0.25">
      <c r="A13" s="62">
        <v>12</v>
      </c>
      <c r="B13" s="210" t="s">
        <v>572</v>
      </c>
      <c r="C13" s="209" t="s">
        <v>573</v>
      </c>
      <c r="D13" s="216">
        <v>42004</v>
      </c>
      <c r="E13" s="216">
        <v>42551</v>
      </c>
      <c r="F13" s="201">
        <v>1.86666666666666</v>
      </c>
      <c r="G13" s="202">
        <v>42551</v>
      </c>
      <c r="H13" s="209" t="s">
        <v>574</v>
      </c>
      <c r="I13" s="209" t="s">
        <v>354</v>
      </c>
      <c r="J13" s="199" t="s">
        <v>242</v>
      </c>
      <c r="K13" s="203" t="s">
        <v>181</v>
      </c>
      <c r="L13" s="204">
        <v>180014849207548</v>
      </c>
      <c r="M13" s="209" t="s">
        <v>575</v>
      </c>
      <c r="N13" s="205" t="s">
        <v>576</v>
      </c>
      <c r="O13" s="206" t="s">
        <v>523</v>
      </c>
      <c r="P13" s="44"/>
      <c r="Q13" s="38"/>
    </row>
    <row r="14" spans="1:17" s="162" customFormat="1" x14ac:dyDescent="0.25">
      <c r="A14" s="62">
        <v>13</v>
      </c>
      <c r="B14" s="210" t="s">
        <v>577</v>
      </c>
      <c r="C14" s="209" t="s">
        <v>578</v>
      </c>
      <c r="D14" s="217">
        <v>42069</v>
      </c>
      <c r="E14" s="200">
        <v>42735</v>
      </c>
      <c r="F14" s="201">
        <v>1.6969696969696899</v>
      </c>
      <c r="G14" s="200">
        <v>42736</v>
      </c>
      <c r="H14" s="209" t="s">
        <v>579</v>
      </c>
      <c r="I14" s="209" t="s">
        <v>413</v>
      </c>
      <c r="J14" s="209" t="s">
        <v>580</v>
      </c>
      <c r="K14" s="218" t="s">
        <v>202</v>
      </c>
      <c r="L14" s="219">
        <v>171914849240609</v>
      </c>
      <c r="M14" s="209" t="s">
        <v>581</v>
      </c>
      <c r="N14" s="220" t="s">
        <v>582</v>
      </c>
      <c r="O14" s="206" t="s">
        <v>523</v>
      </c>
      <c r="P14" s="62"/>
      <c r="Q14" s="38"/>
    </row>
    <row r="15" spans="1:17" s="162" customFormat="1" x14ac:dyDescent="0.25">
      <c r="A15" s="62">
        <v>14</v>
      </c>
      <c r="B15" s="210" t="s">
        <v>172</v>
      </c>
      <c r="C15" s="209" t="s">
        <v>583</v>
      </c>
      <c r="D15" s="217">
        <v>42075</v>
      </c>
      <c r="E15" s="200">
        <v>43100</v>
      </c>
      <c r="F15" s="201">
        <v>3</v>
      </c>
      <c r="G15" s="202">
        <v>43102</v>
      </c>
      <c r="H15" s="209" t="s">
        <v>584</v>
      </c>
      <c r="I15" s="209" t="s">
        <v>398</v>
      </c>
      <c r="J15" s="198" t="s">
        <v>249</v>
      </c>
      <c r="K15" s="221" t="s">
        <v>168</v>
      </c>
      <c r="L15" s="222">
        <v>140214849161868</v>
      </c>
      <c r="M15" s="209" t="s">
        <v>546</v>
      </c>
      <c r="N15" s="220" t="s">
        <v>585</v>
      </c>
      <c r="O15" s="206" t="s">
        <v>523</v>
      </c>
      <c r="P15" s="62"/>
      <c r="Q15" s="38"/>
    </row>
    <row r="16" spans="1:17" s="162" customFormat="1" x14ac:dyDescent="0.25">
      <c r="A16" s="62">
        <v>15</v>
      </c>
      <c r="B16" s="210" t="s">
        <v>173</v>
      </c>
      <c r="C16" s="209" t="s">
        <v>586</v>
      </c>
      <c r="D16" s="217">
        <v>42080</v>
      </c>
      <c r="E16" s="200">
        <v>43100</v>
      </c>
      <c r="F16" s="201">
        <v>3</v>
      </c>
      <c r="G16" s="202">
        <v>43102</v>
      </c>
      <c r="H16" s="209" t="s">
        <v>587</v>
      </c>
      <c r="I16" s="209" t="s">
        <v>398</v>
      </c>
      <c r="J16" s="198" t="s">
        <v>249</v>
      </c>
      <c r="K16" s="221" t="s">
        <v>168</v>
      </c>
      <c r="L16" s="222">
        <v>140214849162336</v>
      </c>
      <c r="M16" s="209" t="s">
        <v>546</v>
      </c>
      <c r="N16" s="220" t="s">
        <v>588</v>
      </c>
      <c r="O16" s="223">
        <v>0.5</v>
      </c>
      <c r="P16" s="62"/>
      <c r="Q16" s="38"/>
    </row>
    <row r="17" spans="1:27" s="162" customFormat="1" x14ac:dyDescent="0.25">
      <c r="A17" s="62">
        <v>16</v>
      </c>
      <c r="B17" s="210" t="s">
        <v>174</v>
      </c>
      <c r="C17" s="209" t="s">
        <v>589</v>
      </c>
      <c r="D17" s="217">
        <v>42086</v>
      </c>
      <c r="E17" s="200">
        <v>43100</v>
      </c>
      <c r="F17" s="213">
        <v>3</v>
      </c>
      <c r="G17" s="202">
        <v>43102</v>
      </c>
      <c r="H17" s="209" t="s">
        <v>590</v>
      </c>
      <c r="I17" s="209" t="s">
        <v>398</v>
      </c>
      <c r="J17" s="198" t="s">
        <v>249</v>
      </c>
      <c r="K17" s="221" t="s">
        <v>168</v>
      </c>
      <c r="L17" s="204">
        <v>140114849248850</v>
      </c>
      <c r="M17" s="209" t="s">
        <v>551</v>
      </c>
      <c r="N17" s="220" t="s">
        <v>591</v>
      </c>
      <c r="O17" s="206" t="s">
        <v>523</v>
      </c>
      <c r="P17" s="62"/>
      <c r="Q17" s="38"/>
    </row>
    <row r="18" spans="1:27" s="162" customFormat="1" x14ac:dyDescent="0.25">
      <c r="A18" s="62">
        <v>17</v>
      </c>
      <c r="B18" s="210" t="s">
        <v>175</v>
      </c>
      <c r="C18" s="209" t="s">
        <v>592</v>
      </c>
      <c r="D18" s="217">
        <v>42097</v>
      </c>
      <c r="E18" s="200">
        <v>43100</v>
      </c>
      <c r="F18" s="213">
        <v>5</v>
      </c>
      <c r="G18" s="202">
        <v>43102</v>
      </c>
      <c r="H18" s="209" t="s">
        <v>593</v>
      </c>
      <c r="I18" s="209" t="s">
        <v>398</v>
      </c>
      <c r="J18" s="209" t="s">
        <v>594</v>
      </c>
      <c r="K18" s="203" t="s">
        <v>273</v>
      </c>
      <c r="L18" s="224">
        <v>101514849235693</v>
      </c>
      <c r="M18" s="209" t="s">
        <v>595</v>
      </c>
      <c r="N18" s="205" t="s">
        <v>596</v>
      </c>
      <c r="O18" s="223">
        <v>0.55000000000000004</v>
      </c>
      <c r="P18" s="62"/>
      <c r="Q18" s="38"/>
    </row>
    <row r="19" spans="1:27" s="164" customFormat="1" x14ac:dyDescent="0.25">
      <c r="A19" s="62">
        <v>18</v>
      </c>
      <c r="B19" s="99" t="s">
        <v>184</v>
      </c>
      <c r="C19" s="120" t="s">
        <v>597</v>
      </c>
      <c r="D19" s="100">
        <v>42121</v>
      </c>
      <c r="E19" s="121">
        <v>44561</v>
      </c>
      <c r="F19" s="122">
        <v>7</v>
      </c>
      <c r="G19" s="119"/>
      <c r="H19" s="120" t="s">
        <v>598</v>
      </c>
      <c r="I19" s="120" t="s">
        <v>354</v>
      </c>
      <c r="J19" s="56" t="s">
        <v>254</v>
      </c>
      <c r="K19" s="63" t="s">
        <v>190</v>
      </c>
      <c r="L19" s="59">
        <v>141014950000266</v>
      </c>
      <c r="M19" s="120" t="s">
        <v>599</v>
      </c>
      <c r="N19" s="60" t="s">
        <v>600</v>
      </c>
      <c r="O19" s="61" t="s">
        <v>523</v>
      </c>
      <c r="P19" s="62"/>
      <c r="Q19" s="38"/>
      <c r="R19" s="162"/>
      <c r="S19" s="162"/>
      <c r="T19" s="162"/>
      <c r="U19" s="162"/>
      <c r="V19" s="162"/>
      <c r="W19" s="162"/>
      <c r="X19" s="162"/>
      <c r="Y19" s="162"/>
      <c r="Z19" s="162"/>
      <c r="AA19" s="162"/>
    </row>
    <row r="20" spans="1:27" s="162" customFormat="1" x14ac:dyDescent="0.25">
      <c r="A20" s="62">
        <v>19</v>
      </c>
      <c r="B20" s="209" t="s">
        <v>601</v>
      </c>
      <c r="C20" s="216" t="s">
        <v>359</v>
      </c>
      <c r="D20" s="216">
        <v>42334</v>
      </c>
      <c r="E20" s="200">
        <v>42735</v>
      </c>
      <c r="F20" s="209">
        <v>1</v>
      </c>
      <c r="G20" s="225">
        <v>42501</v>
      </c>
      <c r="H20" s="209" t="s">
        <v>602</v>
      </c>
      <c r="I20" s="209" t="s">
        <v>348</v>
      </c>
      <c r="J20" s="210" t="s">
        <v>236</v>
      </c>
      <c r="K20" s="204" t="s">
        <v>110</v>
      </c>
      <c r="L20" s="226" t="s">
        <v>603</v>
      </c>
      <c r="M20" s="209" t="s">
        <v>604</v>
      </c>
      <c r="N20" s="205" t="s">
        <v>605</v>
      </c>
      <c r="O20" s="206" t="s">
        <v>523</v>
      </c>
      <c r="P20" s="44"/>
      <c r="Q20" s="38"/>
    </row>
    <row r="21" spans="1:27" s="162" customFormat="1" x14ac:dyDescent="0.25">
      <c r="A21" s="62">
        <v>20</v>
      </c>
      <c r="B21" s="210" t="s">
        <v>153</v>
      </c>
      <c r="C21" s="209" t="s">
        <v>606</v>
      </c>
      <c r="D21" s="217">
        <v>42133</v>
      </c>
      <c r="E21" s="200">
        <v>42735</v>
      </c>
      <c r="F21" s="213">
        <v>0.67878787878787294</v>
      </c>
      <c r="G21" s="200">
        <v>42736</v>
      </c>
      <c r="H21" s="209" t="s">
        <v>607</v>
      </c>
      <c r="I21" s="209" t="s">
        <v>363</v>
      </c>
      <c r="J21" s="209" t="s">
        <v>243</v>
      </c>
      <c r="K21" s="226" t="s">
        <v>146</v>
      </c>
      <c r="L21" s="204">
        <v>200014849869676</v>
      </c>
      <c r="M21" s="209" t="s">
        <v>608</v>
      </c>
      <c r="N21" s="205" t="s">
        <v>609</v>
      </c>
      <c r="O21" s="206" t="s">
        <v>523</v>
      </c>
      <c r="P21" s="65" t="s">
        <v>610</v>
      </c>
      <c r="Q21" s="38"/>
    </row>
    <row r="22" spans="1:27" s="162" customFormat="1" x14ac:dyDescent="0.25">
      <c r="A22" s="62">
        <v>21</v>
      </c>
      <c r="B22" s="210" t="s">
        <v>611</v>
      </c>
      <c r="C22" s="209" t="s">
        <v>612</v>
      </c>
      <c r="D22" s="216">
        <v>42170</v>
      </c>
      <c r="E22" s="216">
        <v>42551</v>
      </c>
      <c r="F22" s="227">
        <v>0.50909090909091403</v>
      </c>
      <c r="G22" s="202">
        <v>42551</v>
      </c>
      <c r="H22" s="209" t="s">
        <v>613</v>
      </c>
      <c r="I22" s="209" t="s">
        <v>363</v>
      </c>
      <c r="J22" s="209" t="s">
        <v>243</v>
      </c>
      <c r="K22" s="226" t="s">
        <v>146</v>
      </c>
      <c r="L22" s="204">
        <v>210114849064364</v>
      </c>
      <c r="M22" s="209" t="s">
        <v>614</v>
      </c>
      <c r="N22" s="205" t="s">
        <v>615</v>
      </c>
      <c r="O22" s="206" t="s">
        <v>523</v>
      </c>
      <c r="P22" s="44"/>
      <c r="Q22" s="38"/>
    </row>
    <row r="23" spans="1:27" s="162" customFormat="1" x14ac:dyDescent="0.25">
      <c r="A23" s="62">
        <v>22</v>
      </c>
      <c r="B23" s="210" t="s">
        <v>234</v>
      </c>
      <c r="C23" s="209" t="s">
        <v>499</v>
      </c>
      <c r="D23" s="216">
        <v>42180</v>
      </c>
      <c r="E23" s="216">
        <v>42551</v>
      </c>
      <c r="F23" s="227">
        <v>1</v>
      </c>
      <c r="G23" s="202">
        <v>42551</v>
      </c>
      <c r="H23" s="209" t="s">
        <v>616</v>
      </c>
      <c r="I23" s="209" t="s">
        <v>348</v>
      </c>
      <c r="J23" s="209" t="s">
        <v>236</v>
      </c>
      <c r="K23" s="226" t="s">
        <v>110</v>
      </c>
      <c r="L23" s="204"/>
      <c r="M23" s="209"/>
      <c r="N23" s="205" t="s">
        <v>617</v>
      </c>
      <c r="O23" s="206" t="s">
        <v>523</v>
      </c>
      <c r="P23" s="44"/>
      <c r="Q23" s="38"/>
    </row>
    <row r="24" spans="1:27" s="162" customFormat="1" x14ac:dyDescent="0.25">
      <c r="A24" s="62">
        <v>23</v>
      </c>
      <c r="B24" s="210" t="s">
        <v>232</v>
      </c>
      <c r="C24" s="209" t="s">
        <v>618</v>
      </c>
      <c r="D24" s="216">
        <v>42205</v>
      </c>
      <c r="E24" s="228">
        <v>42551</v>
      </c>
      <c r="F24" s="229" t="s">
        <v>619</v>
      </c>
      <c r="G24" s="230">
        <v>42551</v>
      </c>
      <c r="H24" s="209" t="s">
        <v>620</v>
      </c>
      <c r="I24" s="209" t="s">
        <v>348</v>
      </c>
      <c r="J24" s="209" t="s">
        <v>236</v>
      </c>
      <c r="K24" s="226" t="s">
        <v>110</v>
      </c>
      <c r="L24" s="204"/>
      <c r="M24" s="209"/>
      <c r="N24" s="205" t="s">
        <v>621</v>
      </c>
      <c r="O24" s="206" t="s">
        <v>523</v>
      </c>
      <c r="P24" s="44"/>
      <c r="Q24" s="38"/>
    </row>
    <row r="25" spans="1:27" s="162" customFormat="1" x14ac:dyDescent="0.25">
      <c r="A25" s="62">
        <v>24</v>
      </c>
      <c r="B25" s="210" t="s">
        <v>622</v>
      </c>
      <c r="C25" s="209" t="s">
        <v>623</v>
      </c>
      <c r="D25" s="216">
        <v>42205</v>
      </c>
      <c r="E25" s="228">
        <v>42551</v>
      </c>
      <c r="F25" s="229">
        <v>1</v>
      </c>
      <c r="G25" s="230">
        <v>42551</v>
      </c>
      <c r="H25" s="209" t="s">
        <v>624</v>
      </c>
      <c r="I25" s="209" t="s">
        <v>348</v>
      </c>
      <c r="J25" s="209" t="s">
        <v>236</v>
      </c>
      <c r="K25" s="226" t="s">
        <v>110</v>
      </c>
      <c r="L25" s="204">
        <v>140214849169405</v>
      </c>
      <c r="M25" s="209" t="s">
        <v>625</v>
      </c>
      <c r="N25" s="205" t="s">
        <v>626</v>
      </c>
      <c r="O25" s="206" t="s">
        <v>523</v>
      </c>
      <c r="P25" s="44"/>
      <c r="Q25" s="38"/>
    </row>
    <row r="26" spans="1:27" s="162" customFormat="1" x14ac:dyDescent="0.25">
      <c r="A26" s="62">
        <v>25</v>
      </c>
      <c r="B26" s="210" t="s">
        <v>627</v>
      </c>
      <c r="C26" s="209" t="s">
        <v>628</v>
      </c>
      <c r="D26" s="216">
        <v>42208</v>
      </c>
      <c r="E26" s="216">
        <v>42551</v>
      </c>
      <c r="F26" s="227">
        <v>1</v>
      </c>
      <c r="G26" s="202">
        <v>42551</v>
      </c>
      <c r="H26" s="209" t="s">
        <v>629</v>
      </c>
      <c r="I26" s="209" t="s">
        <v>354</v>
      </c>
      <c r="J26" s="199" t="s">
        <v>242</v>
      </c>
      <c r="K26" s="203" t="s">
        <v>181</v>
      </c>
      <c r="L26" s="204">
        <v>140214849120798</v>
      </c>
      <c r="M26" s="209" t="s">
        <v>630</v>
      </c>
      <c r="N26" s="205" t="s">
        <v>631</v>
      </c>
      <c r="O26" s="206" t="s">
        <v>523</v>
      </c>
      <c r="P26" s="44"/>
      <c r="Q26" s="38"/>
    </row>
    <row r="27" spans="1:27" s="162" customFormat="1" x14ac:dyDescent="0.25">
      <c r="A27" s="62">
        <v>26</v>
      </c>
      <c r="B27" s="210" t="s">
        <v>632</v>
      </c>
      <c r="C27" s="209" t="s">
        <v>633</v>
      </c>
      <c r="D27" s="217">
        <v>42188</v>
      </c>
      <c r="E27" s="228">
        <v>42551</v>
      </c>
      <c r="F27" s="229">
        <v>1</v>
      </c>
      <c r="G27" s="202">
        <v>42586</v>
      </c>
      <c r="H27" s="209" t="s">
        <v>634</v>
      </c>
      <c r="I27" s="209" t="s">
        <v>398</v>
      </c>
      <c r="J27" s="198" t="s">
        <v>635</v>
      </c>
      <c r="K27" s="214">
        <v>1164</v>
      </c>
      <c r="L27" s="204">
        <v>200114949347742</v>
      </c>
      <c r="M27" s="209" t="s">
        <v>636</v>
      </c>
      <c r="N27" s="205" t="s">
        <v>637</v>
      </c>
      <c r="O27" s="206" t="s">
        <v>523</v>
      </c>
      <c r="P27" s="44"/>
      <c r="Q27" s="38"/>
    </row>
    <row r="28" spans="1:27" s="162" customFormat="1" x14ac:dyDescent="0.25">
      <c r="A28" s="62">
        <v>27</v>
      </c>
      <c r="B28" s="210" t="s">
        <v>638</v>
      </c>
      <c r="C28" s="209" t="s">
        <v>639</v>
      </c>
      <c r="D28" s="216">
        <v>42216</v>
      </c>
      <c r="E28" s="216">
        <v>42551</v>
      </c>
      <c r="F28" s="227">
        <v>1</v>
      </c>
      <c r="G28" s="202">
        <v>42551</v>
      </c>
      <c r="H28" s="209" t="s">
        <v>640</v>
      </c>
      <c r="I28" s="209" t="s">
        <v>413</v>
      </c>
      <c r="J28" s="209" t="s">
        <v>237</v>
      </c>
      <c r="K28" s="218" t="s">
        <v>201</v>
      </c>
      <c r="L28" s="204">
        <v>100114849366515</v>
      </c>
      <c r="M28" s="209" t="s">
        <v>641</v>
      </c>
      <c r="N28" s="205" t="s">
        <v>642</v>
      </c>
      <c r="O28" s="206" t="s">
        <v>523</v>
      </c>
      <c r="P28" s="44"/>
      <c r="Q28" s="38"/>
    </row>
    <row r="29" spans="1:27" s="164" customFormat="1" x14ac:dyDescent="0.25">
      <c r="A29" s="62">
        <v>28</v>
      </c>
      <c r="B29" s="210" t="s">
        <v>130</v>
      </c>
      <c r="C29" s="209" t="s">
        <v>643</v>
      </c>
      <c r="D29" s="217">
        <v>42233</v>
      </c>
      <c r="E29" s="228">
        <v>43465</v>
      </c>
      <c r="F29" s="229">
        <v>3</v>
      </c>
      <c r="G29" s="202">
        <v>43467</v>
      </c>
      <c r="H29" s="209" t="s">
        <v>644</v>
      </c>
      <c r="I29" s="209" t="s">
        <v>348</v>
      </c>
      <c r="J29" s="209" t="s">
        <v>244</v>
      </c>
      <c r="K29" s="226" t="s">
        <v>97</v>
      </c>
      <c r="L29" s="219">
        <v>200014851215668</v>
      </c>
      <c r="M29" s="209" t="s">
        <v>645</v>
      </c>
      <c r="N29" s="205" t="s">
        <v>646</v>
      </c>
      <c r="O29" s="223" t="s">
        <v>647</v>
      </c>
      <c r="P29" s="62"/>
      <c r="Q29" s="38"/>
      <c r="R29" s="162"/>
      <c r="S29" s="162"/>
      <c r="T29" s="162"/>
      <c r="U29" s="162"/>
      <c r="V29" s="162"/>
      <c r="W29" s="162"/>
      <c r="X29" s="162"/>
      <c r="Y29" s="162"/>
      <c r="Z29" s="162"/>
      <c r="AA29" s="162"/>
    </row>
    <row r="30" spans="1:27" s="162" customFormat="1" x14ac:dyDescent="0.25">
      <c r="A30" s="62">
        <v>29</v>
      </c>
      <c r="B30" s="210" t="s">
        <v>648</v>
      </c>
      <c r="C30" s="209" t="s">
        <v>649</v>
      </c>
      <c r="D30" s="215">
        <v>42254</v>
      </c>
      <c r="E30" s="215">
        <v>42551</v>
      </c>
      <c r="F30" s="213">
        <v>1</v>
      </c>
      <c r="G30" s="202"/>
      <c r="H30" s="209" t="s">
        <v>650</v>
      </c>
      <c r="I30" s="209" t="s">
        <v>386</v>
      </c>
      <c r="J30" s="209" t="s">
        <v>651</v>
      </c>
      <c r="K30" s="221" t="s">
        <v>226</v>
      </c>
      <c r="L30" s="204"/>
      <c r="M30" s="198"/>
      <c r="N30" s="231" t="s">
        <v>652</v>
      </c>
      <c r="O30" s="206" t="s">
        <v>523</v>
      </c>
      <c r="P30" s="44"/>
      <c r="Q30" s="38"/>
    </row>
    <row r="31" spans="1:27" s="162" customFormat="1" x14ac:dyDescent="0.25">
      <c r="A31" s="62">
        <v>30</v>
      </c>
      <c r="B31" s="99" t="s">
        <v>134</v>
      </c>
      <c r="C31" s="38" t="s">
        <v>480</v>
      </c>
      <c r="D31" s="121">
        <v>43108</v>
      </c>
      <c r="E31" s="121">
        <v>44561</v>
      </c>
      <c r="F31" s="122">
        <v>4</v>
      </c>
      <c r="G31" s="124"/>
      <c r="H31" s="38" t="s">
        <v>653</v>
      </c>
      <c r="I31" s="38" t="s">
        <v>348</v>
      </c>
      <c r="J31" s="38" t="s">
        <v>245</v>
      </c>
      <c r="K31" s="58" t="s">
        <v>108</v>
      </c>
      <c r="L31" s="59">
        <v>100314849084578</v>
      </c>
      <c r="M31" s="38" t="s">
        <v>654</v>
      </c>
      <c r="N31" s="179" t="s">
        <v>655</v>
      </c>
      <c r="O31" s="44" t="s">
        <v>523</v>
      </c>
      <c r="P31" s="62"/>
      <c r="Q31" s="38"/>
    </row>
    <row r="32" spans="1:27" s="162" customFormat="1" x14ac:dyDescent="0.25">
      <c r="A32" s="62">
        <v>31</v>
      </c>
      <c r="B32" s="210" t="s">
        <v>656</v>
      </c>
      <c r="C32" s="209" t="s">
        <v>657</v>
      </c>
      <c r="D32" s="215">
        <v>42256</v>
      </c>
      <c r="E32" s="215">
        <v>42551</v>
      </c>
      <c r="F32" s="213">
        <v>1</v>
      </c>
      <c r="G32" s="202">
        <v>42551</v>
      </c>
      <c r="H32" s="198" t="s">
        <v>658</v>
      </c>
      <c r="I32" s="198" t="s">
        <v>363</v>
      </c>
      <c r="J32" s="198" t="s">
        <v>243</v>
      </c>
      <c r="K32" s="221" t="s">
        <v>146</v>
      </c>
      <c r="L32" s="222">
        <v>140114849285258</v>
      </c>
      <c r="M32" s="198" t="s">
        <v>659</v>
      </c>
      <c r="N32" s="232">
        <v>301270200</v>
      </c>
      <c r="O32" s="233" t="s">
        <v>523</v>
      </c>
      <c r="P32" s="44"/>
      <c r="Q32" s="38"/>
    </row>
    <row r="33" spans="1:17" s="132" customFormat="1" x14ac:dyDescent="0.25">
      <c r="A33" s="62">
        <v>32</v>
      </c>
      <c r="B33" s="234" t="s">
        <v>660</v>
      </c>
      <c r="C33" s="198" t="s">
        <v>661</v>
      </c>
      <c r="D33" s="215">
        <v>42262</v>
      </c>
      <c r="E33" s="215">
        <v>42551</v>
      </c>
      <c r="F33" s="213">
        <v>1</v>
      </c>
      <c r="G33" s="202">
        <v>42551</v>
      </c>
      <c r="H33" s="198" t="s">
        <v>662</v>
      </c>
      <c r="I33" s="198" t="s">
        <v>348</v>
      </c>
      <c r="J33" s="198" t="s">
        <v>347</v>
      </c>
      <c r="K33" s="214"/>
      <c r="L33" s="222">
        <v>101214849223871</v>
      </c>
      <c r="M33" s="198" t="s">
        <v>663</v>
      </c>
      <c r="N33" s="232">
        <v>183594645</v>
      </c>
      <c r="O33" s="233" t="s">
        <v>523</v>
      </c>
      <c r="P33" s="44"/>
      <c r="Q33" s="38"/>
    </row>
    <row r="34" spans="1:17" s="132" customFormat="1" x14ac:dyDescent="0.25">
      <c r="A34" s="62">
        <v>33</v>
      </c>
      <c r="B34" s="234" t="s">
        <v>664</v>
      </c>
      <c r="C34" s="198" t="s">
        <v>665</v>
      </c>
      <c r="D34" s="215">
        <v>42262</v>
      </c>
      <c r="E34" s="215">
        <v>42551</v>
      </c>
      <c r="F34" s="213">
        <v>1</v>
      </c>
      <c r="G34" s="202">
        <v>42551</v>
      </c>
      <c r="H34" s="198" t="s">
        <v>666</v>
      </c>
      <c r="I34" s="198" t="s">
        <v>348</v>
      </c>
      <c r="J34" s="198" t="s">
        <v>236</v>
      </c>
      <c r="K34" s="214">
        <v>1163</v>
      </c>
      <c r="L34" s="204"/>
      <c r="M34" s="198"/>
      <c r="N34" s="232">
        <v>168403759</v>
      </c>
      <c r="O34" s="233" t="s">
        <v>523</v>
      </c>
      <c r="P34" s="44"/>
      <c r="Q34" s="38"/>
    </row>
    <row r="35" spans="1:17" s="132" customFormat="1" x14ac:dyDescent="0.25">
      <c r="A35" s="62">
        <v>34</v>
      </c>
      <c r="B35" s="234" t="s">
        <v>667</v>
      </c>
      <c r="C35" s="198" t="s">
        <v>668</v>
      </c>
      <c r="D35" s="215">
        <v>42265</v>
      </c>
      <c r="E35" s="215">
        <v>42551</v>
      </c>
      <c r="F35" s="213">
        <v>1</v>
      </c>
      <c r="G35" s="202">
        <v>42551</v>
      </c>
      <c r="H35" s="198" t="s">
        <v>669</v>
      </c>
      <c r="I35" s="198" t="s">
        <v>386</v>
      </c>
      <c r="J35" s="198" t="s">
        <v>651</v>
      </c>
      <c r="K35" s="221" t="s">
        <v>226</v>
      </c>
      <c r="L35" s="204">
        <v>160314849030874</v>
      </c>
      <c r="M35" s="198" t="s">
        <v>670</v>
      </c>
      <c r="N35" s="235" t="s">
        <v>671</v>
      </c>
      <c r="O35" s="233" t="s">
        <v>523</v>
      </c>
      <c r="P35" s="44"/>
      <c r="Q35" s="38"/>
    </row>
    <row r="36" spans="1:17" s="132" customFormat="1" x14ac:dyDescent="0.25">
      <c r="A36" s="62">
        <v>35</v>
      </c>
      <c r="B36" s="234" t="s">
        <v>672</v>
      </c>
      <c r="C36" s="198" t="s">
        <v>673</v>
      </c>
      <c r="D36" s="212">
        <v>42265</v>
      </c>
      <c r="E36" s="212">
        <v>43281</v>
      </c>
      <c r="F36" s="213">
        <v>3</v>
      </c>
      <c r="G36" s="236">
        <v>43283</v>
      </c>
      <c r="H36" s="198" t="s">
        <v>674</v>
      </c>
      <c r="I36" s="199" t="s">
        <v>356</v>
      </c>
      <c r="J36" s="198" t="s">
        <v>403</v>
      </c>
      <c r="K36" s="221" t="s">
        <v>257</v>
      </c>
      <c r="L36" s="204">
        <v>100114849291411</v>
      </c>
      <c r="M36" s="198" t="s">
        <v>641</v>
      </c>
      <c r="N36" s="235" t="s">
        <v>675</v>
      </c>
      <c r="O36" s="233" t="s">
        <v>523</v>
      </c>
      <c r="P36" s="62">
        <v>8008291926</v>
      </c>
      <c r="Q36" s="38"/>
    </row>
    <row r="37" spans="1:17" s="132" customFormat="1" x14ac:dyDescent="0.25">
      <c r="A37" s="62">
        <v>36</v>
      </c>
      <c r="B37" s="234" t="s">
        <v>676</v>
      </c>
      <c r="C37" s="198" t="s">
        <v>677</v>
      </c>
      <c r="D37" s="215">
        <v>42275</v>
      </c>
      <c r="E37" s="212">
        <v>42551</v>
      </c>
      <c r="F37" s="213">
        <v>1</v>
      </c>
      <c r="G37" s="202">
        <v>42551</v>
      </c>
      <c r="H37" s="198" t="s">
        <v>678</v>
      </c>
      <c r="I37" s="198" t="s">
        <v>386</v>
      </c>
      <c r="J37" s="198" t="s">
        <v>651</v>
      </c>
      <c r="K37" s="221" t="s">
        <v>226</v>
      </c>
      <c r="L37" s="204">
        <v>160314949073794</v>
      </c>
      <c r="M37" s="198" t="s">
        <v>670</v>
      </c>
      <c r="N37" s="235" t="s">
        <v>679</v>
      </c>
      <c r="O37" s="233" t="s">
        <v>523</v>
      </c>
      <c r="P37" s="44"/>
      <c r="Q37" s="38"/>
    </row>
    <row r="38" spans="1:17" s="132" customFormat="1" x14ac:dyDescent="0.25">
      <c r="A38" s="62">
        <v>37</v>
      </c>
      <c r="B38" s="234" t="s">
        <v>680</v>
      </c>
      <c r="C38" s="198" t="s">
        <v>681</v>
      </c>
      <c r="D38" s="215">
        <v>42276</v>
      </c>
      <c r="E38" s="212">
        <v>42551</v>
      </c>
      <c r="F38" s="213">
        <v>1</v>
      </c>
      <c r="G38" s="202">
        <v>42551</v>
      </c>
      <c r="H38" s="198" t="s">
        <v>682</v>
      </c>
      <c r="I38" s="198" t="s">
        <v>348</v>
      </c>
      <c r="J38" s="198" t="s">
        <v>236</v>
      </c>
      <c r="K38" s="221">
        <v>1163</v>
      </c>
      <c r="L38" s="204"/>
      <c r="M38" s="198"/>
      <c r="N38" s="235" t="s">
        <v>683</v>
      </c>
      <c r="O38" s="233" t="s">
        <v>523</v>
      </c>
      <c r="P38" s="44"/>
      <c r="Q38" s="38"/>
    </row>
    <row r="39" spans="1:17" s="132" customFormat="1" x14ac:dyDescent="0.25">
      <c r="A39" s="62">
        <v>38</v>
      </c>
      <c r="B39" s="210" t="s">
        <v>684</v>
      </c>
      <c r="C39" s="209" t="s">
        <v>685</v>
      </c>
      <c r="D39" s="217">
        <v>43284</v>
      </c>
      <c r="E39" s="212">
        <v>43646</v>
      </c>
      <c r="F39" s="227">
        <v>1</v>
      </c>
      <c r="G39" s="212">
        <v>43647</v>
      </c>
      <c r="H39" s="209" t="s">
        <v>1455</v>
      </c>
      <c r="I39" s="209" t="s">
        <v>348</v>
      </c>
      <c r="J39" s="209" t="s">
        <v>369</v>
      </c>
      <c r="K39" s="218" t="s">
        <v>113</v>
      </c>
      <c r="L39" s="219">
        <v>221014849144533</v>
      </c>
      <c r="M39" s="209" t="s">
        <v>686</v>
      </c>
      <c r="N39" s="220">
        <v>311954556</v>
      </c>
      <c r="O39" s="206" t="s">
        <v>523</v>
      </c>
      <c r="P39" s="55">
        <v>8097071006</v>
      </c>
      <c r="Q39" s="38"/>
    </row>
    <row r="40" spans="1:17" s="132" customFormat="1" x14ac:dyDescent="0.25">
      <c r="A40" s="62">
        <v>39</v>
      </c>
      <c r="B40" s="125" t="s">
        <v>131</v>
      </c>
      <c r="C40" s="38" t="s">
        <v>687</v>
      </c>
      <c r="D40" s="121">
        <v>42285</v>
      </c>
      <c r="E40" s="121">
        <v>44377</v>
      </c>
      <c r="F40" s="122">
        <v>6</v>
      </c>
      <c r="G40" s="124"/>
      <c r="H40" s="38" t="s">
        <v>688</v>
      </c>
      <c r="I40" s="38" t="s">
        <v>348</v>
      </c>
      <c r="J40" s="38" t="s">
        <v>244</v>
      </c>
      <c r="K40" s="58" t="s">
        <v>97</v>
      </c>
      <c r="L40" s="59">
        <v>140014849247730</v>
      </c>
      <c r="M40" s="38" t="s">
        <v>689</v>
      </c>
      <c r="N40" s="179" t="s">
        <v>690</v>
      </c>
      <c r="O40" s="44" t="s">
        <v>523</v>
      </c>
      <c r="P40" s="62"/>
      <c r="Q40" s="38"/>
    </row>
    <row r="41" spans="1:17" s="132" customFormat="1" x14ac:dyDescent="0.25">
      <c r="A41" s="62">
        <v>40</v>
      </c>
      <c r="B41" s="234" t="s">
        <v>691</v>
      </c>
      <c r="C41" s="198" t="s">
        <v>692</v>
      </c>
      <c r="D41" s="212">
        <v>42292</v>
      </c>
      <c r="E41" s="212">
        <v>42551</v>
      </c>
      <c r="F41" s="213">
        <v>1</v>
      </c>
      <c r="G41" s="202">
        <v>42629</v>
      </c>
      <c r="H41" s="198" t="s">
        <v>693</v>
      </c>
      <c r="I41" s="198" t="s">
        <v>354</v>
      </c>
      <c r="J41" s="198" t="s">
        <v>254</v>
      </c>
      <c r="K41" s="221" t="s">
        <v>190</v>
      </c>
      <c r="L41" s="204">
        <v>221014849269615</v>
      </c>
      <c r="M41" s="198" t="s">
        <v>694</v>
      </c>
      <c r="N41" s="232">
        <v>151774096</v>
      </c>
      <c r="O41" s="233" t="s">
        <v>523</v>
      </c>
      <c r="P41" s="62"/>
      <c r="Q41" s="38"/>
    </row>
    <row r="42" spans="1:17" s="132" customFormat="1" x14ac:dyDescent="0.25">
      <c r="A42" s="62">
        <v>41</v>
      </c>
      <c r="B42" s="234" t="s">
        <v>695</v>
      </c>
      <c r="C42" s="198" t="s">
        <v>696</v>
      </c>
      <c r="D42" s="212">
        <v>42293</v>
      </c>
      <c r="E42" s="212">
        <v>42916</v>
      </c>
      <c r="F42" s="213">
        <v>2</v>
      </c>
      <c r="G42" s="212">
        <v>42917</v>
      </c>
      <c r="H42" s="198" t="s">
        <v>697</v>
      </c>
      <c r="I42" s="198" t="s">
        <v>413</v>
      </c>
      <c r="J42" s="198" t="s">
        <v>434</v>
      </c>
      <c r="K42" s="221" t="s">
        <v>200</v>
      </c>
      <c r="L42" s="204">
        <v>100114849291473</v>
      </c>
      <c r="M42" s="198" t="s">
        <v>641</v>
      </c>
      <c r="N42" s="232">
        <v>111917123</v>
      </c>
      <c r="O42" s="233" t="s">
        <v>523</v>
      </c>
      <c r="P42" s="62"/>
      <c r="Q42" s="38"/>
    </row>
    <row r="43" spans="1:17" s="132" customFormat="1" x14ac:dyDescent="0.25">
      <c r="A43" s="62">
        <v>42</v>
      </c>
      <c r="B43" s="234" t="s">
        <v>176</v>
      </c>
      <c r="C43" s="198" t="s">
        <v>698</v>
      </c>
      <c r="D43" s="212">
        <v>42296</v>
      </c>
      <c r="E43" s="215">
        <v>42916</v>
      </c>
      <c r="F43" s="213">
        <v>3</v>
      </c>
      <c r="G43" s="212">
        <v>42917</v>
      </c>
      <c r="H43" s="198" t="s">
        <v>699</v>
      </c>
      <c r="I43" s="209" t="s">
        <v>398</v>
      </c>
      <c r="J43" s="198" t="s">
        <v>240</v>
      </c>
      <c r="K43" s="221" t="s">
        <v>169</v>
      </c>
      <c r="L43" s="204">
        <v>172314849248738</v>
      </c>
      <c r="M43" s="198" t="s">
        <v>700</v>
      </c>
      <c r="N43" s="235" t="s">
        <v>701</v>
      </c>
      <c r="O43" s="233" t="s">
        <v>702</v>
      </c>
      <c r="P43" s="62"/>
      <c r="Q43" s="38"/>
    </row>
    <row r="44" spans="1:17" s="132" customFormat="1" x14ac:dyDescent="0.25">
      <c r="A44" s="62">
        <v>43</v>
      </c>
      <c r="B44" s="234" t="s">
        <v>154</v>
      </c>
      <c r="C44" s="198" t="s">
        <v>703</v>
      </c>
      <c r="D44" s="212">
        <v>42299</v>
      </c>
      <c r="E44" s="215">
        <v>42916</v>
      </c>
      <c r="F44" s="213">
        <v>2</v>
      </c>
      <c r="G44" s="212">
        <v>42917</v>
      </c>
      <c r="H44" s="198" t="s">
        <v>704</v>
      </c>
      <c r="I44" s="198" t="s">
        <v>363</v>
      </c>
      <c r="J44" s="198" t="s">
        <v>243</v>
      </c>
      <c r="K44" s="221" t="s">
        <v>146</v>
      </c>
      <c r="L44" s="204">
        <v>101514849240500</v>
      </c>
      <c r="M44" s="198" t="s">
        <v>705</v>
      </c>
      <c r="N44" s="235" t="s">
        <v>706</v>
      </c>
      <c r="O44" s="233" t="s">
        <v>523</v>
      </c>
      <c r="P44" s="65" t="s">
        <v>707</v>
      </c>
      <c r="Q44" s="38"/>
    </row>
    <row r="45" spans="1:17" s="132" customFormat="1" x14ac:dyDescent="0.25">
      <c r="A45" s="62">
        <v>44</v>
      </c>
      <c r="B45" s="234" t="s">
        <v>177</v>
      </c>
      <c r="C45" s="198" t="s">
        <v>708</v>
      </c>
      <c r="D45" s="212">
        <v>42318</v>
      </c>
      <c r="E45" s="212">
        <v>44377</v>
      </c>
      <c r="F45" s="213">
        <v>7</v>
      </c>
      <c r="G45" s="236">
        <v>44042</v>
      </c>
      <c r="H45" s="198" t="s">
        <v>709</v>
      </c>
      <c r="I45" s="198" t="s">
        <v>398</v>
      </c>
      <c r="J45" s="209" t="s">
        <v>429</v>
      </c>
      <c r="K45" s="203" t="s">
        <v>275</v>
      </c>
      <c r="L45" s="204">
        <v>221114849271549</v>
      </c>
      <c r="M45" s="198" t="s">
        <v>710</v>
      </c>
      <c r="N45" s="235" t="s">
        <v>711</v>
      </c>
      <c r="O45" s="233" t="s">
        <v>523</v>
      </c>
      <c r="P45" s="62"/>
      <c r="Q45" s="38"/>
    </row>
    <row r="46" spans="1:17" s="132" customFormat="1" x14ac:dyDescent="0.25">
      <c r="A46" s="62">
        <v>45</v>
      </c>
      <c r="B46" s="234" t="s">
        <v>194</v>
      </c>
      <c r="C46" s="198" t="s">
        <v>712</v>
      </c>
      <c r="D46" s="212">
        <v>42324</v>
      </c>
      <c r="E46" s="212">
        <v>42735</v>
      </c>
      <c r="F46" s="213">
        <v>1</v>
      </c>
      <c r="G46" s="200">
        <v>42736</v>
      </c>
      <c r="H46" s="198" t="s">
        <v>713</v>
      </c>
      <c r="I46" s="198" t="s">
        <v>382</v>
      </c>
      <c r="J46" s="198" t="s">
        <v>246</v>
      </c>
      <c r="K46" s="221" t="s">
        <v>247</v>
      </c>
      <c r="L46" s="204">
        <v>210114849187990</v>
      </c>
      <c r="M46" s="198" t="s">
        <v>614</v>
      </c>
      <c r="N46" s="232">
        <v>361267788</v>
      </c>
      <c r="O46" s="233" t="s">
        <v>523</v>
      </c>
      <c r="P46" s="62">
        <v>3700470856</v>
      </c>
      <c r="Q46" s="38"/>
    </row>
    <row r="47" spans="1:17" s="132" customFormat="1" x14ac:dyDescent="0.25">
      <c r="A47" s="62">
        <v>46</v>
      </c>
      <c r="B47" s="234" t="s">
        <v>195</v>
      </c>
      <c r="C47" s="198" t="s">
        <v>714</v>
      </c>
      <c r="D47" s="212">
        <v>42324</v>
      </c>
      <c r="E47" s="212">
        <v>42735</v>
      </c>
      <c r="F47" s="213">
        <v>1</v>
      </c>
      <c r="G47" s="200">
        <v>42736</v>
      </c>
      <c r="H47" s="198" t="s">
        <v>713</v>
      </c>
      <c r="I47" s="198" t="s">
        <v>382</v>
      </c>
      <c r="J47" s="198" t="s">
        <v>246</v>
      </c>
      <c r="K47" s="221" t="s">
        <v>247</v>
      </c>
      <c r="L47" s="204">
        <v>210415151001646</v>
      </c>
      <c r="M47" s="198" t="s">
        <v>715</v>
      </c>
      <c r="N47" s="235" t="s">
        <v>716</v>
      </c>
      <c r="O47" s="233" t="s">
        <v>523</v>
      </c>
      <c r="P47" s="62"/>
      <c r="Q47" s="38"/>
    </row>
    <row r="48" spans="1:17" s="132" customFormat="1" x14ac:dyDescent="0.25">
      <c r="A48" s="62">
        <v>47</v>
      </c>
      <c r="B48" s="234" t="s">
        <v>717</v>
      </c>
      <c r="C48" s="198" t="s">
        <v>718</v>
      </c>
      <c r="D48" s="212">
        <v>42342</v>
      </c>
      <c r="E48" s="212">
        <v>42735</v>
      </c>
      <c r="F48" s="213">
        <v>1</v>
      </c>
      <c r="G48" s="200">
        <v>42736</v>
      </c>
      <c r="H48" s="198" t="s">
        <v>719</v>
      </c>
      <c r="I48" s="198" t="s">
        <v>363</v>
      </c>
      <c r="J48" s="198" t="s">
        <v>243</v>
      </c>
      <c r="K48" s="221" t="s">
        <v>146</v>
      </c>
      <c r="L48" s="204">
        <v>220914849142558</v>
      </c>
      <c r="M48" s="198" t="s">
        <v>630</v>
      </c>
      <c r="N48" s="235" t="s">
        <v>720</v>
      </c>
      <c r="O48" s="233" t="s">
        <v>523</v>
      </c>
      <c r="P48" s="62">
        <v>8097071119</v>
      </c>
      <c r="Q48" s="38"/>
    </row>
    <row r="49" spans="1:27" s="132" customFormat="1" x14ac:dyDescent="0.25">
      <c r="A49" s="62">
        <v>48</v>
      </c>
      <c r="B49" s="234" t="s">
        <v>135</v>
      </c>
      <c r="C49" s="198" t="s">
        <v>721</v>
      </c>
      <c r="D49" s="212">
        <v>42347</v>
      </c>
      <c r="E49" s="212">
        <v>42735</v>
      </c>
      <c r="F49" s="213">
        <v>1</v>
      </c>
      <c r="G49" s="200">
        <v>42736</v>
      </c>
      <c r="H49" s="198" t="s">
        <v>722</v>
      </c>
      <c r="I49" s="198" t="s">
        <v>348</v>
      </c>
      <c r="J49" s="198" t="s">
        <v>245</v>
      </c>
      <c r="K49" s="221" t="s">
        <v>108</v>
      </c>
      <c r="L49" s="204">
        <v>200214949951169</v>
      </c>
      <c r="M49" s="198" t="s">
        <v>604</v>
      </c>
      <c r="N49" s="232">
        <v>212785826</v>
      </c>
      <c r="O49" s="233" t="s">
        <v>523</v>
      </c>
      <c r="P49" s="62"/>
      <c r="Q49" s="38"/>
    </row>
    <row r="50" spans="1:27" s="132" customFormat="1" x14ac:dyDescent="0.25">
      <c r="A50" s="62">
        <v>49</v>
      </c>
      <c r="B50" s="234" t="s">
        <v>156</v>
      </c>
      <c r="C50" s="198" t="s">
        <v>723</v>
      </c>
      <c r="D50" s="212">
        <v>42355</v>
      </c>
      <c r="E50" s="212">
        <v>43830</v>
      </c>
      <c r="F50" s="213">
        <v>4</v>
      </c>
      <c r="G50" s="212">
        <v>43832</v>
      </c>
      <c r="H50" s="198" t="s">
        <v>724</v>
      </c>
      <c r="I50" s="198" t="s">
        <v>363</v>
      </c>
      <c r="J50" s="198" t="s">
        <v>243</v>
      </c>
      <c r="K50" s="221" t="s">
        <v>146</v>
      </c>
      <c r="L50" s="204">
        <v>101514849175353</v>
      </c>
      <c r="M50" s="198" t="s">
        <v>725</v>
      </c>
      <c r="N50" s="235" t="s">
        <v>726</v>
      </c>
      <c r="O50" s="233" t="s">
        <v>523</v>
      </c>
      <c r="P50" s="62">
        <v>8006423870</v>
      </c>
      <c r="Q50" s="38"/>
    </row>
    <row r="51" spans="1:27" s="165" customFormat="1" x14ac:dyDescent="0.25">
      <c r="A51" s="62">
        <v>50</v>
      </c>
      <c r="B51" s="234" t="s">
        <v>220</v>
      </c>
      <c r="C51" s="198" t="s">
        <v>727</v>
      </c>
      <c r="D51" s="212">
        <v>42369</v>
      </c>
      <c r="E51" s="212">
        <v>43465</v>
      </c>
      <c r="F51" s="213">
        <v>4</v>
      </c>
      <c r="G51" s="236">
        <v>43467</v>
      </c>
      <c r="H51" s="198" t="s">
        <v>728</v>
      </c>
      <c r="I51" s="198" t="s">
        <v>351</v>
      </c>
      <c r="J51" s="198" t="s">
        <v>729</v>
      </c>
      <c r="K51" s="214" t="s">
        <v>214</v>
      </c>
      <c r="L51" s="204">
        <v>172314849250329</v>
      </c>
      <c r="M51" s="198" t="s">
        <v>730</v>
      </c>
      <c r="N51" s="235" t="s">
        <v>731</v>
      </c>
      <c r="O51" s="233" t="s">
        <v>523</v>
      </c>
      <c r="P51" s="62"/>
      <c r="Q51" s="38"/>
      <c r="R51" s="132"/>
      <c r="S51" s="132"/>
      <c r="T51" s="132"/>
      <c r="U51" s="132"/>
      <c r="V51" s="132"/>
      <c r="W51" s="132"/>
      <c r="X51" s="132"/>
      <c r="Y51" s="132"/>
      <c r="Z51" s="132"/>
      <c r="AA51" s="132"/>
    </row>
    <row r="52" spans="1:27" s="162" customFormat="1" x14ac:dyDescent="0.25">
      <c r="A52" s="62">
        <v>51</v>
      </c>
      <c r="B52" s="125" t="s">
        <v>732</v>
      </c>
      <c r="C52" s="38" t="s">
        <v>733</v>
      </c>
      <c r="D52" s="121">
        <v>42370</v>
      </c>
      <c r="E52" s="121" t="s">
        <v>619</v>
      </c>
      <c r="F52" s="122"/>
      <c r="G52" s="124"/>
      <c r="H52" s="38" t="s">
        <v>734</v>
      </c>
      <c r="I52" s="38" t="s">
        <v>735</v>
      </c>
      <c r="J52" s="38" t="s">
        <v>736</v>
      </c>
      <c r="K52" s="58" t="s">
        <v>258</v>
      </c>
      <c r="L52" s="59"/>
      <c r="M52" s="38"/>
      <c r="N52" s="179" t="s">
        <v>737</v>
      </c>
      <c r="O52" s="67">
        <v>0.5</v>
      </c>
      <c r="P52" s="62"/>
      <c r="Q52" s="38"/>
    </row>
    <row r="53" spans="1:27" s="162" customFormat="1" x14ac:dyDescent="0.25">
      <c r="A53" s="62">
        <v>52</v>
      </c>
      <c r="B53" s="125" t="s">
        <v>133</v>
      </c>
      <c r="C53" s="38" t="s">
        <v>346</v>
      </c>
      <c r="D53" s="121">
        <v>42398</v>
      </c>
      <c r="E53" s="121">
        <v>44561</v>
      </c>
      <c r="F53" s="122">
        <v>6</v>
      </c>
      <c r="G53" s="57"/>
      <c r="H53" s="38" t="s">
        <v>738</v>
      </c>
      <c r="I53" s="38" t="s">
        <v>2749</v>
      </c>
      <c r="J53" s="38" t="s">
        <v>1495</v>
      </c>
      <c r="K53" s="58" t="s">
        <v>1494</v>
      </c>
      <c r="L53" s="59">
        <v>211215151063747</v>
      </c>
      <c r="M53" s="38" t="s">
        <v>739</v>
      </c>
      <c r="N53" s="179" t="s">
        <v>740</v>
      </c>
      <c r="O53" s="44" t="s">
        <v>523</v>
      </c>
      <c r="P53" s="62"/>
      <c r="Q53" s="38"/>
    </row>
    <row r="54" spans="1:27" s="162" customFormat="1" x14ac:dyDescent="0.25">
      <c r="A54" s="62">
        <v>53</v>
      </c>
      <c r="B54" s="234" t="s">
        <v>741</v>
      </c>
      <c r="C54" s="198" t="s">
        <v>742</v>
      </c>
      <c r="D54" s="212">
        <v>42433</v>
      </c>
      <c r="E54" s="212">
        <v>42735</v>
      </c>
      <c r="F54" s="213">
        <v>1</v>
      </c>
      <c r="G54" s="200">
        <v>42736</v>
      </c>
      <c r="H54" s="198" t="s">
        <v>743</v>
      </c>
      <c r="I54" s="198" t="s">
        <v>351</v>
      </c>
      <c r="J54" s="198" t="s">
        <v>744</v>
      </c>
      <c r="K54" s="214" t="s">
        <v>210</v>
      </c>
      <c r="L54" s="204">
        <v>172314849250145</v>
      </c>
      <c r="M54" s="198" t="s">
        <v>730</v>
      </c>
      <c r="N54" s="235" t="s">
        <v>745</v>
      </c>
      <c r="O54" s="233" t="s">
        <v>523</v>
      </c>
      <c r="P54" s="62"/>
      <c r="Q54" s="38"/>
    </row>
    <row r="55" spans="1:27" s="162" customFormat="1" x14ac:dyDescent="0.25">
      <c r="A55" s="62">
        <v>54</v>
      </c>
      <c r="B55" s="234" t="s">
        <v>136</v>
      </c>
      <c r="C55" s="198" t="s">
        <v>746</v>
      </c>
      <c r="D55" s="212">
        <v>42429</v>
      </c>
      <c r="E55" s="212">
        <v>42735</v>
      </c>
      <c r="F55" s="213">
        <v>1</v>
      </c>
      <c r="G55" s="200">
        <v>42736</v>
      </c>
      <c r="H55" s="198" t="s">
        <v>747</v>
      </c>
      <c r="I55" s="198" t="s">
        <v>348</v>
      </c>
      <c r="J55" s="198" t="s">
        <v>245</v>
      </c>
      <c r="K55" s="221" t="s">
        <v>108</v>
      </c>
      <c r="L55" s="204">
        <v>221114849272623</v>
      </c>
      <c r="M55" s="198" t="s">
        <v>748</v>
      </c>
      <c r="N55" s="232">
        <v>312241559</v>
      </c>
      <c r="O55" s="233" t="s">
        <v>523</v>
      </c>
      <c r="P55" s="62"/>
      <c r="Q55" s="38"/>
    </row>
    <row r="56" spans="1:27" s="164" customFormat="1" x14ac:dyDescent="0.25">
      <c r="A56" s="62">
        <v>55</v>
      </c>
      <c r="B56" s="125" t="s">
        <v>121</v>
      </c>
      <c r="C56" s="38" t="s">
        <v>749</v>
      </c>
      <c r="D56" s="121">
        <v>44195</v>
      </c>
      <c r="E56" s="121">
        <v>44561</v>
      </c>
      <c r="F56" s="122">
        <v>1</v>
      </c>
      <c r="G56" s="119"/>
      <c r="H56" s="38" t="s">
        <v>2947</v>
      </c>
      <c r="I56" s="38" t="s">
        <v>348</v>
      </c>
      <c r="J56" s="38" t="s">
        <v>2948</v>
      </c>
      <c r="K56" s="64" t="s">
        <v>2012</v>
      </c>
      <c r="L56" s="59">
        <v>200214949952165</v>
      </c>
      <c r="M56" s="38" t="s">
        <v>2949</v>
      </c>
      <c r="N56" s="181">
        <v>241157636</v>
      </c>
      <c r="O56" s="44" t="s">
        <v>523</v>
      </c>
      <c r="P56" s="62"/>
      <c r="Q56" s="38"/>
      <c r="R56" s="162"/>
      <c r="S56" s="162"/>
      <c r="T56" s="162"/>
      <c r="U56" s="162"/>
      <c r="V56" s="162"/>
      <c r="W56" s="162"/>
      <c r="X56" s="162"/>
      <c r="Y56" s="162"/>
      <c r="Z56" s="162"/>
      <c r="AA56" s="162"/>
    </row>
    <row r="57" spans="1:27" x14ac:dyDescent="0.25">
      <c r="A57" s="62">
        <v>56</v>
      </c>
      <c r="B57" s="234" t="s">
        <v>750</v>
      </c>
      <c r="C57" s="198" t="s">
        <v>751</v>
      </c>
      <c r="D57" s="212">
        <v>42439</v>
      </c>
      <c r="E57" s="212">
        <v>42735</v>
      </c>
      <c r="F57" s="213">
        <v>1</v>
      </c>
      <c r="G57" s="200">
        <v>42736</v>
      </c>
      <c r="H57" s="198" t="s">
        <v>752</v>
      </c>
      <c r="I57" s="198" t="s">
        <v>398</v>
      </c>
      <c r="J57" s="198" t="s">
        <v>240</v>
      </c>
      <c r="K57" s="221" t="s">
        <v>169</v>
      </c>
      <c r="L57" s="237"/>
      <c r="M57" s="198"/>
      <c r="N57" s="235" t="s">
        <v>753</v>
      </c>
      <c r="O57" s="233" t="s">
        <v>523</v>
      </c>
      <c r="P57" s="62"/>
      <c r="Q57" s="38"/>
    </row>
    <row r="58" spans="1:27" x14ac:dyDescent="0.25">
      <c r="A58" s="62">
        <v>57</v>
      </c>
      <c r="B58" s="234" t="s">
        <v>754</v>
      </c>
      <c r="C58" s="198" t="s">
        <v>755</v>
      </c>
      <c r="D58" s="212">
        <v>42439</v>
      </c>
      <c r="E58" s="212">
        <v>42735</v>
      </c>
      <c r="F58" s="213">
        <v>1</v>
      </c>
      <c r="G58" s="200">
        <v>42736</v>
      </c>
      <c r="H58" s="198" t="s">
        <v>756</v>
      </c>
      <c r="I58" s="198" t="s">
        <v>363</v>
      </c>
      <c r="J58" s="198" t="s">
        <v>251</v>
      </c>
      <c r="K58" s="221" t="s">
        <v>151</v>
      </c>
      <c r="L58" s="222">
        <v>210114849192498</v>
      </c>
      <c r="M58" s="198" t="s">
        <v>757</v>
      </c>
      <c r="N58" s="232">
        <v>215270390</v>
      </c>
      <c r="O58" s="233" t="s">
        <v>523</v>
      </c>
      <c r="P58" s="62"/>
      <c r="Q58" s="38"/>
    </row>
    <row r="59" spans="1:27" x14ac:dyDescent="0.25">
      <c r="A59" s="62">
        <v>58</v>
      </c>
      <c r="B59" s="234" t="s">
        <v>758</v>
      </c>
      <c r="C59" s="198" t="s">
        <v>759</v>
      </c>
      <c r="D59" s="212">
        <v>42439</v>
      </c>
      <c r="E59" s="212">
        <v>42735</v>
      </c>
      <c r="F59" s="213">
        <v>1</v>
      </c>
      <c r="G59" s="200">
        <v>42736</v>
      </c>
      <c r="H59" s="198" t="s">
        <v>760</v>
      </c>
      <c r="I59" s="198" t="s">
        <v>363</v>
      </c>
      <c r="J59" s="198" t="s">
        <v>251</v>
      </c>
      <c r="K59" s="221" t="s">
        <v>151</v>
      </c>
      <c r="L59" s="222"/>
      <c r="M59" s="198"/>
      <c r="N59" s="232">
        <v>273399852</v>
      </c>
      <c r="O59" s="233" t="s">
        <v>523</v>
      </c>
      <c r="P59" s="62">
        <v>8055053478</v>
      </c>
      <c r="Q59" s="38"/>
    </row>
    <row r="60" spans="1:27" x14ac:dyDescent="0.25">
      <c r="A60" s="62">
        <v>59</v>
      </c>
      <c r="B60" s="234" t="s">
        <v>761</v>
      </c>
      <c r="C60" s="198" t="s">
        <v>762</v>
      </c>
      <c r="D60" s="212">
        <v>42445</v>
      </c>
      <c r="E60" s="212">
        <v>42735</v>
      </c>
      <c r="F60" s="213">
        <v>1</v>
      </c>
      <c r="G60" s="200">
        <v>42736</v>
      </c>
      <c r="H60" s="198" t="s">
        <v>763</v>
      </c>
      <c r="I60" s="198" t="s">
        <v>398</v>
      </c>
      <c r="J60" s="198" t="s">
        <v>764</v>
      </c>
      <c r="K60" s="221" t="s">
        <v>256</v>
      </c>
      <c r="L60" s="222"/>
      <c r="M60" s="198"/>
      <c r="N60" s="235" t="s">
        <v>765</v>
      </c>
      <c r="O60" s="233" t="s">
        <v>523</v>
      </c>
      <c r="P60" s="62">
        <v>8065491921</v>
      </c>
      <c r="Q60" s="38"/>
    </row>
    <row r="61" spans="1:27" x14ac:dyDescent="0.25">
      <c r="A61" s="62">
        <v>60</v>
      </c>
      <c r="B61" s="234" t="s">
        <v>766</v>
      </c>
      <c r="C61" s="198" t="s">
        <v>767</v>
      </c>
      <c r="D61" s="212">
        <v>42445</v>
      </c>
      <c r="E61" s="212">
        <v>42735</v>
      </c>
      <c r="F61" s="213">
        <v>1</v>
      </c>
      <c r="G61" s="200">
        <v>42736</v>
      </c>
      <c r="H61" s="198" t="s">
        <v>768</v>
      </c>
      <c r="I61" s="198" t="s">
        <v>413</v>
      </c>
      <c r="J61" s="198" t="s">
        <v>434</v>
      </c>
      <c r="K61" s="221" t="s">
        <v>200</v>
      </c>
      <c r="L61" s="222">
        <v>171814849242674</v>
      </c>
      <c r="M61" s="198" t="s">
        <v>641</v>
      </c>
      <c r="N61" s="232">
        <v>186115201</v>
      </c>
      <c r="O61" s="233" t="s">
        <v>523</v>
      </c>
      <c r="P61" s="62">
        <v>8036511482</v>
      </c>
      <c r="Q61" s="38"/>
    </row>
    <row r="62" spans="1:27" x14ac:dyDescent="0.25">
      <c r="A62" s="62">
        <v>61</v>
      </c>
      <c r="B62" s="234" t="s">
        <v>769</v>
      </c>
      <c r="C62" s="198" t="s">
        <v>770</v>
      </c>
      <c r="D62" s="212">
        <v>42445</v>
      </c>
      <c r="E62" s="212">
        <v>42735</v>
      </c>
      <c r="F62" s="213">
        <v>1</v>
      </c>
      <c r="G62" s="200">
        <v>42736</v>
      </c>
      <c r="H62" s="198" t="s">
        <v>771</v>
      </c>
      <c r="I62" s="198" t="s">
        <v>348</v>
      </c>
      <c r="J62" s="198" t="s">
        <v>556</v>
      </c>
      <c r="K62" s="221" t="s">
        <v>107</v>
      </c>
      <c r="L62" s="222">
        <v>220214849226063</v>
      </c>
      <c r="M62" s="198" t="s">
        <v>689</v>
      </c>
      <c r="N62" s="232">
        <v>241100881</v>
      </c>
      <c r="O62" s="233" t="s">
        <v>523</v>
      </c>
      <c r="P62" s="62"/>
      <c r="Q62" s="38"/>
    </row>
    <row r="63" spans="1:27" x14ac:dyDescent="0.25">
      <c r="A63" s="62">
        <v>62</v>
      </c>
      <c r="B63" s="234" t="s">
        <v>772</v>
      </c>
      <c r="C63" s="198" t="s">
        <v>773</v>
      </c>
      <c r="D63" s="212">
        <v>42445</v>
      </c>
      <c r="E63" s="212">
        <v>42735</v>
      </c>
      <c r="F63" s="213">
        <v>1</v>
      </c>
      <c r="G63" s="200">
        <v>42736</v>
      </c>
      <c r="H63" s="198" t="s">
        <v>774</v>
      </c>
      <c r="I63" s="198" t="s">
        <v>348</v>
      </c>
      <c r="J63" s="198" t="s">
        <v>556</v>
      </c>
      <c r="K63" s="221" t="s">
        <v>107</v>
      </c>
      <c r="L63" s="222">
        <v>220214849226080</v>
      </c>
      <c r="M63" s="198" t="s">
        <v>689</v>
      </c>
      <c r="N63" s="232">
        <v>241594993</v>
      </c>
      <c r="O63" s="233" t="s">
        <v>523</v>
      </c>
      <c r="P63" s="62"/>
      <c r="Q63" s="38"/>
    </row>
    <row r="64" spans="1:27" x14ac:dyDescent="0.25">
      <c r="A64" s="62">
        <v>63</v>
      </c>
      <c r="B64" s="234" t="s">
        <v>775</v>
      </c>
      <c r="C64" s="198" t="s">
        <v>389</v>
      </c>
      <c r="D64" s="212">
        <v>42446</v>
      </c>
      <c r="E64" s="212">
        <v>42735</v>
      </c>
      <c r="F64" s="213">
        <v>1</v>
      </c>
      <c r="G64" s="200">
        <v>42736</v>
      </c>
      <c r="H64" s="198" t="s">
        <v>776</v>
      </c>
      <c r="I64" s="198" t="s">
        <v>348</v>
      </c>
      <c r="J64" s="198" t="s">
        <v>241</v>
      </c>
      <c r="K64" s="214">
        <v>1019</v>
      </c>
      <c r="L64" s="222">
        <v>101514849210169</v>
      </c>
      <c r="M64" s="198" t="s">
        <v>777</v>
      </c>
      <c r="N64" s="232">
        <v>240708525</v>
      </c>
      <c r="O64" s="233" t="s">
        <v>523</v>
      </c>
      <c r="P64" s="62"/>
      <c r="Q64" s="38"/>
    </row>
    <row r="65" spans="1:27" x14ac:dyDescent="0.25">
      <c r="A65" s="62">
        <v>64</v>
      </c>
      <c r="B65" s="234" t="s">
        <v>778</v>
      </c>
      <c r="C65" s="198" t="s">
        <v>779</v>
      </c>
      <c r="D65" s="212">
        <v>42446</v>
      </c>
      <c r="E65" s="212">
        <v>42735</v>
      </c>
      <c r="F65" s="213">
        <v>1</v>
      </c>
      <c r="G65" s="200">
        <v>42736</v>
      </c>
      <c r="H65" s="198" t="s">
        <v>780</v>
      </c>
      <c r="I65" s="198" t="s">
        <v>348</v>
      </c>
      <c r="J65" s="198" t="s">
        <v>241</v>
      </c>
      <c r="K65" s="214">
        <v>1019</v>
      </c>
      <c r="L65" s="222">
        <v>210014849073690</v>
      </c>
      <c r="M65" s="198" t="s">
        <v>781</v>
      </c>
      <c r="N65" s="232">
        <v>240988936</v>
      </c>
      <c r="O65" s="233" t="s">
        <v>523</v>
      </c>
      <c r="P65" s="62"/>
      <c r="Q65" s="38"/>
    </row>
    <row r="66" spans="1:27" x14ac:dyDescent="0.25">
      <c r="A66" s="62">
        <v>65</v>
      </c>
      <c r="B66" s="234" t="s">
        <v>782</v>
      </c>
      <c r="C66" s="198" t="s">
        <v>783</v>
      </c>
      <c r="D66" s="212">
        <v>42446</v>
      </c>
      <c r="E66" s="212">
        <v>42735</v>
      </c>
      <c r="F66" s="198">
        <v>1</v>
      </c>
      <c r="G66" s="200">
        <v>42736</v>
      </c>
      <c r="H66" s="198" t="s">
        <v>784</v>
      </c>
      <c r="I66" s="198" t="s">
        <v>348</v>
      </c>
      <c r="J66" s="198" t="s">
        <v>241</v>
      </c>
      <c r="K66" s="214">
        <v>1019</v>
      </c>
      <c r="L66" s="222">
        <v>140414950001362</v>
      </c>
      <c r="M66" s="198" t="s">
        <v>785</v>
      </c>
      <c r="N66" s="232">
        <v>264298111</v>
      </c>
      <c r="O66" s="233" t="s">
        <v>523</v>
      </c>
      <c r="P66" s="62"/>
      <c r="Q66" s="38"/>
    </row>
    <row r="67" spans="1:27" x14ac:dyDescent="0.25">
      <c r="A67" s="62">
        <v>66</v>
      </c>
      <c r="B67" s="126" t="s">
        <v>284</v>
      </c>
      <c r="C67" s="37" t="s">
        <v>353</v>
      </c>
      <c r="D67" s="127">
        <v>42454</v>
      </c>
      <c r="E67" s="121">
        <v>44561</v>
      </c>
      <c r="F67" s="37">
        <v>6</v>
      </c>
      <c r="G67" s="128"/>
      <c r="H67" s="37" t="s">
        <v>786</v>
      </c>
      <c r="I67" s="37" t="s">
        <v>354</v>
      </c>
      <c r="J67" s="56" t="s">
        <v>254</v>
      </c>
      <c r="K67" s="63" t="s">
        <v>190</v>
      </c>
      <c r="L67" s="68">
        <v>140414849005153</v>
      </c>
      <c r="M67" s="37" t="s">
        <v>785</v>
      </c>
      <c r="N67" s="180" t="s">
        <v>787</v>
      </c>
      <c r="O67" s="42" t="s">
        <v>523</v>
      </c>
      <c r="P67" s="62">
        <v>1800754128</v>
      </c>
      <c r="Q67" s="38"/>
    </row>
    <row r="68" spans="1:27" x14ac:dyDescent="0.25">
      <c r="A68" s="62">
        <v>67</v>
      </c>
      <c r="B68" s="234" t="s">
        <v>788</v>
      </c>
      <c r="C68" s="198" t="s">
        <v>789</v>
      </c>
      <c r="D68" s="212">
        <v>42454</v>
      </c>
      <c r="E68" s="212">
        <v>42735</v>
      </c>
      <c r="F68" s="198">
        <v>1</v>
      </c>
      <c r="G68" s="200">
        <v>42736</v>
      </c>
      <c r="H68" s="198" t="s">
        <v>790</v>
      </c>
      <c r="I68" s="198" t="s">
        <v>354</v>
      </c>
      <c r="J68" s="198" t="s">
        <v>242</v>
      </c>
      <c r="K68" s="221" t="s">
        <v>181</v>
      </c>
      <c r="L68" s="204">
        <v>140914849173720</v>
      </c>
      <c r="M68" s="238" t="s">
        <v>791</v>
      </c>
      <c r="N68" s="235" t="s">
        <v>792</v>
      </c>
      <c r="O68" s="233" t="s">
        <v>523</v>
      </c>
      <c r="P68" s="62"/>
      <c r="Q68" s="38"/>
    </row>
    <row r="69" spans="1:27" x14ac:dyDescent="0.25">
      <c r="A69" s="62">
        <v>68</v>
      </c>
      <c r="B69" s="234" t="s">
        <v>793</v>
      </c>
      <c r="C69" s="198" t="s">
        <v>794</v>
      </c>
      <c r="D69" s="212">
        <v>42454</v>
      </c>
      <c r="E69" s="212">
        <v>43100</v>
      </c>
      <c r="F69" s="198">
        <v>3</v>
      </c>
      <c r="G69" s="202">
        <v>43102</v>
      </c>
      <c r="H69" s="198" t="s">
        <v>795</v>
      </c>
      <c r="I69" s="209" t="s">
        <v>398</v>
      </c>
      <c r="J69" s="198" t="s">
        <v>429</v>
      </c>
      <c r="K69" s="214" t="s">
        <v>275</v>
      </c>
      <c r="L69" s="204">
        <v>140214849211253</v>
      </c>
      <c r="M69" s="198" t="s">
        <v>796</v>
      </c>
      <c r="N69" s="232">
        <v>212166351</v>
      </c>
      <c r="O69" s="233" t="s">
        <v>523</v>
      </c>
      <c r="P69" s="62">
        <v>8037135657</v>
      </c>
      <c r="Q69" s="38"/>
    </row>
    <row r="70" spans="1:27" x14ac:dyDescent="0.25">
      <c r="A70" s="62">
        <v>69</v>
      </c>
      <c r="B70" s="234" t="s">
        <v>797</v>
      </c>
      <c r="C70" s="198" t="s">
        <v>798</v>
      </c>
      <c r="D70" s="212">
        <v>42458</v>
      </c>
      <c r="E70" s="212">
        <v>42735</v>
      </c>
      <c r="F70" s="198">
        <v>1</v>
      </c>
      <c r="G70" s="200">
        <v>42736</v>
      </c>
      <c r="H70" s="198" t="s">
        <v>799</v>
      </c>
      <c r="I70" s="198" t="s">
        <v>354</v>
      </c>
      <c r="J70" s="198" t="s">
        <v>254</v>
      </c>
      <c r="K70" s="221" t="s">
        <v>190</v>
      </c>
      <c r="L70" s="204">
        <v>140614849172440</v>
      </c>
      <c r="M70" s="198" t="s">
        <v>800</v>
      </c>
      <c r="N70" s="232">
        <v>245216588</v>
      </c>
      <c r="O70" s="233" t="s">
        <v>523</v>
      </c>
      <c r="P70" s="62"/>
      <c r="Q70" s="38"/>
    </row>
    <row r="71" spans="1:27" x14ac:dyDescent="0.25">
      <c r="A71" s="62">
        <v>70</v>
      </c>
      <c r="B71" s="234" t="s">
        <v>225</v>
      </c>
      <c r="C71" s="198" t="s">
        <v>801</v>
      </c>
      <c r="D71" s="212">
        <v>42458</v>
      </c>
      <c r="E71" s="212">
        <v>43100</v>
      </c>
      <c r="F71" s="198">
        <v>2</v>
      </c>
      <c r="G71" s="236">
        <v>43102</v>
      </c>
      <c r="H71" s="198" t="s">
        <v>802</v>
      </c>
      <c r="I71" s="198" t="s">
        <v>351</v>
      </c>
      <c r="J71" s="198" t="s">
        <v>248</v>
      </c>
      <c r="K71" s="214">
        <v>1197</v>
      </c>
      <c r="L71" s="204">
        <v>170414849076179</v>
      </c>
      <c r="M71" s="198" t="s">
        <v>803</v>
      </c>
      <c r="N71" s="232">
        <v>173738026</v>
      </c>
      <c r="O71" s="233" t="s">
        <v>523</v>
      </c>
      <c r="P71" s="62"/>
      <c r="Q71" s="38"/>
    </row>
    <row r="72" spans="1:27" s="164" customFormat="1" x14ac:dyDescent="0.25">
      <c r="A72" s="62">
        <v>71</v>
      </c>
      <c r="B72" s="234" t="s">
        <v>804</v>
      </c>
      <c r="C72" s="198" t="s">
        <v>805</v>
      </c>
      <c r="D72" s="212">
        <v>42465</v>
      </c>
      <c r="E72" s="212">
        <v>43100</v>
      </c>
      <c r="F72" s="198">
        <v>2</v>
      </c>
      <c r="G72" s="236">
        <v>43102</v>
      </c>
      <c r="H72" s="198" t="s">
        <v>806</v>
      </c>
      <c r="I72" s="199" t="s">
        <v>356</v>
      </c>
      <c r="J72" s="198" t="s">
        <v>403</v>
      </c>
      <c r="K72" s="221" t="s">
        <v>257</v>
      </c>
      <c r="L72" s="204">
        <v>100114849154370</v>
      </c>
      <c r="M72" s="198" t="s">
        <v>641</v>
      </c>
      <c r="N72" s="232">
        <v>164039820</v>
      </c>
      <c r="O72" s="233" t="s">
        <v>523</v>
      </c>
      <c r="P72" s="62">
        <v>8031337304</v>
      </c>
      <c r="Q72" s="38"/>
      <c r="R72" s="162"/>
      <c r="S72" s="162"/>
      <c r="T72" s="162"/>
      <c r="U72" s="162"/>
      <c r="V72" s="162"/>
      <c r="W72" s="162"/>
      <c r="X72" s="162"/>
      <c r="Y72" s="162"/>
      <c r="Z72" s="162"/>
      <c r="AA72" s="162"/>
    </row>
    <row r="73" spans="1:27" s="162" customFormat="1" x14ac:dyDescent="0.25">
      <c r="A73" s="62">
        <v>72</v>
      </c>
      <c r="B73" s="234" t="s">
        <v>807</v>
      </c>
      <c r="C73" s="198" t="s">
        <v>808</v>
      </c>
      <c r="D73" s="212">
        <v>42465</v>
      </c>
      <c r="E73" s="212">
        <v>42735</v>
      </c>
      <c r="F73" s="198">
        <v>1</v>
      </c>
      <c r="G73" s="200">
        <v>42736</v>
      </c>
      <c r="H73" s="198" t="s">
        <v>809</v>
      </c>
      <c r="I73" s="198" t="s">
        <v>413</v>
      </c>
      <c r="J73" s="198" t="s">
        <v>237</v>
      </c>
      <c r="K73" s="221" t="s">
        <v>201</v>
      </c>
      <c r="L73" s="204">
        <v>171214849109668</v>
      </c>
      <c r="M73" s="198" t="s">
        <v>810</v>
      </c>
      <c r="N73" s="232">
        <v>111339499</v>
      </c>
      <c r="O73" s="233" t="s">
        <v>523</v>
      </c>
      <c r="P73" s="62">
        <v>8023539811</v>
      </c>
      <c r="Q73" s="38"/>
    </row>
    <row r="74" spans="1:27" s="162" customFormat="1" x14ac:dyDescent="0.25">
      <c r="A74" s="62">
        <v>73</v>
      </c>
      <c r="B74" s="234" t="s">
        <v>811</v>
      </c>
      <c r="C74" s="198" t="s">
        <v>812</v>
      </c>
      <c r="D74" s="212">
        <v>42467</v>
      </c>
      <c r="E74" s="212">
        <v>42735</v>
      </c>
      <c r="F74" s="198">
        <v>2</v>
      </c>
      <c r="G74" s="200">
        <v>42736</v>
      </c>
      <c r="H74" s="198" t="s">
        <v>813</v>
      </c>
      <c r="I74" s="198" t="s">
        <v>398</v>
      </c>
      <c r="J74" s="198" t="s">
        <v>764</v>
      </c>
      <c r="K74" s="221" t="s">
        <v>256</v>
      </c>
      <c r="L74" s="204">
        <v>211215151064648</v>
      </c>
      <c r="M74" s="198" t="s">
        <v>814</v>
      </c>
      <c r="N74" s="232">
        <v>211824478</v>
      </c>
      <c r="O74" s="233" t="s">
        <v>523</v>
      </c>
      <c r="P74" s="62"/>
      <c r="Q74" s="38"/>
    </row>
    <row r="75" spans="1:27" s="164" customFormat="1" x14ac:dyDescent="0.25">
      <c r="A75" s="62">
        <v>74</v>
      </c>
      <c r="B75" s="234" t="s">
        <v>207</v>
      </c>
      <c r="C75" s="198" t="s">
        <v>355</v>
      </c>
      <c r="D75" s="212">
        <v>42467</v>
      </c>
      <c r="E75" s="212">
        <v>43465</v>
      </c>
      <c r="F75" s="198">
        <v>4</v>
      </c>
      <c r="G75" s="200">
        <v>43467</v>
      </c>
      <c r="H75" s="198" t="s">
        <v>815</v>
      </c>
      <c r="I75" s="199" t="s">
        <v>356</v>
      </c>
      <c r="J75" s="198" t="s">
        <v>403</v>
      </c>
      <c r="K75" s="221" t="s">
        <v>257</v>
      </c>
      <c r="L75" s="204">
        <v>100114849369920</v>
      </c>
      <c r="M75" s="198" t="s">
        <v>641</v>
      </c>
      <c r="N75" s="235" t="s">
        <v>816</v>
      </c>
      <c r="O75" s="233" t="s">
        <v>523</v>
      </c>
      <c r="P75" s="62"/>
      <c r="Q75" s="38"/>
      <c r="R75" s="162"/>
      <c r="S75" s="162"/>
      <c r="T75" s="162"/>
      <c r="U75" s="162"/>
      <c r="V75" s="162"/>
      <c r="W75" s="162"/>
      <c r="X75" s="162"/>
      <c r="Y75" s="162"/>
      <c r="Z75" s="162"/>
      <c r="AA75" s="162"/>
    </row>
    <row r="76" spans="1:27" s="162" customFormat="1" x14ac:dyDescent="0.25">
      <c r="A76" s="62">
        <v>75</v>
      </c>
      <c r="B76" s="234" t="s">
        <v>235</v>
      </c>
      <c r="C76" s="198" t="s">
        <v>817</v>
      </c>
      <c r="D76" s="212">
        <v>42471</v>
      </c>
      <c r="E76" s="212">
        <v>42735</v>
      </c>
      <c r="F76" s="198">
        <v>1</v>
      </c>
      <c r="G76" s="200">
        <v>42736</v>
      </c>
      <c r="H76" s="198" t="s">
        <v>818</v>
      </c>
      <c r="I76" s="198" t="s">
        <v>413</v>
      </c>
      <c r="J76" s="198" t="s">
        <v>237</v>
      </c>
      <c r="K76" s="221" t="s">
        <v>201</v>
      </c>
      <c r="L76" s="204">
        <v>170314849069413</v>
      </c>
      <c r="M76" s="198" t="s">
        <v>819</v>
      </c>
      <c r="N76" s="235" t="s">
        <v>820</v>
      </c>
      <c r="O76" s="233" t="s">
        <v>523</v>
      </c>
      <c r="P76" s="62">
        <v>8402425568</v>
      </c>
      <c r="Q76" s="38"/>
    </row>
    <row r="77" spans="1:27" s="162" customFormat="1" x14ac:dyDescent="0.25">
      <c r="A77" s="62">
        <v>76</v>
      </c>
      <c r="B77" s="234" t="s">
        <v>137</v>
      </c>
      <c r="C77" s="198" t="s">
        <v>821</v>
      </c>
      <c r="D77" s="212">
        <v>42472</v>
      </c>
      <c r="E77" s="212">
        <v>42735</v>
      </c>
      <c r="F77" s="198">
        <v>1</v>
      </c>
      <c r="G77" s="200">
        <v>42736</v>
      </c>
      <c r="H77" s="198" t="s">
        <v>822</v>
      </c>
      <c r="I77" s="198" t="s">
        <v>348</v>
      </c>
      <c r="J77" s="198" t="s">
        <v>245</v>
      </c>
      <c r="K77" s="221" t="s">
        <v>108</v>
      </c>
      <c r="L77" s="204">
        <v>140114849299342</v>
      </c>
      <c r="M77" s="198" t="s">
        <v>630</v>
      </c>
      <c r="N77" s="235" t="s">
        <v>823</v>
      </c>
      <c r="O77" s="233" t="s">
        <v>523</v>
      </c>
      <c r="P77" s="62">
        <v>8079829745</v>
      </c>
      <c r="Q77" s="38"/>
    </row>
    <row r="78" spans="1:27" s="162" customFormat="1" x14ac:dyDescent="0.25">
      <c r="A78" s="62">
        <v>77</v>
      </c>
      <c r="B78" s="234" t="s">
        <v>824</v>
      </c>
      <c r="C78" s="198" t="s">
        <v>825</v>
      </c>
      <c r="D78" s="212">
        <v>42472</v>
      </c>
      <c r="E78" s="212">
        <v>42735</v>
      </c>
      <c r="F78" s="198">
        <v>1</v>
      </c>
      <c r="G78" s="200">
        <v>42736</v>
      </c>
      <c r="H78" s="198" t="s">
        <v>826</v>
      </c>
      <c r="I78" s="198" t="s">
        <v>354</v>
      </c>
      <c r="J78" s="198" t="s">
        <v>242</v>
      </c>
      <c r="K78" s="221" t="s">
        <v>181</v>
      </c>
      <c r="L78" s="222">
        <v>140114849299420</v>
      </c>
      <c r="M78" s="198" t="s">
        <v>630</v>
      </c>
      <c r="N78" s="232">
        <v>272364541</v>
      </c>
      <c r="O78" s="233" t="s">
        <v>523</v>
      </c>
      <c r="P78" s="62"/>
      <c r="Q78" s="38"/>
    </row>
    <row r="79" spans="1:27" s="162" customFormat="1" x14ac:dyDescent="0.25">
      <c r="A79" s="62">
        <v>78</v>
      </c>
      <c r="B79" s="234" t="s">
        <v>827</v>
      </c>
      <c r="C79" s="198" t="s">
        <v>828</v>
      </c>
      <c r="D79" s="212">
        <v>42474</v>
      </c>
      <c r="E79" s="212">
        <v>42735</v>
      </c>
      <c r="F79" s="198">
        <v>1</v>
      </c>
      <c r="G79" s="200">
        <v>42736</v>
      </c>
      <c r="H79" s="198" t="s">
        <v>829</v>
      </c>
      <c r="I79" s="209" t="s">
        <v>398</v>
      </c>
      <c r="J79" s="198" t="s">
        <v>635</v>
      </c>
      <c r="K79" s="214">
        <v>1164</v>
      </c>
      <c r="L79" s="204"/>
      <c r="M79" s="198"/>
      <c r="N79" s="232">
        <v>272543900</v>
      </c>
      <c r="O79" s="233" t="s">
        <v>523</v>
      </c>
      <c r="P79" s="62"/>
      <c r="Q79" s="38"/>
    </row>
    <row r="80" spans="1:27" s="162" customFormat="1" x14ac:dyDescent="0.25">
      <c r="A80" s="62">
        <v>79</v>
      </c>
      <c r="B80" s="234" t="s">
        <v>179</v>
      </c>
      <c r="C80" s="198" t="s">
        <v>830</v>
      </c>
      <c r="D80" s="212">
        <v>42479</v>
      </c>
      <c r="E80" s="212">
        <v>43100</v>
      </c>
      <c r="F80" s="198">
        <v>3</v>
      </c>
      <c r="G80" s="202">
        <v>43102</v>
      </c>
      <c r="H80" s="198" t="s">
        <v>831</v>
      </c>
      <c r="I80" s="198" t="s">
        <v>398</v>
      </c>
      <c r="J80" s="198" t="s">
        <v>249</v>
      </c>
      <c r="K80" s="221" t="s">
        <v>168</v>
      </c>
      <c r="L80" s="204">
        <v>100414949011150</v>
      </c>
      <c r="M80" s="198" t="s">
        <v>832</v>
      </c>
      <c r="N80" s="235" t="s">
        <v>833</v>
      </c>
      <c r="O80" s="233" t="s">
        <v>523</v>
      </c>
      <c r="P80" s="62"/>
      <c r="Q80" s="38"/>
    </row>
    <row r="81" spans="1:27" s="162" customFormat="1" x14ac:dyDescent="0.25">
      <c r="A81" s="62">
        <v>80</v>
      </c>
      <c r="B81" s="234" t="s">
        <v>834</v>
      </c>
      <c r="C81" s="198" t="s">
        <v>835</v>
      </c>
      <c r="D81" s="212">
        <v>42479</v>
      </c>
      <c r="E81" s="212">
        <v>43100</v>
      </c>
      <c r="F81" s="198">
        <v>2</v>
      </c>
      <c r="G81" s="202">
        <v>43102</v>
      </c>
      <c r="H81" s="198" t="s">
        <v>836</v>
      </c>
      <c r="I81" s="198" t="s">
        <v>398</v>
      </c>
      <c r="J81" s="198" t="s">
        <v>249</v>
      </c>
      <c r="K81" s="221" t="s">
        <v>168</v>
      </c>
      <c r="L81" s="204">
        <v>221114849112930</v>
      </c>
      <c r="M81" s="198" t="s">
        <v>837</v>
      </c>
      <c r="N81" s="235" t="s">
        <v>838</v>
      </c>
      <c r="O81" s="233" t="s">
        <v>523</v>
      </c>
      <c r="P81" s="62"/>
      <c r="Q81" s="38"/>
    </row>
    <row r="82" spans="1:27" s="162" customFormat="1" x14ac:dyDescent="0.25">
      <c r="A82" s="62">
        <v>81</v>
      </c>
      <c r="B82" s="234" t="s">
        <v>138</v>
      </c>
      <c r="C82" s="198" t="s">
        <v>839</v>
      </c>
      <c r="D82" s="212">
        <v>42479</v>
      </c>
      <c r="E82" s="212">
        <v>42735</v>
      </c>
      <c r="F82" s="198">
        <v>1</v>
      </c>
      <c r="G82" s="200">
        <v>42736</v>
      </c>
      <c r="H82" s="198" t="s">
        <v>840</v>
      </c>
      <c r="I82" s="198" t="s">
        <v>348</v>
      </c>
      <c r="J82" s="198" t="s">
        <v>245</v>
      </c>
      <c r="K82" s="221" t="s">
        <v>108</v>
      </c>
      <c r="L82" s="204">
        <v>211215151064726</v>
      </c>
      <c r="M82" s="198" t="s">
        <v>814</v>
      </c>
      <c r="N82" s="235" t="s">
        <v>841</v>
      </c>
      <c r="O82" s="233" t="s">
        <v>523</v>
      </c>
      <c r="P82" s="62"/>
      <c r="Q82" s="38"/>
    </row>
    <row r="83" spans="1:27" s="162" customFormat="1" x14ac:dyDescent="0.25">
      <c r="A83" s="62">
        <v>82</v>
      </c>
      <c r="B83" s="234" t="s">
        <v>842</v>
      </c>
      <c r="C83" s="198" t="s">
        <v>361</v>
      </c>
      <c r="D83" s="212">
        <v>43300</v>
      </c>
      <c r="E83" s="212">
        <v>43646</v>
      </c>
      <c r="F83" s="198">
        <v>1</v>
      </c>
      <c r="G83" s="200">
        <v>43647</v>
      </c>
      <c r="H83" s="198" t="s">
        <v>1456</v>
      </c>
      <c r="I83" s="198" t="s">
        <v>2749</v>
      </c>
      <c r="J83" s="198" t="s">
        <v>556</v>
      </c>
      <c r="K83" s="221" t="s">
        <v>107</v>
      </c>
      <c r="L83" s="204">
        <v>141014849187686</v>
      </c>
      <c r="M83" s="198" t="s">
        <v>843</v>
      </c>
      <c r="N83" s="232">
        <v>241279498</v>
      </c>
      <c r="O83" s="233" t="s">
        <v>523</v>
      </c>
      <c r="P83" s="44"/>
      <c r="Q83" s="38"/>
    </row>
    <row r="84" spans="1:27" s="164" customFormat="1" x14ac:dyDescent="0.25">
      <c r="A84" s="62">
        <v>83</v>
      </c>
      <c r="B84" s="125" t="s">
        <v>139</v>
      </c>
      <c r="C84" s="38" t="s">
        <v>358</v>
      </c>
      <c r="D84" s="121">
        <v>42489</v>
      </c>
      <c r="E84" s="121">
        <v>44561</v>
      </c>
      <c r="F84" s="38">
        <v>6</v>
      </c>
      <c r="G84" s="124"/>
      <c r="H84" s="38" t="s">
        <v>844</v>
      </c>
      <c r="I84" s="38" t="s">
        <v>348</v>
      </c>
      <c r="J84" s="120" t="s">
        <v>244</v>
      </c>
      <c r="K84" s="64" t="s">
        <v>97</v>
      </c>
      <c r="L84" s="59">
        <v>211014949703318</v>
      </c>
      <c r="M84" s="38" t="s">
        <v>845</v>
      </c>
      <c r="N84" s="179" t="s">
        <v>846</v>
      </c>
      <c r="O84" s="44" t="s">
        <v>523</v>
      </c>
      <c r="P84" s="62">
        <v>8366782681</v>
      </c>
      <c r="Q84" s="38"/>
      <c r="R84" s="162"/>
      <c r="S84" s="162"/>
      <c r="T84" s="162"/>
      <c r="U84" s="162"/>
      <c r="V84" s="162"/>
      <c r="W84" s="162"/>
      <c r="X84" s="162"/>
      <c r="Y84" s="162"/>
      <c r="Z84" s="162"/>
      <c r="AA84" s="162"/>
    </row>
    <row r="85" spans="1:27" s="164" customFormat="1" x14ac:dyDescent="0.25">
      <c r="A85" s="62">
        <v>84</v>
      </c>
      <c r="B85" s="234" t="s">
        <v>158</v>
      </c>
      <c r="C85" s="198" t="s">
        <v>847</v>
      </c>
      <c r="D85" s="212">
        <v>42489</v>
      </c>
      <c r="E85" s="212">
        <v>43100</v>
      </c>
      <c r="F85" s="198">
        <v>2</v>
      </c>
      <c r="G85" s="236">
        <v>42779</v>
      </c>
      <c r="H85" s="198" t="s">
        <v>848</v>
      </c>
      <c r="I85" s="198" t="s">
        <v>363</v>
      </c>
      <c r="J85" s="198" t="s">
        <v>243</v>
      </c>
      <c r="K85" s="221" t="s">
        <v>146</v>
      </c>
      <c r="L85" s="204">
        <v>210114849059961</v>
      </c>
      <c r="M85" s="198" t="s">
        <v>614</v>
      </c>
      <c r="N85" s="239">
        <v>225065765</v>
      </c>
      <c r="O85" s="233" t="s">
        <v>523</v>
      </c>
      <c r="P85" s="62">
        <v>8082653001</v>
      </c>
      <c r="Q85" s="38"/>
      <c r="R85" s="162"/>
      <c r="S85" s="162"/>
      <c r="T85" s="162"/>
      <c r="U85" s="162"/>
      <c r="V85" s="162"/>
      <c r="W85" s="162"/>
      <c r="X85" s="162"/>
      <c r="Y85" s="162"/>
      <c r="Z85" s="162"/>
      <c r="AA85" s="162"/>
    </row>
    <row r="86" spans="1:27" s="162" customFormat="1" x14ac:dyDescent="0.25">
      <c r="A86" s="62">
        <v>85</v>
      </c>
      <c r="B86" s="234" t="s">
        <v>849</v>
      </c>
      <c r="C86" s="198" t="s">
        <v>850</v>
      </c>
      <c r="D86" s="212">
        <v>42486</v>
      </c>
      <c r="E86" s="212">
        <v>42735</v>
      </c>
      <c r="F86" s="198">
        <v>1</v>
      </c>
      <c r="G86" s="200">
        <v>42736</v>
      </c>
      <c r="H86" s="198" t="s">
        <v>851</v>
      </c>
      <c r="I86" s="198" t="s">
        <v>413</v>
      </c>
      <c r="J86" s="198" t="s">
        <v>237</v>
      </c>
      <c r="K86" s="221" t="s">
        <v>201</v>
      </c>
      <c r="L86" s="204">
        <v>171214849110841</v>
      </c>
      <c r="M86" s="198" t="s">
        <v>810</v>
      </c>
      <c r="N86" s="232">
        <v>163222993</v>
      </c>
      <c r="O86" s="233" t="s">
        <v>523</v>
      </c>
      <c r="P86" s="62">
        <v>8120690409</v>
      </c>
      <c r="Q86" s="38"/>
    </row>
    <row r="87" spans="1:27" s="162" customFormat="1" x14ac:dyDescent="0.25">
      <c r="A87" s="62">
        <v>86</v>
      </c>
      <c r="B87" s="125" t="s">
        <v>852</v>
      </c>
      <c r="C87" s="38" t="s">
        <v>360</v>
      </c>
      <c r="D87" s="121">
        <v>43615</v>
      </c>
      <c r="E87" s="121">
        <v>44377</v>
      </c>
      <c r="F87" s="38">
        <v>2</v>
      </c>
      <c r="G87" s="124"/>
      <c r="H87" s="38" t="s">
        <v>2119</v>
      </c>
      <c r="I87" s="38" t="s">
        <v>348</v>
      </c>
      <c r="J87" s="38" t="s">
        <v>245</v>
      </c>
      <c r="K87" s="58" t="s">
        <v>108</v>
      </c>
      <c r="L87" s="59">
        <v>140014849257400</v>
      </c>
      <c r="M87" s="38" t="s">
        <v>2120</v>
      </c>
      <c r="N87" s="181">
        <v>312252604</v>
      </c>
      <c r="O87" s="44" t="s">
        <v>523</v>
      </c>
      <c r="P87" s="44">
        <v>8470673463</v>
      </c>
      <c r="Q87" s="38"/>
    </row>
    <row r="88" spans="1:27" s="164" customFormat="1" x14ac:dyDescent="0.25">
      <c r="A88" s="62">
        <v>87</v>
      </c>
      <c r="B88" s="234" t="s">
        <v>854</v>
      </c>
      <c r="C88" s="198" t="s">
        <v>410</v>
      </c>
      <c r="D88" s="212">
        <v>42509</v>
      </c>
      <c r="E88" s="212">
        <v>43100</v>
      </c>
      <c r="F88" s="198">
        <v>2</v>
      </c>
      <c r="G88" s="236">
        <v>42920</v>
      </c>
      <c r="H88" s="198" t="s">
        <v>855</v>
      </c>
      <c r="I88" s="198" t="s">
        <v>363</v>
      </c>
      <c r="J88" s="198" t="s">
        <v>856</v>
      </c>
      <c r="K88" s="221" t="s">
        <v>144</v>
      </c>
      <c r="L88" s="204">
        <v>210114849196152</v>
      </c>
      <c r="M88" s="198" t="s">
        <v>857</v>
      </c>
      <c r="N88" s="235" t="s">
        <v>858</v>
      </c>
      <c r="O88" s="233" t="s">
        <v>523</v>
      </c>
      <c r="P88" s="62"/>
      <c r="Q88" s="38"/>
      <c r="R88" s="162"/>
      <c r="S88" s="162"/>
      <c r="T88" s="162"/>
      <c r="U88" s="162"/>
      <c r="V88" s="162"/>
      <c r="W88" s="162"/>
      <c r="X88" s="162"/>
      <c r="Y88" s="162"/>
      <c r="Z88" s="162"/>
      <c r="AA88" s="162"/>
    </row>
    <row r="89" spans="1:27" s="162" customFormat="1" x14ac:dyDescent="0.25">
      <c r="A89" s="62">
        <v>88</v>
      </c>
      <c r="B89" s="234" t="s">
        <v>859</v>
      </c>
      <c r="C89" s="198" t="s">
        <v>860</v>
      </c>
      <c r="D89" s="212">
        <v>42510</v>
      </c>
      <c r="E89" s="212">
        <v>42735</v>
      </c>
      <c r="F89" s="198">
        <v>1</v>
      </c>
      <c r="G89" s="200">
        <v>42736</v>
      </c>
      <c r="H89" s="198" t="s">
        <v>861</v>
      </c>
      <c r="I89" s="198" t="s">
        <v>354</v>
      </c>
      <c r="J89" s="198" t="s">
        <v>242</v>
      </c>
      <c r="K89" s="221" t="s">
        <v>181</v>
      </c>
      <c r="L89" s="204">
        <v>120914849144226</v>
      </c>
      <c r="M89" s="198" t="s">
        <v>862</v>
      </c>
      <c r="N89" s="232">
        <v>250849187</v>
      </c>
      <c r="O89" s="233" t="s">
        <v>523</v>
      </c>
      <c r="P89" s="62">
        <v>8021219661</v>
      </c>
      <c r="Q89" s="38"/>
    </row>
    <row r="90" spans="1:27" s="162" customFormat="1" x14ac:dyDescent="0.25">
      <c r="A90" s="62">
        <v>89</v>
      </c>
      <c r="B90" s="234" t="s">
        <v>863</v>
      </c>
      <c r="C90" s="198" t="s">
        <v>864</v>
      </c>
      <c r="D90" s="212">
        <v>42514</v>
      </c>
      <c r="E90" s="212">
        <v>42735</v>
      </c>
      <c r="F90" s="198">
        <v>1</v>
      </c>
      <c r="G90" s="200">
        <v>42736</v>
      </c>
      <c r="H90" s="198" t="s">
        <v>865</v>
      </c>
      <c r="I90" s="209" t="s">
        <v>398</v>
      </c>
      <c r="J90" s="198" t="s">
        <v>240</v>
      </c>
      <c r="K90" s="221" t="s">
        <v>169</v>
      </c>
      <c r="L90" s="204">
        <v>180014849301272</v>
      </c>
      <c r="M90" s="198" t="s">
        <v>866</v>
      </c>
      <c r="N90" s="232">
        <v>281076705</v>
      </c>
      <c r="O90" s="240">
        <v>0.55000000000000004</v>
      </c>
      <c r="P90" s="62"/>
      <c r="Q90" s="38"/>
    </row>
    <row r="91" spans="1:27" s="162" customFormat="1" x14ac:dyDescent="0.25">
      <c r="A91" s="62">
        <v>90</v>
      </c>
      <c r="B91" s="234" t="s">
        <v>867</v>
      </c>
      <c r="C91" s="198" t="s">
        <v>868</v>
      </c>
      <c r="D91" s="212">
        <v>42517</v>
      </c>
      <c r="E91" s="212">
        <v>42735</v>
      </c>
      <c r="F91" s="198">
        <v>1</v>
      </c>
      <c r="G91" s="200">
        <v>42736</v>
      </c>
      <c r="H91" s="198" t="s">
        <v>869</v>
      </c>
      <c r="I91" s="198" t="s">
        <v>363</v>
      </c>
      <c r="J91" s="198" t="s">
        <v>243</v>
      </c>
      <c r="K91" s="221" t="s">
        <v>146</v>
      </c>
      <c r="L91" s="204">
        <v>210114849196523</v>
      </c>
      <c r="M91" s="198" t="s">
        <v>614</v>
      </c>
      <c r="N91" s="232">
        <v>250708855</v>
      </c>
      <c r="O91" s="240" t="s">
        <v>523</v>
      </c>
      <c r="P91" s="62">
        <v>8328582642</v>
      </c>
      <c r="Q91" s="38"/>
    </row>
    <row r="92" spans="1:27" s="164" customFormat="1" x14ac:dyDescent="0.25">
      <c r="A92" s="62">
        <v>91</v>
      </c>
      <c r="B92" s="234" t="s">
        <v>178</v>
      </c>
      <c r="C92" s="198" t="s">
        <v>870</v>
      </c>
      <c r="D92" s="212">
        <v>42522</v>
      </c>
      <c r="E92" s="212">
        <v>43100</v>
      </c>
      <c r="F92" s="198">
        <v>2</v>
      </c>
      <c r="G92" s="202">
        <v>43102</v>
      </c>
      <c r="H92" s="198" t="s">
        <v>871</v>
      </c>
      <c r="I92" s="198" t="s">
        <v>398</v>
      </c>
      <c r="J92" s="198" t="s">
        <v>249</v>
      </c>
      <c r="K92" s="221" t="s">
        <v>168</v>
      </c>
      <c r="L92" s="204">
        <v>140114849271520</v>
      </c>
      <c r="M92" s="198" t="s">
        <v>872</v>
      </c>
      <c r="N92" s="235" t="s">
        <v>873</v>
      </c>
      <c r="O92" s="233" t="s">
        <v>523</v>
      </c>
      <c r="P92" s="62"/>
      <c r="Q92" s="38"/>
      <c r="R92" s="162"/>
      <c r="S92" s="162"/>
      <c r="T92" s="162"/>
      <c r="U92" s="162"/>
      <c r="V92" s="162"/>
      <c r="W92" s="162"/>
      <c r="X92" s="162"/>
      <c r="Y92" s="162"/>
      <c r="Z92" s="162"/>
      <c r="AA92" s="162"/>
    </row>
    <row r="93" spans="1:27" s="162" customFormat="1" x14ac:dyDescent="0.25">
      <c r="A93" s="62">
        <v>92</v>
      </c>
      <c r="B93" s="234" t="s">
        <v>166</v>
      </c>
      <c r="C93" s="198" t="s">
        <v>874</v>
      </c>
      <c r="D93" s="212">
        <v>42522</v>
      </c>
      <c r="E93" s="212">
        <v>42735</v>
      </c>
      <c r="F93" s="198">
        <v>1</v>
      </c>
      <c r="G93" s="200">
        <v>42736</v>
      </c>
      <c r="H93" s="198" t="s">
        <v>875</v>
      </c>
      <c r="I93" s="198" t="s">
        <v>363</v>
      </c>
      <c r="J93" s="198" t="s">
        <v>251</v>
      </c>
      <c r="K93" s="221" t="s">
        <v>151</v>
      </c>
      <c r="L93" s="204">
        <v>180814849366844</v>
      </c>
      <c r="M93" s="198" t="s">
        <v>604</v>
      </c>
      <c r="N93" s="232">
        <v>311959151</v>
      </c>
      <c r="O93" s="233" t="s">
        <v>523</v>
      </c>
      <c r="P93" s="62">
        <v>8105911597</v>
      </c>
      <c r="Q93" s="38"/>
    </row>
    <row r="94" spans="1:27" x14ac:dyDescent="0.25">
      <c r="A94" s="62">
        <v>93</v>
      </c>
      <c r="B94" s="234" t="s">
        <v>876</v>
      </c>
      <c r="C94" s="198" t="s">
        <v>877</v>
      </c>
      <c r="D94" s="212">
        <v>42524</v>
      </c>
      <c r="E94" s="212">
        <v>42916</v>
      </c>
      <c r="F94" s="198">
        <v>1</v>
      </c>
      <c r="G94" s="212">
        <v>42917</v>
      </c>
      <c r="H94" s="198" t="s">
        <v>878</v>
      </c>
      <c r="I94" s="198" t="s">
        <v>413</v>
      </c>
      <c r="J94" s="198" t="s">
        <v>237</v>
      </c>
      <c r="K94" s="221" t="s">
        <v>201</v>
      </c>
      <c r="L94" s="204">
        <v>170314849070090</v>
      </c>
      <c r="M94" s="198" t="s">
        <v>819</v>
      </c>
      <c r="N94" s="235" t="s">
        <v>879</v>
      </c>
      <c r="O94" s="233" t="s">
        <v>523</v>
      </c>
      <c r="P94" s="62"/>
      <c r="Q94" s="38"/>
    </row>
    <row r="95" spans="1:27" x14ac:dyDescent="0.25">
      <c r="A95" s="62">
        <v>94</v>
      </c>
      <c r="B95" s="234" t="s">
        <v>880</v>
      </c>
      <c r="C95" s="198" t="s">
        <v>881</v>
      </c>
      <c r="D95" s="212">
        <v>42534</v>
      </c>
      <c r="E95" s="212">
        <v>42735</v>
      </c>
      <c r="F95" s="198">
        <v>1</v>
      </c>
      <c r="G95" s="200">
        <v>42736</v>
      </c>
      <c r="H95" s="198" t="s">
        <v>882</v>
      </c>
      <c r="I95" s="198" t="s">
        <v>363</v>
      </c>
      <c r="J95" s="198" t="s">
        <v>243</v>
      </c>
      <c r="K95" s="221" t="s">
        <v>146</v>
      </c>
      <c r="L95" s="204">
        <v>210114849197019</v>
      </c>
      <c r="M95" s="198" t="s">
        <v>614</v>
      </c>
      <c r="N95" s="235" t="s">
        <v>883</v>
      </c>
      <c r="O95" s="233" t="s">
        <v>523</v>
      </c>
      <c r="P95" s="62"/>
      <c r="Q95" s="38"/>
    </row>
    <row r="96" spans="1:27" x14ac:dyDescent="0.25">
      <c r="A96" s="62">
        <v>95</v>
      </c>
      <c r="B96" s="234" t="s">
        <v>884</v>
      </c>
      <c r="C96" s="198" t="s">
        <v>885</v>
      </c>
      <c r="D96" s="212">
        <v>42543</v>
      </c>
      <c r="E96" s="212">
        <v>42916</v>
      </c>
      <c r="F96" s="198">
        <v>1</v>
      </c>
      <c r="G96" s="212">
        <v>42917</v>
      </c>
      <c r="H96" s="198" t="s">
        <v>886</v>
      </c>
      <c r="I96" s="198" t="s">
        <v>348</v>
      </c>
      <c r="J96" s="198" t="s">
        <v>245</v>
      </c>
      <c r="K96" s="221" t="s">
        <v>108</v>
      </c>
      <c r="L96" s="204">
        <v>220614849272633</v>
      </c>
      <c r="M96" s="198" t="s">
        <v>887</v>
      </c>
      <c r="N96" s="235" t="s">
        <v>888</v>
      </c>
      <c r="O96" s="233" t="s">
        <v>523</v>
      </c>
      <c r="P96" s="62"/>
      <c r="Q96" s="38"/>
    </row>
    <row r="97" spans="1:17" x14ac:dyDescent="0.25">
      <c r="A97" s="62">
        <v>96</v>
      </c>
      <c r="B97" s="234" t="s">
        <v>180</v>
      </c>
      <c r="C97" s="198" t="s">
        <v>889</v>
      </c>
      <c r="D97" s="212">
        <v>42562</v>
      </c>
      <c r="E97" s="212">
        <v>42916</v>
      </c>
      <c r="F97" s="198">
        <v>2</v>
      </c>
      <c r="G97" s="212">
        <v>42917</v>
      </c>
      <c r="H97" s="198" t="s">
        <v>890</v>
      </c>
      <c r="I97" s="198" t="s">
        <v>398</v>
      </c>
      <c r="J97" s="198" t="s">
        <v>249</v>
      </c>
      <c r="K97" s="221" t="s">
        <v>168</v>
      </c>
      <c r="L97" s="204">
        <v>211015151067970</v>
      </c>
      <c r="M97" s="198" t="s">
        <v>845</v>
      </c>
      <c r="N97" s="232">
        <v>233114646</v>
      </c>
      <c r="O97" s="233" t="s">
        <v>523</v>
      </c>
      <c r="P97" s="62"/>
      <c r="Q97" s="38"/>
    </row>
    <row r="98" spans="1:17" x14ac:dyDescent="0.25">
      <c r="A98" s="62">
        <v>97</v>
      </c>
      <c r="B98" s="234" t="s">
        <v>891</v>
      </c>
      <c r="C98" s="198" t="s">
        <v>892</v>
      </c>
      <c r="D98" s="212">
        <v>42562</v>
      </c>
      <c r="E98" s="212">
        <v>42916</v>
      </c>
      <c r="F98" s="198">
        <v>1</v>
      </c>
      <c r="G98" s="212">
        <v>42917</v>
      </c>
      <c r="H98" s="198" t="s">
        <v>893</v>
      </c>
      <c r="I98" s="198" t="s">
        <v>348</v>
      </c>
      <c r="J98" s="198" t="s">
        <v>894</v>
      </c>
      <c r="K98" s="221" t="s">
        <v>103</v>
      </c>
      <c r="L98" s="204"/>
      <c r="M98" s="198"/>
      <c r="N98" s="232">
        <v>281238275</v>
      </c>
      <c r="O98" s="233" t="s">
        <v>523</v>
      </c>
      <c r="P98" s="62">
        <v>8358971886</v>
      </c>
      <c r="Q98" s="38"/>
    </row>
    <row r="99" spans="1:17" x14ac:dyDescent="0.25">
      <c r="A99" s="62">
        <v>98</v>
      </c>
      <c r="B99" s="234" t="s">
        <v>895</v>
      </c>
      <c r="C99" s="198" t="s">
        <v>369</v>
      </c>
      <c r="D99" s="212">
        <v>42562</v>
      </c>
      <c r="E99" s="212">
        <v>42916</v>
      </c>
      <c r="F99" s="198">
        <v>1</v>
      </c>
      <c r="G99" s="212">
        <v>42667</v>
      </c>
      <c r="H99" s="198" t="s">
        <v>896</v>
      </c>
      <c r="I99" s="198" t="s">
        <v>348</v>
      </c>
      <c r="J99" s="198" t="s">
        <v>245</v>
      </c>
      <c r="K99" s="221" t="s">
        <v>108</v>
      </c>
      <c r="L99" s="204">
        <v>140014849257540</v>
      </c>
      <c r="M99" s="198" t="s">
        <v>853</v>
      </c>
      <c r="N99" s="232">
        <v>273533719</v>
      </c>
      <c r="O99" s="233" t="s">
        <v>523</v>
      </c>
      <c r="P99" s="62"/>
      <c r="Q99" s="38"/>
    </row>
    <row r="100" spans="1:17" x14ac:dyDescent="0.25">
      <c r="A100" s="62">
        <v>99</v>
      </c>
      <c r="B100" s="234" t="s">
        <v>559</v>
      </c>
      <c r="C100" s="198" t="s">
        <v>560</v>
      </c>
      <c r="D100" s="212">
        <v>42562</v>
      </c>
      <c r="E100" s="212">
        <v>42916</v>
      </c>
      <c r="F100" s="198">
        <v>1</v>
      </c>
      <c r="G100" s="212">
        <v>42917</v>
      </c>
      <c r="H100" s="198" t="s">
        <v>897</v>
      </c>
      <c r="I100" s="198" t="s">
        <v>348</v>
      </c>
      <c r="J100" s="198" t="s">
        <v>556</v>
      </c>
      <c r="K100" s="221" t="s">
        <v>107</v>
      </c>
      <c r="L100" s="204">
        <v>210715151054647</v>
      </c>
      <c r="M100" s="198" t="s">
        <v>898</v>
      </c>
      <c r="N100" s="232">
        <v>285371220</v>
      </c>
      <c r="O100" s="233" t="s">
        <v>523</v>
      </c>
      <c r="P100" s="62"/>
      <c r="Q100" s="38"/>
    </row>
    <row r="101" spans="1:17" s="162" customFormat="1" x14ac:dyDescent="0.25">
      <c r="A101" s="62">
        <v>100</v>
      </c>
      <c r="B101" s="234" t="s">
        <v>167</v>
      </c>
      <c r="C101" s="198" t="s">
        <v>362</v>
      </c>
      <c r="D101" s="212">
        <v>43733</v>
      </c>
      <c r="E101" s="212">
        <v>44377</v>
      </c>
      <c r="F101" s="198">
        <v>2</v>
      </c>
      <c r="G101" s="212">
        <v>44118</v>
      </c>
      <c r="H101" s="198" t="s">
        <v>2121</v>
      </c>
      <c r="I101" s="198" t="s">
        <v>351</v>
      </c>
      <c r="J101" s="198" t="s">
        <v>248</v>
      </c>
      <c r="K101" s="221" t="s">
        <v>212</v>
      </c>
      <c r="L101" s="204">
        <v>170314849070427</v>
      </c>
      <c r="M101" s="198" t="s">
        <v>819</v>
      </c>
      <c r="N101" s="232" t="s">
        <v>899</v>
      </c>
      <c r="O101" s="233" t="s">
        <v>523</v>
      </c>
      <c r="P101" s="62"/>
      <c r="Q101" s="38"/>
    </row>
    <row r="102" spans="1:17" x14ac:dyDescent="0.25">
      <c r="A102" s="62">
        <v>101</v>
      </c>
      <c r="B102" s="234" t="s">
        <v>900</v>
      </c>
      <c r="C102" s="198" t="s">
        <v>901</v>
      </c>
      <c r="D102" s="212">
        <v>42572</v>
      </c>
      <c r="E102" s="212">
        <v>42916</v>
      </c>
      <c r="F102" s="198">
        <v>1</v>
      </c>
      <c r="G102" s="212">
        <v>42917</v>
      </c>
      <c r="H102" s="198" t="s">
        <v>902</v>
      </c>
      <c r="I102" s="198" t="s">
        <v>413</v>
      </c>
      <c r="J102" s="198" t="s">
        <v>237</v>
      </c>
      <c r="K102" s="221" t="s">
        <v>201</v>
      </c>
      <c r="L102" s="204">
        <v>172014849068993</v>
      </c>
      <c r="M102" s="198" t="s">
        <v>819</v>
      </c>
      <c r="N102" s="232">
        <v>122057358</v>
      </c>
      <c r="O102" s="233" t="s">
        <v>523</v>
      </c>
      <c r="P102" s="62">
        <v>8371913530</v>
      </c>
      <c r="Q102" s="38"/>
    </row>
    <row r="103" spans="1:17" s="162" customFormat="1" x14ac:dyDescent="0.25">
      <c r="A103" s="62">
        <v>102</v>
      </c>
      <c r="B103" s="234" t="s">
        <v>903</v>
      </c>
      <c r="C103" s="198" t="s">
        <v>904</v>
      </c>
      <c r="D103" s="212">
        <v>42587</v>
      </c>
      <c r="E103" s="212">
        <v>42916</v>
      </c>
      <c r="F103" s="198">
        <v>2</v>
      </c>
      <c r="G103" s="212">
        <v>42917</v>
      </c>
      <c r="H103" s="198" t="s">
        <v>905</v>
      </c>
      <c r="I103" s="198" t="s">
        <v>398</v>
      </c>
      <c r="J103" s="198" t="s">
        <v>240</v>
      </c>
      <c r="K103" s="221" t="s">
        <v>169</v>
      </c>
      <c r="L103" s="219">
        <v>211015151067411</v>
      </c>
      <c r="M103" s="209" t="s">
        <v>906</v>
      </c>
      <c r="N103" s="232">
        <v>272257097</v>
      </c>
      <c r="O103" s="240">
        <v>0.55000000000000004</v>
      </c>
      <c r="P103" s="62"/>
      <c r="Q103" s="38"/>
    </row>
    <row r="104" spans="1:17" x14ac:dyDescent="0.25">
      <c r="A104" s="62">
        <v>103</v>
      </c>
      <c r="B104" s="234" t="s">
        <v>159</v>
      </c>
      <c r="C104" s="198" t="s">
        <v>907</v>
      </c>
      <c r="D104" s="212">
        <v>42587</v>
      </c>
      <c r="E104" s="212">
        <v>42916</v>
      </c>
      <c r="F104" s="198">
        <v>1</v>
      </c>
      <c r="G104" s="212">
        <v>42917</v>
      </c>
      <c r="H104" s="198" t="s">
        <v>908</v>
      </c>
      <c r="I104" s="198" t="s">
        <v>363</v>
      </c>
      <c r="J104" s="198" t="s">
        <v>243</v>
      </c>
      <c r="K104" s="221" t="s">
        <v>146</v>
      </c>
      <c r="L104" s="219">
        <v>210114849199723</v>
      </c>
      <c r="M104" s="209" t="s">
        <v>909</v>
      </c>
      <c r="N104" s="232">
        <v>212301333</v>
      </c>
      <c r="O104" s="233" t="s">
        <v>523</v>
      </c>
      <c r="P104" s="62"/>
      <c r="Q104" s="38"/>
    </row>
    <row r="105" spans="1:17" x14ac:dyDescent="0.25">
      <c r="A105" s="62">
        <v>104</v>
      </c>
      <c r="B105" s="234" t="s">
        <v>221</v>
      </c>
      <c r="C105" s="198" t="s">
        <v>910</v>
      </c>
      <c r="D105" s="212">
        <v>42591</v>
      </c>
      <c r="E105" s="212">
        <v>42916</v>
      </c>
      <c r="F105" s="198">
        <v>1</v>
      </c>
      <c r="G105" s="212">
        <v>42917</v>
      </c>
      <c r="H105" s="198" t="s">
        <v>911</v>
      </c>
      <c r="I105" s="198" t="s">
        <v>351</v>
      </c>
      <c r="J105" s="198" t="s">
        <v>252</v>
      </c>
      <c r="K105" s="214" t="s">
        <v>253</v>
      </c>
      <c r="L105" s="204">
        <v>170314849070693</v>
      </c>
      <c r="M105" s="198" t="s">
        <v>819</v>
      </c>
      <c r="N105" s="232">
        <v>135516129</v>
      </c>
      <c r="O105" s="233" t="s">
        <v>523</v>
      </c>
      <c r="P105" s="62"/>
      <c r="Q105" s="38"/>
    </row>
    <row r="106" spans="1:17" x14ac:dyDescent="0.25">
      <c r="A106" s="62">
        <v>105</v>
      </c>
      <c r="B106" s="234" t="s">
        <v>912</v>
      </c>
      <c r="C106" s="198" t="s">
        <v>913</v>
      </c>
      <c r="D106" s="212">
        <v>42592</v>
      </c>
      <c r="E106" s="212">
        <v>42916</v>
      </c>
      <c r="F106" s="198">
        <v>1</v>
      </c>
      <c r="G106" s="212">
        <v>42917</v>
      </c>
      <c r="H106" s="198" t="s">
        <v>914</v>
      </c>
      <c r="I106" s="198" t="s">
        <v>348</v>
      </c>
      <c r="J106" s="198" t="s">
        <v>245</v>
      </c>
      <c r="K106" s="221" t="s">
        <v>108</v>
      </c>
      <c r="L106" s="204">
        <v>210114849197952</v>
      </c>
      <c r="M106" s="198" t="s">
        <v>614</v>
      </c>
      <c r="N106" s="232">
        <v>173239143</v>
      </c>
      <c r="O106" s="233" t="s">
        <v>523</v>
      </c>
      <c r="P106" s="62">
        <v>8129836395</v>
      </c>
      <c r="Q106" s="38"/>
    </row>
    <row r="107" spans="1:17" s="162" customFormat="1" x14ac:dyDescent="0.25">
      <c r="A107" s="62">
        <v>106</v>
      </c>
      <c r="B107" s="234" t="s">
        <v>193</v>
      </c>
      <c r="C107" s="198" t="s">
        <v>365</v>
      </c>
      <c r="D107" s="212">
        <v>42607</v>
      </c>
      <c r="E107" s="212">
        <v>43281</v>
      </c>
      <c r="F107" s="198">
        <v>2</v>
      </c>
      <c r="G107" s="236">
        <v>43283</v>
      </c>
      <c r="H107" s="198" t="s">
        <v>915</v>
      </c>
      <c r="I107" s="198" t="s">
        <v>354</v>
      </c>
      <c r="J107" s="198" t="s">
        <v>254</v>
      </c>
      <c r="K107" s="221" t="s">
        <v>190</v>
      </c>
      <c r="L107" s="204">
        <v>140514849168391</v>
      </c>
      <c r="M107" s="198" t="s">
        <v>916</v>
      </c>
      <c r="N107" s="232">
        <v>341535179</v>
      </c>
      <c r="O107" s="233" t="s">
        <v>523</v>
      </c>
      <c r="P107" s="44">
        <v>8427945960</v>
      </c>
      <c r="Q107" s="38"/>
    </row>
    <row r="108" spans="1:17" s="162" customFormat="1" x14ac:dyDescent="0.25">
      <c r="A108" s="62">
        <v>107</v>
      </c>
      <c r="B108" s="234" t="s">
        <v>160</v>
      </c>
      <c r="C108" s="198" t="s">
        <v>917</v>
      </c>
      <c r="D108" s="212">
        <v>42607</v>
      </c>
      <c r="E108" s="212">
        <v>42916</v>
      </c>
      <c r="F108" s="198">
        <v>1</v>
      </c>
      <c r="G108" s="212">
        <v>42917</v>
      </c>
      <c r="H108" s="198" t="s">
        <v>918</v>
      </c>
      <c r="I108" s="198" t="s">
        <v>363</v>
      </c>
      <c r="J108" s="198" t="s">
        <v>243</v>
      </c>
      <c r="K108" s="221" t="s">
        <v>146</v>
      </c>
      <c r="L108" s="204">
        <v>210114849200729</v>
      </c>
      <c r="M108" s="198" t="s">
        <v>919</v>
      </c>
      <c r="N108" s="232">
        <v>334342028</v>
      </c>
      <c r="O108" s="233" t="s">
        <v>523</v>
      </c>
      <c r="P108" s="44">
        <v>8089733048</v>
      </c>
      <c r="Q108" s="38"/>
    </row>
    <row r="109" spans="1:17" s="162" customFormat="1" x14ac:dyDescent="0.25">
      <c r="A109" s="62">
        <v>108</v>
      </c>
      <c r="B109" s="234" t="s">
        <v>161</v>
      </c>
      <c r="C109" s="198" t="s">
        <v>417</v>
      </c>
      <c r="D109" s="212">
        <v>42619</v>
      </c>
      <c r="E109" s="212">
        <v>42916</v>
      </c>
      <c r="F109" s="198">
        <v>1</v>
      </c>
      <c r="G109" s="212">
        <v>42917</v>
      </c>
      <c r="H109" s="198" t="s">
        <v>920</v>
      </c>
      <c r="I109" s="198" t="s">
        <v>363</v>
      </c>
      <c r="J109" s="198" t="s">
        <v>243</v>
      </c>
      <c r="K109" s="221" t="s">
        <v>146</v>
      </c>
      <c r="L109" s="204">
        <v>220114849365229</v>
      </c>
      <c r="M109" s="198" t="s">
        <v>921</v>
      </c>
      <c r="N109" s="235" t="s">
        <v>922</v>
      </c>
      <c r="O109" s="233" t="s">
        <v>523</v>
      </c>
      <c r="P109" s="62"/>
      <c r="Q109" s="38"/>
    </row>
    <row r="110" spans="1:17" s="162" customFormat="1" x14ac:dyDescent="0.25">
      <c r="A110" s="62">
        <v>109</v>
      </c>
      <c r="B110" s="234" t="s">
        <v>367</v>
      </c>
      <c r="C110" s="198" t="s">
        <v>368</v>
      </c>
      <c r="D110" s="212">
        <v>42634</v>
      </c>
      <c r="E110" s="212">
        <v>43281</v>
      </c>
      <c r="F110" s="198">
        <v>2</v>
      </c>
      <c r="G110" s="236">
        <v>43283</v>
      </c>
      <c r="H110" s="198" t="s">
        <v>923</v>
      </c>
      <c r="I110" s="198" t="s">
        <v>351</v>
      </c>
      <c r="J110" s="198" t="s">
        <v>357</v>
      </c>
      <c r="K110" s="214" t="s">
        <v>219</v>
      </c>
      <c r="L110" s="204">
        <v>170014849253313</v>
      </c>
      <c r="M110" s="198" t="s">
        <v>700</v>
      </c>
      <c r="N110" s="235" t="s">
        <v>924</v>
      </c>
      <c r="O110" s="233" t="s">
        <v>523</v>
      </c>
      <c r="P110" s="62">
        <v>8190148479</v>
      </c>
      <c r="Q110" s="38"/>
    </row>
    <row r="111" spans="1:17" x14ac:dyDescent="0.25">
      <c r="A111" s="62">
        <v>110</v>
      </c>
      <c r="B111" s="234" t="s">
        <v>925</v>
      </c>
      <c r="C111" s="198" t="s">
        <v>926</v>
      </c>
      <c r="D111" s="212">
        <v>42646</v>
      </c>
      <c r="E111" s="212">
        <v>42916</v>
      </c>
      <c r="F111" s="198">
        <v>1</v>
      </c>
      <c r="G111" s="212">
        <v>42917</v>
      </c>
      <c r="H111" s="198" t="s">
        <v>927</v>
      </c>
      <c r="I111" s="198" t="s">
        <v>398</v>
      </c>
      <c r="J111" s="198" t="s">
        <v>249</v>
      </c>
      <c r="K111" s="221" t="s">
        <v>168</v>
      </c>
      <c r="L111" s="204">
        <v>141214849184615</v>
      </c>
      <c r="M111" s="198" t="s">
        <v>928</v>
      </c>
      <c r="N111" s="232">
        <v>311563141</v>
      </c>
      <c r="O111" s="233" t="s">
        <v>523</v>
      </c>
      <c r="P111" s="62"/>
      <c r="Q111" s="38"/>
    </row>
    <row r="112" spans="1:17" x14ac:dyDescent="0.25">
      <c r="A112" s="62">
        <v>111</v>
      </c>
      <c r="B112" s="234" t="s">
        <v>929</v>
      </c>
      <c r="C112" s="198" t="s">
        <v>930</v>
      </c>
      <c r="D112" s="212">
        <v>42660</v>
      </c>
      <c r="E112" s="212">
        <v>42916</v>
      </c>
      <c r="F112" s="198">
        <v>1</v>
      </c>
      <c r="G112" s="212">
        <v>42917</v>
      </c>
      <c r="H112" s="198" t="s">
        <v>931</v>
      </c>
      <c r="I112" s="198" t="s">
        <v>348</v>
      </c>
      <c r="J112" s="198" t="s">
        <v>245</v>
      </c>
      <c r="K112" s="221" t="s">
        <v>108</v>
      </c>
      <c r="L112" s="204">
        <v>221114849265501</v>
      </c>
      <c r="M112" s="198" t="s">
        <v>932</v>
      </c>
      <c r="N112" s="232">
        <v>312135243</v>
      </c>
      <c r="O112" s="233" t="s">
        <v>523</v>
      </c>
      <c r="P112" s="62"/>
      <c r="Q112" s="38"/>
    </row>
    <row r="113" spans="1:17" x14ac:dyDescent="0.25">
      <c r="A113" s="62">
        <v>112</v>
      </c>
      <c r="B113" s="234" t="s">
        <v>933</v>
      </c>
      <c r="C113" s="198" t="s">
        <v>934</v>
      </c>
      <c r="D113" s="212">
        <v>42670</v>
      </c>
      <c r="E113" s="212">
        <v>42916</v>
      </c>
      <c r="F113" s="198">
        <v>1</v>
      </c>
      <c r="G113" s="212">
        <v>42917</v>
      </c>
      <c r="H113" s="198" t="s">
        <v>935</v>
      </c>
      <c r="I113" s="198" t="s">
        <v>413</v>
      </c>
      <c r="J113" s="198" t="s">
        <v>237</v>
      </c>
      <c r="K113" s="221" t="s">
        <v>201</v>
      </c>
      <c r="L113" s="204">
        <v>172214849250191</v>
      </c>
      <c r="M113" s="198" t="s">
        <v>700</v>
      </c>
      <c r="N113" s="235" t="s">
        <v>936</v>
      </c>
      <c r="O113" s="233" t="s">
        <v>523</v>
      </c>
      <c r="P113" s="62">
        <v>8447630503</v>
      </c>
      <c r="Q113" s="38"/>
    </row>
    <row r="114" spans="1:17" x14ac:dyDescent="0.25">
      <c r="A114" s="62">
        <v>113</v>
      </c>
      <c r="B114" s="234" t="s">
        <v>182</v>
      </c>
      <c r="C114" s="198" t="s">
        <v>937</v>
      </c>
      <c r="D114" s="212">
        <v>42678</v>
      </c>
      <c r="E114" s="212">
        <v>42916</v>
      </c>
      <c r="F114" s="198">
        <v>1</v>
      </c>
      <c r="G114" s="212">
        <v>42917</v>
      </c>
      <c r="H114" s="198" t="s">
        <v>938</v>
      </c>
      <c r="I114" s="198" t="s">
        <v>354</v>
      </c>
      <c r="J114" s="199" t="s">
        <v>527</v>
      </c>
      <c r="K114" s="241" t="s">
        <v>528</v>
      </c>
      <c r="L114" s="204">
        <v>140414849213603</v>
      </c>
      <c r="M114" s="198" t="s">
        <v>785</v>
      </c>
      <c r="N114" s="232">
        <v>221244644</v>
      </c>
      <c r="O114" s="233" t="s">
        <v>523</v>
      </c>
      <c r="P114" s="62">
        <v>8095957085</v>
      </c>
      <c r="Q114" s="38"/>
    </row>
    <row r="115" spans="1:17" s="162" customFormat="1" x14ac:dyDescent="0.25">
      <c r="A115" s="62">
        <v>114</v>
      </c>
      <c r="B115" s="234" t="s">
        <v>222</v>
      </c>
      <c r="C115" s="198" t="s">
        <v>376</v>
      </c>
      <c r="D115" s="212">
        <v>43374</v>
      </c>
      <c r="E115" s="212">
        <v>43646</v>
      </c>
      <c r="F115" s="198">
        <v>1</v>
      </c>
      <c r="G115" s="212">
        <v>43647</v>
      </c>
      <c r="H115" s="198" t="s">
        <v>1599</v>
      </c>
      <c r="I115" s="198" t="s">
        <v>351</v>
      </c>
      <c r="J115" s="198" t="s">
        <v>352</v>
      </c>
      <c r="K115" s="214" t="s">
        <v>217</v>
      </c>
      <c r="L115" s="204">
        <v>172314849252011</v>
      </c>
      <c r="M115" s="198" t="s">
        <v>700</v>
      </c>
      <c r="N115" s="235" t="s">
        <v>939</v>
      </c>
      <c r="O115" s="233" t="s">
        <v>523</v>
      </c>
      <c r="P115" s="62">
        <v>8132159182</v>
      </c>
      <c r="Q115" s="38"/>
    </row>
    <row r="116" spans="1:17" x14ac:dyDescent="0.25">
      <c r="A116" s="62">
        <v>115</v>
      </c>
      <c r="B116" s="125" t="s">
        <v>285</v>
      </c>
      <c r="C116" s="37" t="s">
        <v>370</v>
      </c>
      <c r="D116" s="127">
        <v>42695</v>
      </c>
      <c r="E116" s="121">
        <v>44561</v>
      </c>
      <c r="F116" s="37">
        <v>5</v>
      </c>
      <c r="G116" s="37"/>
      <c r="H116" s="37" t="s">
        <v>940</v>
      </c>
      <c r="I116" s="56" t="s">
        <v>351</v>
      </c>
      <c r="J116" s="37" t="s">
        <v>941</v>
      </c>
      <c r="K116" s="69" t="s">
        <v>208</v>
      </c>
      <c r="L116" s="68">
        <v>200114949956805</v>
      </c>
      <c r="M116" s="37" t="s">
        <v>636</v>
      </c>
      <c r="N116" s="180" t="s">
        <v>942</v>
      </c>
      <c r="O116" s="42" t="s">
        <v>523</v>
      </c>
      <c r="P116" s="62"/>
      <c r="Q116" s="38"/>
    </row>
    <row r="117" spans="1:17" x14ac:dyDescent="0.25">
      <c r="A117" s="62">
        <v>116</v>
      </c>
      <c r="B117" s="234" t="s">
        <v>943</v>
      </c>
      <c r="C117" s="198" t="s">
        <v>944</v>
      </c>
      <c r="D117" s="212">
        <v>42696</v>
      </c>
      <c r="E117" s="212">
        <v>43100</v>
      </c>
      <c r="F117" s="198">
        <v>1</v>
      </c>
      <c r="G117" s="236">
        <v>43102</v>
      </c>
      <c r="H117" s="198" t="s">
        <v>945</v>
      </c>
      <c r="I117" s="198" t="s">
        <v>351</v>
      </c>
      <c r="J117" s="198" t="s">
        <v>946</v>
      </c>
      <c r="K117" s="214" t="s">
        <v>215</v>
      </c>
      <c r="L117" s="204">
        <v>170114849097375</v>
      </c>
      <c r="M117" s="198" t="s">
        <v>947</v>
      </c>
      <c r="N117" s="232">
        <v>173566736</v>
      </c>
      <c r="O117" s="233" t="s">
        <v>523</v>
      </c>
      <c r="P117" s="65" t="s">
        <v>948</v>
      </c>
      <c r="Q117" s="38"/>
    </row>
    <row r="118" spans="1:17" x14ac:dyDescent="0.25">
      <c r="A118" s="62">
        <v>117</v>
      </c>
      <c r="B118" s="234" t="s">
        <v>286</v>
      </c>
      <c r="C118" s="198" t="s">
        <v>371</v>
      </c>
      <c r="D118" s="212">
        <v>42702</v>
      </c>
      <c r="E118" s="212">
        <v>43830</v>
      </c>
      <c r="F118" s="198">
        <v>3</v>
      </c>
      <c r="G118" s="212">
        <v>43832</v>
      </c>
      <c r="H118" s="198" t="s">
        <v>949</v>
      </c>
      <c r="I118" s="198" t="s">
        <v>363</v>
      </c>
      <c r="J118" s="198" t="s">
        <v>1389</v>
      </c>
      <c r="K118" s="221" t="s">
        <v>1388</v>
      </c>
      <c r="L118" s="204">
        <v>210114849065636</v>
      </c>
      <c r="M118" s="198" t="s">
        <v>614</v>
      </c>
      <c r="N118" s="235" t="s">
        <v>950</v>
      </c>
      <c r="O118" s="233" t="s">
        <v>523</v>
      </c>
      <c r="P118" s="65" t="s">
        <v>951</v>
      </c>
      <c r="Q118" s="38"/>
    </row>
    <row r="119" spans="1:17" x14ac:dyDescent="0.25">
      <c r="A119" s="62">
        <v>118</v>
      </c>
      <c r="B119" s="234" t="s">
        <v>952</v>
      </c>
      <c r="C119" s="198" t="s">
        <v>953</v>
      </c>
      <c r="D119" s="212">
        <v>42705</v>
      </c>
      <c r="E119" s="212">
        <v>43100</v>
      </c>
      <c r="F119" s="198">
        <v>1</v>
      </c>
      <c r="G119" s="202">
        <v>43102</v>
      </c>
      <c r="H119" s="198" t="s">
        <v>954</v>
      </c>
      <c r="I119" s="198" t="s">
        <v>354</v>
      </c>
      <c r="J119" s="199" t="s">
        <v>527</v>
      </c>
      <c r="K119" s="241" t="s">
        <v>528</v>
      </c>
      <c r="L119" s="204">
        <v>220114849339365</v>
      </c>
      <c r="M119" s="198" t="s">
        <v>955</v>
      </c>
      <c r="N119" s="235" t="s">
        <v>956</v>
      </c>
      <c r="O119" s="233" t="s">
        <v>523</v>
      </c>
      <c r="P119" s="62"/>
      <c r="Q119" s="38"/>
    </row>
    <row r="120" spans="1:17" x14ac:dyDescent="0.25">
      <c r="A120" s="62">
        <v>119</v>
      </c>
      <c r="B120" s="125" t="s">
        <v>957</v>
      </c>
      <c r="C120" s="38" t="s">
        <v>392</v>
      </c>
      <c r="D120" s="127">
        <v>43795</v>
      </c>
      <c r="E120" s="121">
        <v>44377</v>
      </c>
      <c r="F120" s="38">
        <v>2</v>
      </c>
      <c r="G120" s="124"/>
      <c r="H120" s="38" t="s">
        <v>2122</v>
      </c>
      <c r="I120" s="38" t="s">
        <v>363</v>
      </c>
      <c r="J120" s="38" t="s">
        <v>364</v>
      </c>
      <c r="K120" s="58" t="s">
        <v>164</v>
      </c>
      <c r="L120" s="59">
        <v>101214849211698</v>
      </c>
      <c r="M120" s="38" t="s">
        <v>2123</v>
      </c>
      <c r="N120" s="179" t="s">
        <v>2124</v>
      </c>
      <c r="O120" s="44" t="s">
        <v>523</v>
      </c>
      <c r="P120" s="62">
        <v>8005971514</v>
      </c>
      <c r="Q120" s="38"/>
    </row>
    <row r="121" spans="1:17" s="162" customFormat="1" x14ac:dyDescent="0.25">
      <c r="A121" s="62">
        <v>120</v>
      </c>
      <c r="B121" s="125" t="s">
        <v>287</v>
      </c>
      <c r="C121" s="38" t="s">
        <v>438</v>
      </c>
      <c r="D121" s="121">
        <v>42992</v>
      </c>
      <c r="E121" s="121">
        <v>44377</v>
      </c>
      <c r="F121" s="38">
        <v>4</v>
      </c>
      <c r="G121" s="124"/>
      <c r="H121" s="38" t="s">
        <v>959</v>
      </c>
      <c r="I121" s="38" t="s">
        <v>363</v>
      </c>
      <c r="J121" s="37" t="s">
        <v>1389</v>
      </c>
      <c r="K121" s="69" t="s">
        <v>1388</v>
      </c>
      <c r="L121" s="59">
        <v>100414849394960</v>
      </c>
      <c r="M121" s="38" t="s">
        <v>960</v>
      </c>
      <c r="N121" s="179" t="s">
        <v>961</v>
      </c>
      <c r="O121" s="44" t="s">
        <v>523</v>
      </c>
      <c r="P121" s="62"/>
      <c r="Q121" s="38"/>
    </row>
    <row r="122" spans="1:17" x14ac:dyDescent="0.25">
      <c r="A122" s="62">
        <v>121</v>
      </c>
      <c r="B122" s="234" t="s">
        <v>962</v>
      </c>
      <c r="C122" s="198" t="s">
        <v>963</v>
      </c>
      <c r="D122" s="212">
        <v>42709</v>
      </c>
      <c r="E122" s="212">
        <v>43100</v>
      </c>
      <c r="F122" s="198">
        <v>1</v>
      </c>
      <c r="G122" s="236">
        <v>43102</v>
      </c>
      <c r="H122" s="198" t="s">
        <v>964</v>
      </c>
      <c r="I122" s="198" t="s">
        <v>363</v>
      </c>
      <c r="J122" s="198" t="s">
        <v>243</v>
      </c>
      <c r="K122" s="221" t="s">
        <v>146</v>
      </c>
      <c r="L122" s="204">
        <v>100414849394973</v>
      </c>
      <c r="M122" s="198" t="s">
        <v>960</v>
      </c>
      <c r="N122" s="235" t="s">
        <v>965</v>
      </c>
      <c r="O122" s="233" t="s">
        <v>523</v>
      </c>
      <c r="P122" s="62"/>
      <c r="Q122" s="38"/>
    </row>
    <row r="123" spans="1:17" x14ac:dyDescent="0.25">
      <c r="A123" s="62">
        <v>122</v>
      </c>
      <c r="B123" s="125" t="s">
        <v>288</v>
      </c>
      <c r="C123" s="37" t="s">
        <v>373</v>
      </c>
      <c r="D123" s="127">
        <v>42710</v>
      </c>
      <c r="E123" s="121">
        <v>44561</v>
      </c>
      <c r="F123" s="37">
        <v>6</v>
      </c>
      <c r="G123" s="37"/>
      <c r="H123" s="37" t="s">
        <v>966</v>
      </c>
      <c r="I123" s="56" t="s">
        <v>351</v>
      </c>
      <c r="J123" s="37" t="s">
        <v>941</v>
      </c>
      <c r="K123" s="69" t="s">
        <v>208</v>
      </c>
      <c r="L123" s="68">
        <v>172014849070179</v>
      </c>
      <c r="M123" s="37" t="s">
        <v>967</v>
      </c>
      <c r="N123" s="180" t="s">
        <v>968</v>
      </c>
      <c r="O123" s="42" t="s">
        <v>523</v>
      </c>
      <c r="P123" s="62">
        <v>8009588334</v>
      </c>
      <c r="Q123" s="38"/>
    </row>
    <row r="124" spans="1:17" x14ac:dyDescent="0.25">
      <c r="A124" s="62">
        <v>123</v>
      </c>
      <c r="B124" s="125" t="s">
        <v>289</v>
      </c>
      <c r="C124" s="38" t="s">
        <v>374</v>
      </c>
      <c r="D124" s="121">
        <v>43990</v>
      </c>
      <c r="E124" s="121">
        <v>44377</v>
      </c>
      <c r="F124" s="38">
        <v>1</v>
      </c>
      <c r="G124" s="121"/>
      <c r="H124" s="38" t="s">
        <v>2491</v>
      </c>
      <c r="I124" s="38" t="s">
        <v>363</v>
      </c>
      <c r="J124" s="38" t="s">
        <v>364</v>
      </c>
      <c r="K124" s="66" t="s">
        <v>164</v>
      </c>
      <c r="L124" s="59">
        <v>210114849194006</v>
      </c>
      <c r="M124" s="38" t="s">
        <v>614</v>
      </c>
      <c r="N124" s="181">
        <v>321508495</v>
      </c>
      <c r="O124" s="44" t="s">
        <v>523</v>
      </c>
      <c r="P124" s="62">
        <v>8304560872</v>
      </c>
      <c r="Q124" s="38"/>
    </row>
    <row r="125" spans="1:17" x14ac:dyDescent="0.25">
      <c r="A125" s="62">
        <v>124</v>
      </c>
      <c r="B125" s="234" t="s">
        <v>290</v>
      </c>
      <c r="C125" s="198" t="s">
        <v>969</v>
      </c>
      <c r="D125" s="212">
        <v>42725</v>
      </c>
      <c r="E125" s="212">
        <v>43465</v>
      </c>
      <c r="F125" s="198">
        <v>2</v>
      </c>
      <c r="G125" s="236">
        <v>43336</v>
      </c>
      <c r="H125" s="198" t="s">
        <v>970</v>
      </c>
      <c r="I125" s="198" t="s">
        <v>363</v>
      </c>
      <c r="J125" s="198" t="s">
        <v>243</v>
      </c>
      <c r="K125" s="221" t="s">
        <v>146</v>
      </c>
      <c r="L125" s="204">
        <v>210114851015099</v>
      </c>
      <c r="M125" s="198" t="s">
        <v>971</v>
      </c>
      <c r="N125" s="235" t="s">
        <v>972</v>
      </c>
      <c r="O125" s="233" t="s">
        <v>523</v>
      </c>
      <c r="P125" s="62"/>
      <c r="Q125" s="38"/>
    </row>
    <row r="126" spans="1:17" x14ac:dyDescent="0.25">
      <c r="A126" s="62">
        <v>125</v>
      </c>
      <c r="B126" s="234" t="s">
        <v>973</v>
      </c>
      <c r="C126" s="198" t="s">
        <v>974</v>
      </c>
      <c r="D126" s="212">
        <v>42731</v>
      </c>
      <c r="E126" s="212">
        <v>43100</v>
      </c>
      <c r="F126" s="198">
        <v>1</v>
      </c>
      <c r="G126" s="236">
        <v>43102</v>
      </c>
      <c r="H126" s="198" t="s">
        <v>975</v>
      </c>
      <c r="I126" s="198" t="s">
        <v>348</v>
      </c>
      <c r="J126" s="198" t="s">
        <v>366</v>
      </c>
      <c r="K126" s="214" t="s">
        <v>126</v>
      </c>
      <c r="L126" s="204">
        <v>210415151009214</v>
      </c>
      <c r="M126" s="198" t="s">
        <v>715</v>
      </c>
      <c r="N126" s="235" t="s">
        <v>976</v>
      </c>
      <c r="O126" s="233" t="s">
        <v>523</v>
      </c>
      <c r="P126" s="62">
        <v>8161224485</v>
      </c>
      <c r="Q126" s="38"/>
    </row>
    <row r="127" spans="1:17" x14ac:dyDescent="0.25">
      <c r="A127" s="62">
        <v>126</v>
      </c>
      <c r="B127" s="125" t="s">
        <v>292</v>
      </c>
      <c r="C127" s="37" t="s">
        <v>377</v>
      </c>
      <c r="D127" s="127">
        <v>42733</v>
      </c>
      <c r="E127" s="121">
        <v>44561</v>
      </c>
      <c r="F127" s="37">
        <v>6</v>
      </c>
      <c r="G127" s="37"/>
      <c r="H127" s="37" t="s">
        <v>977</v>
      </c>
      <c r="I127" s="37" t="s">
        <v>363</v>
      </c>
      <c r="J127" s="37" t="s">
        <v>1187</v>
      </c>
      <c r="K127" s="69" t="s">
        <v>162</v>
      </c>
      <c r="L127" s="68">
        <v>101514849255251</v>
      </c>
      <c r="M127" s="37" t="s">
        <v>777</v>
      </c>
      <c r="N127" s="180" t="s">
        <v>978</v>
      </c>
      <c r="O127" s="42" t="s">
        <v>523</v>
      </c>
      <c r="P127" s="62">
        <v>8007349531</v>
      </c>
      <c r="Q127" s="38"/>
    </row>
    <row r="128" spans="1:17" x14ac:dyDescent="0.25">
      <c r="A128" s="62">
        <v>127</v>
      </c>
      <c r="B128" s="125" t="s">
        <v>293</v>
      </c>
      <c r="C128" s="37" t="s">
        <v>378</v>
      </c>
      <c r="D128" s="127">
        <v>42740</v>
      </c>
      <c r="E128" s="121">
        <v>44561</v>
      </c>
      <c r="F128" s="37">
        <v>5</v>
      </c>
      <c r="G128" s="37"/>
      <c r="H128" s="37" t="s">
        <v>979</v>
      </c>
      <c r="I128" s="37" t="s">
        <v>354</v>
      </c>
      <c r="J128" s="56" t="s">
        <v>254</v>
      </c>
      <c r="K128" s="63" t="s">
        <v>190</v>
      </c>
      <c r="L128" s="68">
        <v>140114849301218</v>
      </c>
      <c r="M128" s="37" t="s">
        <v>630</v>
      </c>
      <c r="N128" s="182">
        <v>197280247</v>
      </c>
      <c r="O128" s="42" t="s">
        <v>523</v>
      </c>
      <c r="P128" s="62"/>
      <c r="Q128" s="38"/>
    </row>
    <row r="129" spans="1:17" x14ac:dyDescent="0.25">
      <c r="A129" s="62">
        <v>128</v>
      </c>
      <c r="B129" s="125" t="s">
        <v>294</v>
      </c>
      <c r="C129" s="37" t="s">
        <v>379</v>
      </c>
      <c r="D129" s="127">
        <v>42779</v>
      </c>
      <c r="E129" s="121">
        <v>44561</v>
      </c>
      <c r="F129" s="37">
        <v>5</v>
      </c>
      <c r="G129" s="37"/>
      <c r="H129" s="37" t="s">
        <v>980</v>
      </c>
      <c r="I129" s="37" t="s">
        <v>363</v>
      </c>
      <c r="J129" s="37" t="s">
        <v>1389</v>
      </c>
      <c r="K129" s="69" t="s">
        <v>1388</v>
      </c>
      <c r="L129" s="68">
        <v>210114849081172</v>
      </c>
      <c r="M129" s="37" t="s">
        <v>614</v>
      </c>
      <c r="N129" s="182">
        <v>211761826</v>
      </c>
      <c r="O129" s="42" t="s">
        <v>523</v>
      </c>
      <c r="P129" s="65" t="s">
        <v>981</v>
      </c>
      <c r="Q129" s="38"/>
    </row>
    <row r="130" spans="1:17" x14ac:dyDescent="0.25">
      <c r="A130" s="62">
        <v>129</v>
      </c>
      <c r="B130" s="234" t="s">
        <v>982</v>
      </c>
      <c r="C130" s="198" t="s">
        <v>983</v>
      </c>
      <c r="D130" s="212">
        <v>42782</v>
      </c>
      <c r="E130" s="212">
        <v>43100</v>
      </c>
      <c r="F130" s="198">
        <v>1</v>
      </c>
      <c r="G130" s="202">
        <v>43102</v>
      </c>
      <c r="H130" s="198" t="s">
        <v>984</v>
      </c>
      <c r="I130" s="198" t="s">
        <v>348</v>
      </c>
      <c r="J130" s="198" t="s">
        <v>245</v>
      </c>
      <c r="K130" s="221" t="s">
        <v>108</v>
      </c>
      <c r="L130" s="204">
        <v>180214849264795</v>
      </c>
      <c r="M130" s="198" t="s">
        <v>985</v>
      </c>
      <c r="N130" s="232">
        <v>172283497</v>
      </c>
      <c r="O130" s="233" t="s">
        <v>523</v>
      </c>
      <c r="P130" s="62"/>
      <c r="Q130" s="38"/>
    </row>
    <row r="131" spans="1:17" x14ac:dyDescent="0.25">
      <c r="A131" s="62">
        <v>130</v>
      </c>
      <c r="B131" s="234" t="s">
        <v>295</v>
      </c>
      <c r="C131" s="198" t="s">
        <v>381</v>
      </c>
      <c r="D131" s="212">
        <v>42783</v>
      </c>
      <c r="E131" s="212">
        <v>43465</v>
      </c>
      <c r="F131" s="198">
        <v>2</v>
      </c>
      <c r="G131" s="202">
        <v>43467</v>
      </c>
      <c r="H131" s="198" t="s">
        <v>986</v>
      </c>
      <c r="I131" s="198" t="s">
        <v>735</v>
      </c>
      <c r="J131" s="198" t="s">
        <v>30</v>
      </c>
      <c r="K131" s="221" t="s">
        <v>196</v>
      </c>
      <c r="L131" s="204">
        <v>141014849191916</v>
      </c>
      <c r="M131" s="198" t="s">
        <v>843</v>
      </c>
      <c r="N131" s="232">
        <v>241247942</v>
      </c>
      <c r="O131" s="233" t="s">
        <v>523</v>
      </c>
      <c r="P131" s="62"/>
      <c r="Q131" s="38"/>
    </row>
    <row r="132" spans="1:17" s="162" customFormat="1" x14ac:dyDescent="0.25">
      <c r="A132" s="62">
        <v>131</v>
      </c>
      <c r="B132" s="234" t="s">
        <v>987</v>
      </c>
      <c r="C132" s="198" t="s">
        <v>242</v>
      </c>
      <c r="D132" s="212">
        <v>42786</v>
      </c>
      <c r="E132" s="212">
        <v>43100</v>
      </c>
      <c r="F132" s="198">
        <v>1</v>
      </c>
      <c r="G132" s="202">
        <v>43102</v>
      </c>
      <c r="H132" s="198" t="s">
        <v>988</v>
      </c>
      <c r="I132" s="198" t="s">
        <v>354</v>
      </c>
      <c r="J132" s="198" t="s">
        <v>527</v>
      </c>
      <c r="K132" s="221" t="s">
        <v>528</v>
      </c>
      <c r="L132" s="204">
        <v>221114849076186</v>
      </c>
      <c r="M132" s="198" t="s">
        <v>630</v>
      </c>
      <c r="N132" s="235" t="s">
        <v>989</v>
      </c>
      <c r="O132" s="233" t="s">
        <v>523</v>
      </c>
      <c r="P132" s="62"/>
      <c r="Q132" s="38"/>
    </row>
    <row r="133" spans="1:17" x14ac:dyDescent="0.25">
      <c r="A133" s="62">
        <v>132</v>
      </c>
      <c r="B133" s="234" t="s">
        <v>383</v>
      </c>
      <c r="C133" s="198" t="s">
        <v>384</v>
      </c>
      <c r="D133" s="212">
        <v>43739</v>
      </c>
      <c r="E133" s="212">
        <v>44012</v>
      </c>
      <c r="F133" s="198">
        <v>1</v>
      </c>
      <c r="G133" s="212">
        <v>44013</v>
      </c>
      <c r="H133" s="198" t="s">
        <v>2125</v>
      </c>
      <c r="I133" s="198" t="s">
        <v>348</v>
      </c>
      <c r="J133" s="198" t="s">
        <v>250</v>
      </c>
      <c r="K133" s="221" t="s">
        <v>101</v>
      </c>
      <c r="L133" s="204">
        <v>140814849172365</v>
      </c>
      <c r="M133" s="198" t="s">
        <v>1920</v>
      </c>
      <c r="N133" s="235" t="s">
        <v>2126</v>
      </c>
      <c r="O133" s="233" t="s">
        <v>523</v>
      </c>
      <c r="P133" s="65">
        <v>8238058748</v>
      </c>
      <c r="Q133" s="38"/>
    </row>
    <row r="134" spans="1:17" x14ac:dyDescent="0.25">
      <c r="A134" s="62">
        <v>133</v>
      </c>
      <c r="B134" s="234" t="s">
        <v>991</v>
      </c>
      <c r="C134" s="198" t="s">
        <v>992</v>
      </c>
      <c r="D134" s="212">
        <v>42790</v>
      </c>
      <c r="E134" s="212">
        <v>43100</v>
      </c>
      <c r="F134" s="198">
        <v>1</v>
      </c>
      <c r="G134" s="202">
        <v>43102</v>
      </c>
      <c r="H134" s="198" t="s">
        <v>993</v>
      </c>
      <c r="I134" s="198" t="s">
        <v>386</v>
      </c>
      <c r="J134" s="198" t="s">
        <v>428</v>
      </c>
      <c r="K134" s="214" t="s">
        <v>228</v>
      </c>
      <c r="L134" s="204">
        <v>160314949154886</v>
      </c>
      <c r="M134" s="198" t="s">
        <v>670</v>
      </c>
      <c r="N134" s="235" t="s">
        <v>994</v>
      </c>
      <c r="O134" s="233" t="s">
        <v>523</v>
      </c>
      <c r="P134" s="62"/>
      <c r="Q134" s="38"/>
    </row>
    <row r="135" spans="1:17" x14ac:dyDescent="0.25">
      <c r="A135" s="62">
        <v>134</v>
      </c>
      <c r="B135" s="234" t="s">
        <v>995</v>
      </c>
      <c r="C135" s="198" t="s">
        <v>996</v>
      </c>
      <c r="D135" s="212">
        <v>42790</v>
      </c>
      <c r="E135" s="212">
        <v>43100</v>
      </c>
      <c r="F135" s="198">
        <v>1</v>
      </c>
      <c r="G135" s="202">
        <v>43102</v>
      </c>
      <c r="H135" s="198" t="s">
        <v>997</v>
      </c>
      <c r="I135" s="198" t="s">
        <v>386</v>
      </c>
      <c r="J135" s="198" t="s">
        <v>428</v>
      </c>
      <c r="K135" s="214" t="s">
        <v>228</v>
      </c>
      <c r="L135" s="204">
        <v>160314949155494</v>
      </c>
      <c r="M135" s="198" t="s">
        <v>670</v>
      </c>
      <c r="N135" s="235" t="s">
        <v>998</v>
      </c>
      <c r="O135" s="233" t="s">
        <v>523</v>
      </c>
      <c r="P135" s="62"/>
      <c r="Q135" s="38"/>
    </row>
    <row r="136" spans="1:17" x14ac:dyDescent="0.25">
      <c r="A136" s="62">
        <v>135</v>
      </c>
      <c r="B136" s="234" t="s">
        <v>296</v>
      </c>
      <c r="C136" s="198" t="s">
        <v>385</v>
      </c>
      <c r="D136" s="212">
        <v>42790</v>
      </c>
      <c r="E136" s="212">
        <v>44196</v>
      </c>
      <c r="F136" s="198">
        <v>4</v>
      </c>
      <c r="G136" s="243">
        <v>44197</v>
      </c>
      <c r="H136" s="198" t="s">
        <v>999</v>
      </c>
      <c r="I136" s="198" t="s">
        <v>386</v>
      </c>
      <c r="J136" s="198" t="s">
        <v>651</v>
      </c>
      <c r="K136" s="221" t="s">
        <v>226</v>
      </c>
      <c r="L136" s="204">
        <v>160314949152171</v>
      </c>
      <c r="M136" s="198" t="s">
        <v>670</v>
      </c>
      <c r="N136" s="235" t="s">
        <v>1000</v>
      </c>
      <c r="O136" s="233" t="s">
        <v>523</v>
      </c>
      <c r="P136" s="62"/>
      <c r="Q136" s="38"/>
    </row>
    <row r="137" spans="1:17" x14ac:dyDescent="0.25">
      <c r="A137" s="62">
        <v>136</v>
      </c>
      <c r="B137" s="234" t="s">
        <v>1001</v>
      </c>
      <c r="C137" s="198" t="s">
        <v>1002</v>
      </c>
      <c r="D137" s="212">
        <v>42793</v>
      </c>
      <c r="E137" s="212">
        <v>43100</v>
      </c>
      <c r="F137" s="198">
        <v>1</v>
      </c>
      <c r="G137" s="202">
        <v>43102</v>
      </c>
      <c r="H137" s="198" t="s">
        <v>1003</v>
      </c>
      <c r="I137" s="198" t="s">
        <v>386</v>
      </c>
      <c r="J137" s="198" t="s">
        <v>428</v>
      </c>
      <c r="K137" s="214" t="s">
        <v>228</v>
      </c>
      <c r="L137" s="204">
        <v>160314949143650</v>
      </c>
      <c r="M137" s="198" t="s">
        <v>670</v>
      </c>
      <c r="N137" s="235" t="s">
        <v>1004</v>
      </c>
      <c r="O137" s="233" t="s">
        <v>523</v>
      </c>
      <c r="P137" s="62"/>
      <c r="Q137" s="38"/>
    </row>
    <row r="138" spans="1:17" x14ac:dyDescent="0.25">
      <c r="A138" s="62">
        <v>137</v>
      </c>
      <c r="B138" s="125" t="s">
        <v>297</v>
      </c>
      <c r="C138" s="38" t="s">
        <v>388</v>
      </c>
      <c r="D138" s="121">
        <v>42795</v>
      </c>
      <c r="E138" s="121">
        <v>44561</v>
      </c>
      <c r="F138" s="38">
        <v>5</v>
      </c>
      <c r="G138" s="119"/>
      <c r="H138" s="38" t="s">
        <v>1005</v>
      </c>
      <c r="I138" s="38" t="s">
        <v>348</v>
      </c>
      <c r="J138" s="38" t="s">
        <v>2010</v>
      </c>
      <c r="K138" s="66" t="s">
        <v>2009</v>
      </c>
      <c r="L138" s="59">
        <v>140014849228470</v>
      </c>
      <c r="M138" s="38" t="s">
        <v>853</v>
      </c>
      <c r="N138" s="179" t="s">
        <v>1006</v>
      </c>
      <c r="O138" s="44" t="s">
        <v>523</v>
      </c>
      <c r="P138" s="65" t="s">
        <v>1007</v>
      </c>
      <c r="Q138" s="38"/>
    </row>
    <row r="139" spans="1:17" x14ac:dyDescent="0.25">
      <c r="A139" s="62">
        <v>138</v>
      </c>
      <c r="B139" s="234" t="s">
        <v>1008</v>
      </c>
      <c r="C139" s="198" t="s">
        <v>1009</v>
      </c>
      <c r="D139" s="212">
        <v>42800</v>
      </c>
      <c r="E139" s="212">
        <v>43100</v>
      </c>
      <c r="F139" s="198">
        <v>1</v>
      </c>
      <c r="G139" s="202">
        <v>43102</v>
      </c>
      <c r="H139" s="198" t="s">
        <v>1010</v>
      </c>
      <c r="I139" s="198" t="s">
        <v>354</v>
      </c>
      <c r="J139" s="198" t="s">
        <v>527</v>
      </c>
      <c r="K139" s="221" t="s">
        <v>528</v>
      </c>
      <c r="L139" s="204">
        <v>220914849107734</v>
      </c>
      <c r="M139" s="198" t="s">
        <v>1011</v>
      </c>
      <c r="N139" s="235" t="s">
        <v>1012</v>
      </c>
      <c r="O139" s="240">
        <v>0.5</v>
      </c>
      <c r="P139" s="62"/>
      <c r="Q139" s="38"/>
    </row>
    <row r="140" spans="1:17" x14ac:dyDescent="0.25">
      <c r="A140" s="62">
        <v>139</v>
      </c>
      <c r="B140" s="234" t="s">
        <v>1013</v>
      </c>
      <c r="C140" s="198" t="s">
        <v>1014</v>
      </c>
      <c r="D140" s="212">
        <v>42800</v>
      </c>
      <c r="E140" s="212">
        <v>43100</v>
      </c>
      <c r="F140" s="198">
        <v>1</v>
      </c>
      <c r="G140" s="202">
        <v>43102</v>
      </c>
      <c r="H140" s="198" t="s">
        <v>1015</v>
      </c>
      <c r="I140" s="198" t="s">
        <v>348</v>
      </c>
      <c r="J140" s="198" t="s">
        <v>359</v>
      </c>
      <c r="K140" s="214" t="s">
        <v>128</v>
      </c>
      <c r="L140" s="204">
        <v>100714950001036</v>
      </c>
      <c r="M140" s="198" t="s">
        <v>1016</v>
      </c>
      <c r="N140" s="235" t="s">
        <v>1017</v>
      </c>
      <c r="O140" s="233" t="s">
        <v>523</v>
      </c>
      <c r="P140" s="62">
        <v>8299460051</v>
      </c>
      <c r="Q140" s="38"/>
    </row>
    <row r="141" spans="1:17" s="162" customFormat="1" x14ac:dyDescent="0.25">
      <c r="A141" s="62">
        <v>140</v>
      </c>
      <c r="B141" s="234" t="s">
        <v>298</v>
      </c>
      <c r="C141" s="198" t="s">
        <v>389</v>
      </c>
      <c r="D141" s="212">
        <v>42809</v>
      </c>
      <c r="E141" s="212">
        <v>43830</v>
      </c>
      <c r="F141" s="198">
        <v>4</v>
      </c>
      <c r="G141" s="212">
        <v>43832</v>
      </c>
      <c r="H141" s="198" t="s">
        <v>1018</v>
      </c>
      <c r="I141" s="198" t="s">
        <v>363</v>
      </c>
      <c r="J141" s="198" t="s">
        <v>1389</v>
      </c>
      <c r="K141" s="221" t="s">
        <v>1388</v>
      </c>
      <c r="L141" s="204">
        <v>220614849138453</v>
      </c>
      <c r="M141" s="198" t="s">
        <v>932</v>
      </c>
      <c r="N141" s="232">
        <v>271677675</v>
      </c>
      <c r="O141" s="240" t="s">
        <v>523</v>
      </c>
      <c r="P141" s="62">
        <v>8079749722</v>
      </c>
      <c r="Q141" s="129">
        <v>43100</v>
      </c>
    </row>
    <row r="142" spans="1:17" x14ac:dyDescent="0.25">
      <c r="A142" s="62">
        <v>141</v>
      </c>
      <c r="B142" s="125" t="s">
        <v>299</v>
      </c>
      <c r="C142" s="37" t="s">
        <v>390</v>
      </c>
      <c r="D142" s="127">
        <v>42829</v>
      </c>
      <c r="E142" s="121">
        <v>44561</v>
      </c>
      <c r="F142" s="37">
        <v>5</v>
      </c>
      <c r="G142" s="37"/>
      <c r="H142" s="37" t="s">
        <v>1019</v>
      </c>
      <c r="I142" s="37" t="s">
        <v>348</v>
      </c>
      <c r="J142" s="37" t="s">
        <v>1021</v>
      </c>
      <c r="K142" s="70" t="s">
        <v>122</v>
      </c>
      <c r="L142" s="68">
        <v>140414849227405</v>
      </c>
      <c r="M142" s="37" t="s">
        <v>990</v>
      </c>
      <c r="N142" s="182">
        <v>271472672</v>
      </c>
      <c r="O142" s="42" t="s">
        <v>523</v>
      </c>
      <c r="P142" s="62"/>
      <c r="Q142" s="38"/>
    </row>
    <row r="143" spans="1:17" x14ac:dyDescent="0.25">
      <c r="A143" s="62">
        <v>142</v>
      </c>
      <c r="B143" s="125" t="s">
        <v>301</v>
      </c>
      <c r="C143" s="38" t="s">
        <v>469</v>
      </c>
      <c r="D143" s="121">
        <v>43073</v>
      </c>
      <c r="E143" s="121">
        <v>44561</v>
      </c>
      <c r="F143" s="38">
        <v>4</v>
      </c>
      <c r="G143" s="124"/>
      <c r="H143" s="38" t="s">
        <v>1020</v>
      </c>
      <c r="I143" s="38" t="s">
        <v>348</v>
      </c>
      <c r="J143" s="38" t="s">
        <v>1021</v>
      </c>
      <c r="K143" s="66" t="s">
        <v>122</v>
      </c>
      <c r="L143" s="59">
        <v>101214849271177</v>
      </c>
      <c r="M143" s="38" t="s">
        <v>958</v>
      </c>
      <c r="N143" s="181">
        <v>312206481</v>
      </c>
      <c r="O143" s="44" t="s">
        <v>523</v>
      </c>
      <c r="P143" s="62">
        <v>8441630056</v>
      </c>
      <c r="Q143" s="38"/>
    </row>
    <row r="144" spans="1:17" x14ac:dyDescent="0.25">
      <c r="A144" s="62">
        <v>143</v>
      </c>
      <c r="B144" s="234" t="s">
        <v>1022</v>
      </c>
      <c r="C144" s="198" t="s">
        <v>1023</v>
      </c>
      <c r="D144" s="212">
        <v>42843</v>
      </c>
      <c r="E144" s="212">
        <v>43100</v>
      </c>
      <c r="F144" s="198">
        <v>1</v>
      </c>
      <c r="G144" s="202">
        <v>43102</v>
      </c>
      <c r="H144" s="198" t="s">
        <v>1024</v>
      </c>
      <c r="I144" s="198" t="s">
        <v>348</v>
      </c>
      <c r="J144" s="198" t="s">
        <v>369</v>
      </c>
      <c r="K144" s="214" t="s">
        <v>113</v>
      </c>
      <c r="L144" s="204"/>
      <c r="M144" s="198"/>
      <c r="N144" s="232">
        <v>273396007</v>
      </c>
      <c r="O144" s="233" t="s">
        <v>523</v>
      </c>
      <c r="P144" s="62">
        <v>8126009527</v>
      </c>
      <c r="Q144" s="38"/>
    </row>
    <row r="145" spans="1:17" x14ac:dyDescent="0.25">
      <c r="A145" s="62">
        <v>144</v>
      </c>
      <c r="B145" s="234" t="s">
        <v>1025</v>
      </c>
      <c r="C145" s="198" t="s">
        <v>1026</v>
      </c>
      <c r="D145" s="212">
        <v>42845</v>
      </c>
      <c r="E145" s="212">
        <v>43100</v>
      </c>
      <c r="F145" s="198">
        <v>1</v>
      </c>
      <c r="G145" s="202">
        <v>43102</v>
      </c>
      <c r="H145" s="198" t="s">
        <v>1027</v>
      </c>
      <c r="I145" s="198" t="s">
        <v>348</v>
      </c>
      <c r="J145" s="198" t="s">
        <v>360</v>
      </c>
      <c r="K145" s="214" t="s">
        <v>112</v>
      </c>
      <c r="L145" s="204">
        <v>211015151060900</v>
      </c>
      <c r="M145" s="198" t="s">
        <v>845</v>
      </c>
      <c r="N145" s="235" t="s">
        <v>1028</v>
      </c>
      <c r="O145" s="233" t="s">
        <v>523</v>
      </c>
      <c r="P145" s="65" t="s">
        <v>1029</v>
      </c>
      <c r="Q145" s="38"/>
    </row>
    <row r="146" spans="1:17" x14ac:dyDescent="0.25">
      <c r="A146" s="62">
        <v>145</v>
      </c>
      <c r="B146" s="234" t="s">
        <v>1030</v>
      </c>
      <c r="C146" s="198" t="s">
        <v>402</v>
      </c>
      <c r="D146" s="212">
        <v>42849</v>
      </c>
      <c r="E146" s="212">
        <v>43100</v>
      </c>
      <c r="F146" s="198">
        <v>1</v>
      </c>
      <c r="G146" s="212">
        <v>42905</v>
      </c>
      <c r="H146" s="198" t="s">
        <v>1031</v>
      </c>
      <c r="I146" s="198" t="s">
        <v>348</v>
      </c>
      <c r="J146" s="198" t="s">
        <v>1032</v>
      </c>
      <c r="K146" s="214" t="s">
        <v>262</v>
      </c>
      <c r="L146" s="204">
        <v>220114849368122</v>
      </c>
      <c r="M146" s="198" t="s">
        <v>1033</v>
      </c>
      <c r="N146" s="232">
        <v>291115206</v>
      </c>
      <c r="O146" s="233" t="s">
        <v>523</v>
      </c>
      <c r="P146" s="62">
        <v>8407553595</v>
      </c>
      <c r="Q146" s="38"/>
    </row>
    <row r="147" spans="1:17" x14ac:dyDescent="0.25">
      <c r="A147" s="62">
        <v>146</v>
      </c>
      <c r="B147" s="234" t="s">
        <v>1034</v>
      </c>
      <c r="C147" s="198" t="s">
        <v>1035</v>
      </c>
      <c r="D147" s="212">
        <v>42851</v>
      </c>
      <c r="E147" s="212">
        <v>43100</v>
      </c>
      <c r="F147" s="198">
        <v>1</v>
      </c>
      <c r="G147" s="202">
        <v>43102</v>
      </c>
      <c r="H147" s="198" t="s">
        <v>1036</v>
      </c>
      <c r="I147" s="198" t="s">
        <v>348</v>
      </c>
      <c r="J147" s="198" t="s">
        <v>391</v>
      </c>
      <c r="K147" s="214" t="s">
        <v>262</v>
      </c>
      <c r="L147" s="204">
        <v>220114849368136</v>
      </c>
      <c r="M147" s="198" t="s">
        <v>1033</v>
      </c>
      <c r="N147" s="232">
        <v>273589082</v>
      </c>
      <c r="O147" s="233" t="s">
        <v>523</v>
      </c>
      <c r="P147" s="62">
        <v>8407427784</v>
      </c>
      <c r="Q147" s="38"/>
    </row>
    <row r="148" spans="1:17" x14ac:dyDescent="0.25">
      <c r="A148" s="62">
        <v>147</v>
      </c>
      <c r="B148" s="234" t="s">
        <v>303</v>
      </c>
      <c r="C148" s="198" t="s">
        <v>393</v>
      </c>
      <c r="D148" s="212">
        <v>42859</v>
      </c>
      <c r="E148" s="212">
        <v>43465</v>
      </c>
      <c r="F148" s="198">
        <v>2</v>
      </c>
      <c r="G148" s="212">
        <v>43467</v>
      </c>
      <c r="H148" s="198" t="s">
        <v>1037</v>
      </c>
      <c r="I148" s="198" t="s">
        <v>386</v>
      </c>
      <c r="J148" s="198" t="s">
        <v>1038</v>
      </c>
      <c r="K148" s="214" t="s">
        <v>228</v>
      </c>
      <c r="L148" s="204">
        <v>160314949135131</v>
      </c>
      <c r="M148" s="198" t="s">
        <v>670</v>
      </c>
      <c r="N148" s="235" t="s">
        <v>1039</v>
      </c>
      <c r="O148" s="233" t="s">
        <v>523</v>
      </c>
      <c r="P148" s="62">
        <v>8460639304</v>
      </c>
      <c r="Q148" s="38"/>
    </row>
    <row r="149" spans="1:17" x14ac:dyDescent="0.25">
      <c r="A149" s="62">
        <v>148</v>
      </c>
      <c r="B149" s="125" t="s">
        <v>304</v>
      </c>
      <c r="C149" s="38" t="s">
        <v>394</v>
      </c>
      <c r="D149" s="121">
        <v>42879</v>
      </c>
      <c r="E149" s="121">
        <v>44561</v>
      </c>
      <c r="F149" s="37">
        <v>5</v>
      </c>
      <c r="G149" s="121"/>
      <c r="H149" s="37" t="s">
        <v>1040</v>
      </c>
      <c r="I149" s="37" t="s">
        <v>354</v>
      </c>
      <c r="J149" s="37" t="s">
        <v>254</v>
      </c>
      <c r="K149" s="69" t="s">
        <v>190</v>
      </c>
      <c r="L149" s="68">
        <v>170814849076176</v>
      </c>
      <c r="M149" s="37" t="s">
        <v>1041</v>
      </c>
      <c r="N149" s="180" t="s">
        <v>1042</v>
      </c>
      <c r="O149" s="71">
        <v>0.5</v>
      </c>
      <c r="P149" s="62">
        <v>8078660983</v>
      </c>
      <c r="Q149" s="38"/>
    </row>
    <row r="150" spans="1:17" x14ac:dyDescent="0.25">
      <c r="A150" s="62">
        <v>149</v>
      </c>
      <c r="B150" s="234" t="s">
        <v>505</v>
      </c>
      <c r="C150" s="198" t="s">
        <v>1043</v>
      </c>
      <c r="D150" s="212">
        <v>42863</v>
      </c>
      <c r="E150" s="212">
        <v>43100</v>
      </c>
      <c r="F150" s="198">
        <v>1</v>
      </c>
      <c r="G150" s="202">
        <v>43102</v>
      </c>
      <c r="H150" s="198" t="s">
        <v>1044</v>
      </c>
      <c r="I150" s="198" t="s">
        <v>348</v>
      </c>
      <c r="J150" s="198" t="s">
        <v>359</v>
      </c>
      <c r="K150" s="214" t="s">
        <v>128</v>
      </c>
      <c r="L150" s="204"/>
      <c r="M150" s="198"/>
      <c r="N150" s="235" t="s">
        <v>1045</v>
      </c>
      <c r="O150" s="233" t="s">
        <v>523</v>
      </c>
      <c r="P150" s="62">
        <v>8445340284</v>
      </c>
      <c r="Q150" s="38"/>
    </row>
    <row r="151" spans="1:17" x14ac:dyDescent="0.25">
      <c r="A151" s="62">
        <v>150</v>
      </c>
      <c r="B151" s="234" t="s">
        <v>396</v>
      </c>
      <c r="C151" s="198" t="s">
        <v>397</v>
      </c>
      <c r="D151" s="212">
        <v>42866</v>
      </c>
      <c r="E151" s="212">
        <v>43465</v>
      </c>
      <c r="F151" s="198">
        <v>2</v>
      </c>
      <c r="G151" s="212">
        <v>43467</v>
      </c>
      <c r="H151" s="198" t="s">
        <v>1046</v>
      </c>
      <c r="I151" s="198" t="s">
        <v>398</v>
      </c>
      <c r="J151" s="198" t="s">
        <v>347</v>
      </c>
      <c r="K151" s="214" t="s">
        <v>255</v>
      </c>
      <c r="L151" s="204">
        <v>160314949175471</v>
      </c>
      <c r="M151" s="198" t="s">
        <v>670</v>
      </c>
      <c r="N151" s="235" t="s">
        <v>1047</v>
      </c>
      <c r="O151" s="233" t="s">
        <v>523</v>
      </c>
      <c r="P151" s="62"/>
      <c r="Q151" s="38"/>
    </row>
    <row r="152" spans="1:17" x14ac:dyDescent="0.25">
      <c r="A152" s="62">
        <v>151</v>
      </c>
      <c r="B152" s="234" t="s">
        <v>1048</v>
      </c>
      <c r="C152" s="198" t="s">
        <v>387</v>
      </c>
      <c r="D152" s="212">
        <v>42866</v>
      </c>
      <c r="E152" s="212">
        <v>43100</v>
      </c>
      <c r="F152" s="198">
        <v>1</v>
      </c>
      <c r="G152" s="212">
        <v>42901</v>
      </c>
      <c r="H152" s="198" t="s">
        <v>1049</v>
      </c>
      <c r="I152" s="198" t="s">
        <v>386</v>
      </c>
      <c r="J152" s="198" t="s">
        <v>428</v>
      </c>
      <c r="K152" s="214" t="s">
        <v>228</v>
      </c>
      <c r="L152" s="204">
        <v>200114949643183</v>
      </c>
      <c r="M152" s="198" t="s">
        <v>636</v>
      </c>
      <c r="N152" s="235" t="s">
        <v>1050</v>
      </c>
      <c r="O152" s="233" t="s">
        <v>523</v>
      </c>
      <c r="P152" s="62">
        <v>8004583741</v>
      </c>
      <c r="Q152" s="38"/>
    </row>
    <row r="153" spans="1:17" x14ac:dyDescent="0.25">
      <c r="A153" s="62">
        <v>152</v>
      </c>
      <c r="B153" s="125" t="s">
        <v>305</v>
      </c>
      <c r="C153" s="37" t="s">
        <v>399</v>
      </c>
      <c r="D153" s="127">
        <v>42871</v>
      </c>
      <c r="E153" s="121">
        <v>44561</v>
      </c>
      <c r="F153" s="37">
        <v>5</v>
      </c>
      <c r="G153" s="37"/>
      <c r="H153" s="37" t="s">
        <v>1051</v>
      </c>
      <c r="I153" s="37" t="s">
        <v>386</v>
      </c>
      <c r="J153" s="37" t="s">
        <v>651</v>
      </c>
      <c r="K153" s="69" t="s">
        <v>226</v>
      </c>
      <c r="L153" s="68">
        <v>160314949160809</v>
      </c>
      <c r="M153" s="37" t="s">
        <v>1052</v>
      </c>
      <c r="N153" s="180" t="s">
        <v>1053</v>
      </c>
      <c r="O153" s="42" t="s">
        <v>523</v>
      </c>
      <c r="P153" s="62">
        <v>1701462438</v>
      </c>
      <c r="Q153" s="38"/>
    </row>
    <row r="154" spans="1:17" x14ac:dyDescent="0.25">
      <c r="A154" s="62">
        <v>153</v>
      </c>
      <c r="B154" s="234" t="s">
        <v>1054</v>
      </c>
      <c r="C154" s="198" t="s">
        <v>1055</v>
      </c>
      <c r="D154" s="212">
        <v>42879</v>
      </c>
      <c r="E154" s="212">
        <v>43100</v>
      </c>
      <c r="F154" s="198">
        <v>1</v>
      </c>
      <c r="G154" s="202">
        <v>43102</v>
      </c>
      <c r="H154" s="198" t="s">
        <v>1056</v>
      </c>
      <c r="I154" s="198" t="s">
        <v>348</v>
      </c>
      <c r="J154" s="198" t="s">
        <v>245</v>
      </c>
      <c r="K154" s="221" t="s">
        <v>108</v>
      </c>
      <c r="L154" s="204">
        <v>200214949965393</v>
      </c>
      <c r="M154" s="198" t="s">
        <v>1057</v>
      </c>
      <c r="N154" s="235" t="s">
        <v>1058</v>
      </c>
      <c r="O154" s="233" t="s">
        <v>523</v>
      </c>
      <c r="P154" s="62"/>
      <c r="Q154" s="38"/>
    </row>
    <row r="155" spans="1:17" x14ac:dyDescent="0.25">
      <c r="A155" s="62">
        <v>154</v>
      </c>
      <c r="B155" s="125" t="s">
        <v>1059</v>
      </c>
      <c r="C155" s="38" t="s">
        <v>423</v>
      </c>
      <c r="D155" s="127">
        <v>43647</v>
      </c>
      <c r="E155" s="121">
        <v>44377</v>
      </c>
      <c r="F155" s="38">
        <v>2</v>
      </c>
      <c r="G155" s="121"/>
      <c r="H155" s="38" t="s">
        <v>2127</v>
      </c>
      <c r="I155" s="38" t="s">
        <v>386</v>
      </c>
      <c r="J155" s="38" t="s">
        <v>651</v>
      </c>
      <c r="K155" s="58" t="s">
        <v>226</v>
      </c>
      <c r="L155" s="59">
        <v>160314949178361</v>
      </c>
      <c r="M155" s="38" t="s">
        <v>1052</v>
      </c>
      <c r="N155" s="179" t="s">
        <v>1060</v>
      </c>
      <c r="O155" s="44" t="s">
        <v>523</v>
      </c>
      <c r="P155" s="65" t="s">
        <v>1061</v>
      </c>
      <c r="Q155" s="38"/>
    </row>
    <row r="156" spans="1:17" x14ac:dyDescent="0.25">
      <c r="A156" s="62">
        <v>155</v>
      </c>
      <c r="B156" s="130" t="s">
        <v>307</v>
      </c>
      <c r="C156" s="37" t="s">
        <v>236</v>
      </c>
      <c r="D156" s="127">
        <v>42887</v>
      </c>
      <c r="E156" s="121">
        <v>44377</v>
      </c>
      <c r="F156" s="37">
        <v>5</v>
      </c>
      <c r="G156" s="37"/>
      <c r="H156" s="37" t="s">
        <v>1062</v>
      </c>
      <c r="I156" s="37" t="s">
        <v>400</v>
      </c>
      <c r="J156" s="37" t="s">
        <v>1522</v>
      </c>
      <c r="K156" s="70" t="s">
        <v>271</v>
      </c>
      <c r="L156" s="68">
        <v>220614849145015</v>
      </c>
      <c r="M156" s="37" t="s">
        <v>1063</v>
      </c>
      <c r="N156" s="182">
        <v>334431120</v>
      </c>
      <c r="O156" s="42" t="s">
        <v>1064</v>
      </c>
      <c r="P156" s="62">
        <v>8094062902</v>
      </c>
      <c r="Q156" s="38"/>
    </row>
    <row r="157" spans="1:17" x14ac:dyDescent="0.25">
      <c r="A157" s="62">
        <v>156</v>
      </c>
      <c r="B157" s="234" t="s">
        <v>309</v>
      </c>
      <c r="C157" s="198" t="s">
        <v>401</v>
      </c>
      <c r="D157" s="212">
        <v>42888</v>
      </c>
      <c r="E157" s="212">
        <v>43646</v>
      </c>
      <c r="F157" s="198">
        <v>2</v>
      </c>
      <c r="G157" s="212">
        <v>43495</v>
      </c>
      <c r="H157" s="198" t="s">
        <v>1065</v>
      </c>
      <c r="I157" s="198" t="s">
        <v>363</v>
      </c>
      <c r="J157" s="198" t="s">
        <v>856</v>
      </c>
      <c r="K157" s="221" t="s">
        <v>144</v>
      </c>
      <c r="L157" s="204">
        <v>141014849193010</v>
      </c>
      <c r="M157" s="198" t="s">
        <v>843</v>
      </c>
      <c r="N157" s="232">
        <v>225295204</v>
      </c>
      <c r="O157" s="233" t="s">
        <v>523</v>
      </c>
      <c r="P157" s="62"/>
      <c r="Q157" s="38"/>
    </row>
    <row r="158" spans="1:17" x14ac:dyDescent="0.25">
      <c r="A158" s="62">
        <v>157</v>
      </c>
      <c r="B158" s="234" t="s">
        <v>1066</v>
      </c>
      <c r="C158" s="198" t="s">
        <v>1067</v>
      </c>
      <c r="D158" s="212">
        <v>42898</v>
      </c>
      <c r="E158" s="212">
        <v>43281</v>
      </c>
      <c r="F158" s="198">
        <v>1</v>
      </c>
      <c r="G158" s="212">
        <v>42919</v>
      </c>
      <c r="H158" s="198" t="s">
        <v>1068</v>
      </c>
      <c r="I158" s="198" t="s">
        <v>413</v>
      </c>
      <c r="J158" s="198" t="s">
        <v>237</v>
      </c>
      <c r="K158" s="221" t="s">
        <v>201</v>
      </c>
      <c r="L158" s="204">
        <v>171614849368669</v>
      </c>
      <c r="M158" s="198" t="s">
        <v>641</v>
      </c>
      <c r="N158" s="232">
        <v>152096248</v>
      </c>
      <c r="O158" s="233" t="s">
        <v>523</v>
      </c>
      <c r="P158" s="62"/>
      <c r="Q158" s="38"/>
    </row>
    <row r="159" spans="1:17" s="162" customFormat="1" x14ac:dyDescent="0.25">
      <c r="A159" s="62">
        <v>158</v>
      </c>
      <c r="B159" s="332" t="s">
        <v>310</v>
      </c>
      <c r="C159" s="38" t="s">
        <v>404</v>
      </c>
      <c r="D159" s="121">
        <v>44232</v>
      </c>
      <c r="E159" s="121">
        <v>44561</v>
      </c>
      <c r="F159" s="38">
        <v>1</v>
      </c>
      <c r="G159" s="121"/>
      <c r="H159" s="38" t="s">
        <v>3049</v>
      </c>
      <c r="I159" s="38" t="s">
        <v>363</v>
      </c>
      <c r="J159" s="38" t="s">
        <v>1389</v>
      </c>
      <c r="K159" s="66" t="s">
        <v>1388</v>
      </c>
      <c r="L159" s="59">
        <v>210114949001422</v>
      </c>
      <c r="M159" s="38" t="s">
        <v>857</v>
      </c>
      <c r="N159" s="181">
        <v>251031866</v>
      </c>
      <c r="O159" s="44" t="s">
        <v>523</v>
      </c>
      <c r="P159" s="62"/>
      <c r="Q159" s="38"/>
    </row>
    <row r="160" spans="1:17" x14ac:dyDescent="0.25">
      <c r="A160" s="62">
        <v>159</v>
      </c>
      <c r="B160" s="234" t="s">
        <v>1069</v>
      </c>
      <c r="C160" s="198" t="s">
        <v>416</v>
      </c>
      <c r="D160" s="212">
        <v>42905</v>
      </c>
      <c r="E160" s="212">
        <v>43281</v>
      </c>
      <c r="F160" s="198">
        <v>1</v>
      </c>
      <c r="G160" s="212">
        <v>42933</v>
      </c>
      <c r="H160" s="198" t="s">
        <v>1070</v>
      </c>
      <c r="I160" s="198" t="s">
        <v>400</v>
      </c>
      <c r="J160" s="198" t="s">
        <v>417</v>
      </c>
      <c r="K160" s="214" t="s">
        <v>418</v>
      </c>
      <c r="L160" s="204">
        <v>140114849321179</v>
      </c>
      <c r="M160" s="198" t="s">
        <v>630</v>
      </c>
      <c r="N160" s="235" t="s">
        <v>1071</v>
      </c>
      <c r="O160" s="233" t="s">
        <v>1064</v>
      </c>
      <c r="P160" s="62">
        <v>8006503364</v>
      </c>
      <c r="Q160" s="38"/>
    </row>
    <row r="161" spans="1:17" x14ac:dyDescent="0.25">
      <c r="A161" s="62">
        <v>160</v>
      </c>
      <c r="B161" s="234" t="s">
        <v>311</v>
      </c>
      <c r="C161" s="198" t="s">
        <v>406</v>
      </c>
      <c r="D161" s="212">
        <v>42913</v>
      </c>
      <c r="E161" s="212">
        <v>43646</v>
      </c>
      <c r="F161" s="198">
        <v>3</v>
      </c>
      <c r="G161" s="212">
        <v>43647</v>
      </c>
      <c r="H161" s="198" t="s">
        <v>1072</v>
      </c>
      <c r="I161" s="199" t="s">
        <v>356</v>
      </c>
      <c r="J161" s="198" t="s">
        <v>403</v>
      </c>
      <c r="K161" s="221" t="s">
        <v>257</v>
      </c>
      <c r="L161" s="204">
        <v>180114849240793</v>
      </c>
      <c r="M161" s="198" t="s">
        <v>1073</v>
      </c>
      <c r="N161" s="232">
        <v>271429331</v>
      </c>
      <c r="O161" s="233" t="s">
        <v>523</v>
      </c>
      <c r="P161" s="62">
        <v>3601331185</v>
      </c>
      <c r="Q161" s="38"/>
    </row>
    <row r="162" spans="1:17" x14ac:dyDescent="0.25">
      <c r="A162" s="62">
        <v>161</v>
      </c>
      <c r="B162" s="234" t="s">
        <v>408</v>
      </c>
      <c r="C162" s="198" t="s">
        <v>409</v>
      </c>
      <c r="D162" s="212">
        <v>42919</v>
      </c>
      <c r="E162" s="212">
        <v>43281</v>
      </c>
      <c r="F162" s="198">
        <v>2</v>
      </c>
      <c r="G162" s="212">
        <v>43283</v>
      </c>
      <c r="H162" s="198" t="s">
        <v>1074</v>
      </c>
      <c r="I162" s="199" t="s">
        <v>356</v>
      </c>
      <c r="J162" s="198" t="s">
        <v>407</v>
      </c>
      <c r="K162" s="214" t="s">
        <v>265</v>
      </c>
      <c r="L162" s="204"/>
      <c r="M162" s="198"/>
      <c r="N162" s="235" t="s">
        <v>1075</v>
      </c>
      <c r="O162" s="233" t="s">
        <v>523</v>
      </c>
      <c r="P162" s="62">
        <v>8085772423</v>
      </c>
      <c r="Q162" s="38"/>
    </row>
    <row r="163" spans="1:17" x14ac:dyDescent="0.25">
      <c r="A163" s="62">
        <v>162</v>
      </c>
      <c r="B163" s="234" t="s">
        <v>312</v>
      </c>
      <c r="C163" s="198" t="s">
        <v>414</v>
      </c>
      <c r="D163" s="212">
        <v>42919</v>
      </c>
      <c r="E163" s="212">
        <v>43646</v>
      </c>
      <c r="F163" s="198">
        <v>3</v>
      </c>
      <c r="G163" s="212">
        <v>43647</v>
      </c>
      <c r="H163" s="198" t="s">
        <v>1076</v>
      </c>
      <c r="I163" s="199" t="s">
        <v>356</v>
      </c>
      <c r="J163" s="198" t="s">
        <v>403</v>
      </c>
      <c r="K163" s="221" t="s">
        <v>257</v>
      </c>
      <c r="L163" s="204">
        <v>100114849376836</v>
      </c>
      <c r="M163" s="198" t="s">
        <v>1077</v>
      </c>
      <c r="N163" s="235" t="s">
        <v>1078</v>
      </c>
      <c r="O163" s="233" t="s">
        <v>523</v>
      </c>
      <c r="P163" s="62"/>
      <c r="Q163" s="38"/>
    </row>
    <row r="164" spans="1:17" x14ac:dyDescent="0.25">
      <c r="A164" s="62">
        <v>163</v>
      </c>
      <c r="B164" s="234" t="s">
        <v>495</v>
      </c>
      <c r="C164" s="198" t="s">
        <v>496</v>
      </c>
      <c r="D164" s="212">
        <v>42926</v>
      </c>
      <c r="E164" s="212">
        <v>43281</v>
      </c>
      <c r="F164" s="198">
        <v>1</v>
      </c>
      <c r="G164" s="212">
        <v>43103</v>
      </c>
      <c r="H164" s="198" t="s">
        <v>1079</v>
      </c>
      <c r="I164" s="198" t="s">
        <v>398</v>
      </c>
      <c r="J164" s="198" t="s">
        <v>429</v>
      </c>
      <c r="K164" s="214" t="s">
        <v>275</v>
      </c>
      <c r="L164" s="204">
        <v>221114849273507</v>
      </c>
      <c r="M164" s="198" t="s">
        <v>1080</v>
      </c>
      <c r="N164" s="242">
        <v>291077013</v>
      </c>
      <c r="O164" s="233" t="s">
        <v>523</v>
      </c>
      <c r="P164" s="72">
        <v>8421586338</v>
      </c>
      <c r="Q164" s="38"/>
    </row>
    <row r="165" spans="1:17" x14ac:dyDescent="0.25">
      <c r="A165" s="62">
        <v>164</v>
      </c>
      <c r="B165" s="234" t="s">
        <v>415</v>
      </c>
      <c r="C165" s="198" t="s">
        <v>1081</v>
      </c>
      <c r="D165" s="212">
        <v>42928</v>
      </c>
      <c r="E165" s="212">
        <v>43281</v>
      </c>
      <c r="F165" s="198">
        <v>1</v>
      </c>
      <c r="G165" s="212">
        <v>43283</v>
      </c>
      <c r="H165" s="198" t="s">
        <v>1082</v>
      </c>
      <c r="I165" s="199" t="s">
        <v>356</v>
      </c>
      <c r="J165" s="198" t="s">
        <v>407</v>
      </c>
      <c r="K165" s="214" t="s">
        <v>265</v>
      </c>
      <c r="L165" s="204">
        <v>170014849258128</v>
      </c>
      <c r="M165" s="198" t="s">
        <v>1083</v>
      </c>
      <c r="N165" s="235" t="s">
        <v>1084</v>
      </c>
      <c r="O165" s="233" t="s">
        <v>523</v>
      </c>
      <c r="P165" s="62"/>
      <c r="Q165" s="38"/>
    </row>
    <row r="166" spans="1:17" x14ac:dyDescent="0.25">
      <c r="A166" s="62">
        <v>165</v>
      </c>
      <c r="B166" s="234" t="s">
        <v>313</v>
      </c>
      <c r="C166" s="198" t="s">
        <v>419</v>
      </c>
      <c r="D166" s="212">
        <v>42934</v>
      </c>
      <c r="E166" s="212">
        <v>43281</v>
      </c>
      <c r="F166" s="198">
        <v>1</v>
      </c>
      <c r="G166" s="212">
        <v>43227</v>
      </c>
      <c r="H166" s="198" t="s">
        <v>1085</v>
      </c>
      <c r="I166" s="198" t="s">
        <v>351</v>
      </c>
      <c r="J166" s="198" t="s">
        <v>405</v>
      </c>
      <c r="K166" s="214" t="s">
        <v>264</v>
      </c>
      <c r="L166" s="204">
        <v>172314849253624</v>
      </c>
      <c r="M166" s="198" t="s">
        <v>1083</v>
      </c>
      <c r="N166" s="232">
        <v>173587910</v>
      </c>
      <c r="O166" s="233" t="s">
        <v>523</v>
      </c>
      <c r="P166" s="62"/>
      <c r="Q166" s="38"/>
    </row>
    <row r="167" spans="1:17" x14ac:dyDescent="0.25">
      <c r="A167" s="62">
        <v>166</v>
      </c>
      <c r="B167" s="234" t="s">
        <v>420</v>
      </c>
      <c r="C167" s="198" t="s">
        <v>421</v>
      </c>
      <c r="D167" s="212">
        <v>42936</v>
      </c>
      <c r="E167" s="212">
        <v>43281</v>
      </c>
      <c r="F167" s="198">
        <v>1</v>
      </c>
      <c r="G167" s="212">
        <v>43283</v>
      </c>
      <c r="H167" s="198" t="s">
        <v>1086</v>
      </c>
      <c r="I167" s="198" t="s">
        <v>351</v>
      </c>
      <c r="J167" s="198" t="s">
        <v>419</v>
      </c>
      <c r="K167" s="214" t="s">
        <v>1281</v>
      </c>
      <c r="L167" s="204">
        <v>172314849253563</v>
      </c>
      <c r="M167" s="198" t="s">
        <v>1083</v>
      </c>
      <c r="N167" s="235" t="s">
        <v>1087</v>
      </c>
      <c r="O167" s="233" t="s">
        <v>523</v>
      </c>
      <c r="P167" s="62"/>
      <c r="Q167" s="38"/>
    </row>
    <row r="168" spans="1:17" x14ac:dyDescent="0.25">
      <c r="A168" s="62">
        <v>167</v>
      </c>
      <c r="B168" s="234" t="s">
        <v>315</v>
      </c>
      <c r="C168" s="198" t="s">
        <v>424</v>
      </c>
      <c r="D168" s="212">
        <v>42942</v>
      </c>
      <c r="E168" s="212">
        <v>43646</v>
      </c>
      <c r="F168" s="198">
        <v>2</v>
      </c>
      <c r="G168" s="212">
        <v>43647</v>
      </c>
      <c r="H168" s="198" t="s">
        <v>1088</v>
      </c>
      <c r="I168" s="199" t="s">
        <v>356</v>
      </c>
      <c r="J168" s="198" t="s">
        <v>407</v>
      </c>
      <c r="K168" s="214" t="s">
        <v>265</v>
      </c>
      <c r="L168" s="204">
        <v>170014849258346</v>
      </c>
      <c r="M168" s="198" t="s">
        <v>1083</v>
      </c>
      <c r="N168" s="235" t="s">
        <v>1089</v>
      </c>
      <c r="O168" s="233" t="s">
        <v>523</v>
      </c>
      <c r="P168" s="62"/>
      <c r="Q168" s="38"/>
    </row>
    <row r="169" spans="1:17" s="162" customFormat="1" x14ac:dyDescent="0.25">
      <c r="A169" s="62">
        <v>168</v>
      </c>
      <c r="B169" s="234" t="s">
        <v>316</v>
      </c>
      <c r="C169" s="198" t="s">
        <v>425</v>
      </c>
      <c r="D169" s="212">
        <v>42943</v>
      </c>
      <c r="E169" s="212">
        <v>44012</v>
      </c>
      <c r="F169" s="198">
        <v>4</v>
      </c>
      <c r="G169" s="212">
        <v>44013</v>
      </c>
      <c r="H169" s="198" t="s">
        <v>1090</v>
      </c>
      <c r="I169" s="198" t="s">
        <v>400</v>
      </c>
      <c r="J169" s="198" t="s">
        <v>416</v>
      </c>
      <c r="K169" s="214" t="s">
        <v>271</v>
      </c>
      <c r="L169" s="204">
        <v>180314849156531</v>
      </c>
      <c r="M169" s="198" t="s">
        <v>1091</v>
      </c>
      <c r="N169" s="232" t="s">
        <v>1092</v>
      </c>
      <c r="O169" s="240" t="s">
        <v>523</v>
      </c>
      <c r="P169" s="62">
        <v>8077569675</v>
      </c>
      <c r="Q169" s="38"/>
    </row>
    <row r="170" spans="1:17" s="162" customFormat="1" x14ac:dyDescent="0.25">
      <c r="A170" s="62">
        <v>169</v>
      </c>
      <c r="B170" s="234" t="s">
        <v>317</v>
      </c>
      <c r="C170" s="198" t="s">
        <v>1093</v>
      </c>
      <c r="D170" s="212">
        <v>42951</v>
      </c>
      <c r="E170" s="212">
        <v>43281</v>
      </c>
      <c r="F170" s="198">
        <v>2</v>
      </c>
      <c r="G170" s="212">
        <v>43283</v>
      </c>
      <c r="H170" s="198" t="s">
        <v>1094</v>
      </c>
      <c r="I170" s="199" t="s">
        <v>356</v>
      </c>
      <c r="J170" s="198" t="s">
        <v>407</v>
      </c>
      <c r="K170" s="214" t="s">
        <v>265</v>
      </c>
      <c r="L170" s="204">
        <v>171214851011465</v>
      </c>
      <c r="M170" s="198" t="s">
        <v>1095</v>
      </c>
      <c r="N170" s="232">
        <v>4601340350</v>
      </c>
      <c r="O170" s="233" t="s">
        <v>523</v>
      </c>
      <c r="P170" s="44">
        <v>4601340350</v>
      </c>
      <c r="Q170" s="38"/>
    </row>
    <row r="171" spans="1:17" x14ac:dyDescent="0.25">
      <c r="A171" s="62">
        <v>170</v>
      </c>
      <c r="B171" s="234" t="s">
        <v>426</v>
      </c>
      <c r="C171" s="198" t="s">
        <v>427</v>
      </c>
      <c r="D171" s="212">
        <v>42954</v>
      </c>
      <c r="E171" s="212">
        <v>43281</v>
      </c>
      <c r="F171" s="198">
        <v>1</v>
      </c>
      <c r="G171" s="212">
        <v>43283</v>
      </c>
      <c r="H171" s="198" t="s">
        <v>1096</v>
      </c>
      <c r="I171" s="198" t="s">
        <v>386</v>
      </c>
      <c r="J171" s="198" t="s">
        <v>428</v>
      </c>
      <c r="K171" s="214" t="s">
        <v>228</v>
      </c>
      <c r="L171" s="204">
        <v>160314949192401</v>
      </c>
      <c r="M171" s="198" t="s">
        <v>1097</v>
      </c>
      <c r="N171" s="235" t="s">
        <v>1098</v>
      </c>
      <c r="O171" s="233" t="s">
        <v>523</v>
      </c>
      <c r="P171" s="62">
        <v>8070287664</v>
      </c>
      <c r="Q171" s="38"/>
    </row>
    <row r="172" spans="1:17" x14ac:dyDescent="0.25">
      <c r="A172" s="62">
        <v>171</v>
      </c>
      <c r="B172" s="234" t="s">
        <v>318</v>
      </c>
      <c r="C172" s="198" t="s">
        <v>430</v>
      </c>
      <c r="D172" s="212">
        <v>42958</v>
      </c>
      <c r="E172" s="212">
        <v>43646</v>
      </c>
      <c r="F172" s="198">
        <v>2</v>
      </c>
      <c r="G172" s="212">
        <v>43647</v>
      </c>
      <c r="H172" s="198" t="s">
        <v>1099</v>
      </c>
      <c r="I172" s="198" t="s">
        <v>400</v>
      </c>
      <c r="J172" s="198" t="s">
        <v>1523</v>
      </c>
      <c r="K172" s="214" t="s">
        <v>271</v>
      </c>
      <c r="L172" s="204">
        <v>180214849251103</v>
      </c>
      <c r="M172" s="198" t="s">
        <v>1100</v>
      </c>
      <c r="N172" s="232">
        <v>352065579</v>
      </c>
      <c r="O172" s="240">
        <v>0.5</v>
      </c>
      <c r="P172" s="62">
        <v>8334871233</v>
      </c>
      <c r="Q172" s="38"/>
    </row>
    <row r="173" spans="1:17" s="162" customFormat="1" x14ac:dyDescent="0.25">
      <c r="A173" s="62">
        <v>172</v>
      </c>
      <c r="B173" s="125" t="s">
        <v>319</v>
      </c>
      <c r="C173" s="38" t="s">
        <v>431</v>
      </c>
      <c r="D173" s="121">
        <v>42962</v>
      </c>
      <c r="E173" s="121">
        <v>44377</v>
      </c>
      <c r="F173" s="38">
        <v>5</v>
      </c>
      <c r="G173" s="38"/>
      <c r="H173" s="38" t="s">
        <v>1101</v>
      </c>
      <c r="I173" s="38" t="s">
        <v>398</v>
      </c>
      <c r="J173" s="38" t="s">
        <v>429</v>
      </c>
      <c r="K173" s="66" t="s">
        <v>275</v>
      </c>
      <c r="L173" s="59">
        <v>140314949038261</v>
      </c>
      <c r="M173" s="38" t="s">
        <v>1102</v>
      </c>
      <c r="N173" s="181">
        <v>264420525</v>
      </c>
      <c r="O173" s="67" t="s">
        <v>523</v>
      </c>
      <c r="P173" s="62" t="s">
        <v>1103</v>
      </c>
      <c r="Q173" s="38"/>
    </row>
    <row r="174" spans="1:17" x14ac:dyDescent="0.25">
      <c r="A174" s="62">
        <v>173</v>
      </c>
      <c r="B174" s="234" t="s">
        <v>432</v>
      </c>
      <c r="C174" s="198" t="s">
        <v>433</v>
      </c>
      <c r="D174" s="212">
        <v>42963</v>
      </c>
      <c r="E174" s="212">
        <v>43281</v>
      </c>
      <c r="F174" s="198">
        <v>1</v>
      </c>
      <c r="G174" s="212">
        <v>43283</v>
      </c>
      <c r="H174" s="198" t="s">
        <v>1104</v>
      </c>
      <c r="I174" s="199" t="s">
        <v>413</v>
      </c>
      <c r="J174" s="198" t="s">
        <v>434</v>
      </c>
      <c r="K174" s="221" t="s">
        <v>200</v>
      </c>
      <c r="L174" s="204"/>
      <c r="M174" s="198"/>
      <c r="N174" s="235" t="s">
        <v>1105</v>
      </c>
      <c r="O174" s="233" t="s">
        <v>523</v>
      </c>
      <c r="P174" s="62">
        <v>8402668465</v>
      </c>
      <c r="Q174" s="38"/>
    </row>
    <row r="175" spans="1:17" x14ac:dyDescent="0.25">
      <c r="A175" s="62">
        <v>174</v>
      </c>
      <c r="B175" s="234" t="s">
        <v>498</v>
      </c>
      <c r="C175" s="198" t="s">
        <v>477</v>
      </c>
      <c r="D175" s="212">
        <v>42968</v>
      </c>
      <c r="E175" s="212">
        <v>43281</v>
      </c>
      <c r="F175" s="198">
        <v>1</v>
      </c>
      <c r="G175" s="212">
        <v>43104</v>
      </c>
      <c r="H175" s="198" t="s">
        <v>1106</v>
      </c>
      <c r="I175" s="198" t="s">
        <v>348</v>
      </c>
      <c r="J175" s="198" t="s">
        <v>361</v>
      </c>
      <c r="K175" s="214" t="s">
        <v>141</v>
      </c>
      <c r="L175" s="204">
        <v>140214849215276</v>
      </c>
      <c r="M175" s="198" t="s">
        <v>1107</v>
      </c>
      <c r="N175" s="232">
        <v>215242662</v>
      </c>
      <c r="O175" s="233" t="s">
        <v>523</v>
      </c>
      <c r="P175" s="62">
        <v>8395753484</v>
      </c>
      <c r="Q175" s="38"/>
    </row>
    <row r="176" spans="1:17" x14ac:dyDescent="0.25">
      <c r="A176" s="62">
        <v>175</v>
      </c>
      <c r="B176" s="234" t="s">
        <v>435</v>
      </c>
      <c r="C176" s="198" t="s">
        <v>436</v>
      </c>
      <c r="D176" s="212">
        <v>42975</v>
      </c>
      <c r="E176" s="212">
        <v>43281</v>
      </c>
      <c r="F176" s="198">
        <v>1</v>
      </c>
      <c r="G176" s="212">
        <v>43283</v>
      </c>
      <c r="H176" s="198" t="s">
        <v>1108</v>
      </c>
      <c r="I176" s="199" t="s">
        <v>356</v>
      </c>
      <c r="J176" s="198" t="s">
        <v>407</v>
      </c>
      <c r="K176" s="214" t="s">
        <v>265</v>
      </c>
      <c r="L176" s="204"/>
      <c r="M176" s="198"/>
      <c r="N176" s="235" t="s">
        <v>1109</v>
      </c>
      <c r="O176" s="233" t="s">
        <v>523</v>
      </c>
      <c r="P176" s="62">
        <v>8031331535</v>
      </c>
      <c r="Q176" s="38"/>
    </row>
    <row r="177" spans="1:17" x14ac:dyDescent="0.25">
      <c r="A177" s="62">
        <v>176</v>
      </c>
      <c r="B177" s="234" t="s">
        <v>321</v>
      </c>
      <c r="C177" s="198" t="s">
        <v>437</v>
      </c>
      <c r="D177" s="212">
        <v>42985</v>
      </c>
      <c r="E177" s="212">
        <v>43283</v>
      </c>
      <c r="F177" s="198">
        <v>1</v>
      </c>
      <c r="G177" s="212">
        <v>43283</v>
      </c>
      <c r="H177" s="243" t="s">
        <v>1110</v>
      </c>
      <c r="I177" s="198" t="s">
        <v>348</v>
      </c>
      <c r="J177" s="198" t="s">
        <v>1021</v>
      </c>
      <c r="K177" s="214" t="s">
        <v>122</v>
      </c>
      <c r="L177" s="204">
        <v>140214849226947</v>
      </c>
      <c r="M177" s="198" t="s">
        <v>1107</v>
      </c>
      <c r="N177" s="232">
        <v>385616305</v>
      </c>
      <c r="O177" s="233" t="s">
        <v>523</v>
      </c>
      <c r="P177" s="62"/>
      <c r="Q177" s="38"/>
    </row>
    <row r="178" spans="1:17" x14ac:dyDescent="0.25">
      <c r="A178" s="62">
        <v>177</v>
      </c>
      <c r="B178" s="125" t="s">
        <v>322</v>
      </c>
      <c r="C178" s="38" t="s">
        <v>440</v>
      </c>
      <c r="D178" s="121">
        <v>43993</v>
      </c>
      <c r="E178" s="121">
        <v>44377</v>
      </c>
      <c r="F178" s="38">
        <v>1</v>
      </c>
      <c r="G178" s="121"/>
      <c r="H178" s="38" t="s">
        <v>2492</v>
      </c>
      <c r="I178" s="38" t="s">
        <v>354</v>
      </c>
      <c r="J178" s="38" t="s">
        <v>254</v>
      </c>
      <c r="K178" s="58" t="s">
        <v>190</v>
      </c>
      <c r="L178" s="59">
        <v>140214849209710</v>
      </c>
      <c r="M178" s="38" t="s">
        <v>2493</v>
      </c>
      <c r="N178" s="179" t="s">
        <v>2494</v>
      </c>
      <c r="O178" s="44" t="s">
        <v>523</v>
      </c>
      <c r="P178" s="62">
        <v>8306052313</v>
      </c>
      <c r="Q178" s="38"/>
    </row>
    <row r="179" spans="1:17" x14ac:dyDescent="0.25">
      <c r="A179" s="62">
        <v>178</v>
      </c>
      <c r="B179" s="234" t="s">
        <v>323</v>
      </c>
      <c r="C179" s="198" t="s">
        <v>439</v>
      </c>
      <c r="D179" s="212">
        <v>42992</v>
      </c>
      <c r="E179" s="212">
        <v>43646</v>
      </c>
      <c r="F179" s="198">
        <v>2</v>
      </c>
      <c r="G179" s="212">
        <v>43647</v>
      </c>
      <c r="H179" s="198" t="s">
        <v>1111</v>
      </c>
      <c r="I179" s="198" t="s">
        <v>354</v>
      </c>
      <c r="J179" s="198" t="s">
        <v>395</v>
      </c>
      <c r="K179" s="221" t="s">
        <v>189</v>
      </c>
      <c r="L179" s="204">
        <v>170014849258765</v>
      </c>
      <c r="M179" s="198" t="s">
        <v>1112</v>
      </c>
      <c r="N179" s="235" t="s">
        <v>1113</v>
      </c>
      <c r="O179" s="240">
        <v>0.5</v>
      </c>
      <c r="P179" s="62"/>
      <c r="Q179" s="38"/>
    </row>
    <row r="180" spans="1:17" x14ac:dyDescent="0.25">
      <c r="A180" s="62">
        <v>179</v>
      </c>
      <c r="B180" s="234" t="s">
        <v>443</v>
      </c>
      <c r="C180" s="198" t="s">
        <v>444</v>
      </c>
      <c r="D180" s="212">
        <v>42999</v>
      </c>
      <c r="E180" s="212">
        <v>44012</v>
      </c>
      <c r="F180" s="198">
        <v>3</v>
      </c>
      <c r="G180" s="212">
        <v>44013</v>
      </c>
      <c r="H180" s="198" t="s">
        <v>1114</v>
      </c>
      <c r="I180" s="198" t="s">
        <v>363</v>
      </c>
      <c r="J180" s="198" t="s">
        <v>1389</v>
      </c>
      <c r="K180" s="221" t="s">
        <v>1388</v>
      </c>
      <c r="L180" s="204">
        <v>210114849214150</v>
      </c>
      <c r="M180" s="198" t="s">
        <v>1115</v>
      </c>
      <c r="N180" s="235">
        <v>312224544</v>
      </c>
      <c r="O180" s="240" t="s">
        <v>523</v>
      </c>
      <c r="P180" s="62"/>
      <c r="Q180" s="38"/>
    </row>
    <row r="181" spans="1:17" x14ac:dyDescent="0.25">
      <c r="A181" s="62">
        <v>180</v>
      </c>
      <c r="B181" s="234" t="s">
        <v>1116</v>
      </c>
      <c r="C181" s="198" t="s">
        <v>474</v>
      </c>
      <c r="D181" s="212">
        <v>43003</v>
      </c>
      <c r="E181" s="212">
        <v>43281</v>
      </c>
      <c r="F181" s="198">
        <v>1</v>
      </c>
      <c r="G181" s="212">
        <v>43095</v>
      </c>
      <c r="H181" s="198" t="s">
        <v>1117</v>
      </c>
      <c r="I181" s="198" t="s">
        <v>363</v>
      </c>
      <c r="J181" s="198" t="s">
        <v>251</v>
      </c>
      <c r="K181" s="221" t="s">
        <v>151</v>
      </c>
      <c r="L181" s="204">
        <v>140414849226290</v>
      </c>
      <c r="M181" s="198" t="s">
        <v>1118</v>
      </c>
      <c r="N181" s="232">
        <v>301533820</v>
      </c>
      <c r="O181" s="233" t="s">
        <v>523</v>
      </c>
      <c r="P181" s="62"/>
      <c r="Q181" s="38"/>
    </row>
    <row r="182" spans="1:17" x14ac:dyDescent="0.25">
      <c r="A182" s="62">
        <v>181</v>
      </c>
      <c r="B182" s="234" t="s">
        <v>1119</v>
      </c>
      <c r="C182" s="198" t="s">
        <v>445</v>
      </c>
      <c r="D182" s="212">
        <v>43003</v>
      </c>
      <c r="E182" s="212">
        <v>43281</v>
      </c>
      <c r="F182" s="198">
        <v>1</v>
      </c>
      <c r="G182" s="212">
        <v>43283</v>
      </c>
      <c r="H182" s="198" t="s">
        <v>1120</v>
      </c>
      <c r="I182" s="198" t="s">
        <v>354</v>
      </c>
      <c r="J182" s="198" t="s">
        <v>395</v>
      </c>
      <c r="K182" s="221" t="s">
        <v>189</v>
      </c>
      <c r="L182" s="204">
        <v>211115151073664</v>
      </c>
      <c r="M182" s="244" t="s">
        <v>1121</v>
      </c>
      <c r="N182" s="245">
        <v>271546053</v>
      </c>
      <c r="O182" s="233" t="s">
        <v>523</v>
      </c>
      <c r="P182" s="153">
        <v>8002107899</v>
      </c>
      <c r="Q182" s="38"/>
    </row>
    <row r="183" spans="1:17" s="162" customFormat="1" x14ac:dyDescent="0.25">
      <c r="A183" s="62">
        <v>182</v>
      </c>
      <c r="B183" s="125" t="s">
        <v>446</v>
      </c>
      <c r="C183" s="38" t="s">
        <v>447</v>
      </c>
      <c r="D183" s="121">
        <v>43172</v>
      </c>
      <c r="E183" s="121">
        <v>44561</v>
      </c>
      <c r="F183" s="38">
        <v>4</v>
      </c>
      <c r="G183" s="121"/>
      <c r="H183" s="38" t="s">
        <v>1234</v>
      </c>
      <c r="I183" s="38" t="s">
        <v>351</v>
      </c>
      <c r="J183" s="37" t="s">
        <v>419</v>
      </c>
      <c r="K183" s="70" t="s">
        <v>1281</v>
      </c>
      <c r="L183" s="59">
        <v>172314849253842</v>
      </c>
      <c r="M183" s="38" t="s">
        <v>1083</v>
      </c>
      <c r="N183" s="179" t="s">
        <v>1123</v>
      </c>
      <c r="O183" s="44" t="s">
        <v>523</v>
      </c>
      <c r="P183" s="44">
        <v>8070133819</v>
      </c>
      <c r="Q183" s="38"/>
    </row>
    <row r="184" spans="1:17" x14ac:dyDescent="0.25">
      <c r="A184" s="62">
        <v>183</v>
      </c>
      <c r="B184" s="234" t="s">
        <v>324</v>
      </c>
      <c r="C184" s="198" t="s">
        <v>448</v>
      </c>
      <c r="D184" s="212">
        <v>43003</v>
      </c>
      <c r="E184" s="212">
        <v>43646</v>
      </c>
      <c r="F184" s="198">
        <v>2</v>
      </c>
      <c r="G184" s="212">
        <v>43647</v>
      </c>
      <c r="H184" s="198" t="s">
        <v>1124</v>
      </c>
      <c r="I184" s="198" t="s">
        <v>351</v>
      </c>
      <c r="J184" s="198" t="s">
        <v>248</v>
      </c>
      <c r="K184" s="214" t="s">
        <v>212</v>
      </c>
      <c r="L184" s="204">
        <v>172314849253948</v>
      </c>
      <c r="M184" s="198" t="s">
        <v>1122</v>
      </c>
      <c r="N184" s="235" t="s">
        <v>1125</v>
      </c>
      <c r="O184" s="233" t="s">
        <v>523</v>
      </c>
      <c r="P184" s="62"/>
      <c r="Q184" s="38"/>
    </row>
    <row r="185" spans="1:17" x14ac:dyDescent="0.25">
      <c r="A185" s="44">
        <v>184</v>
      </c>
      <c r="B185" s="234" t="s">
        <v>450</v>
      </c>
      <c r="C185" s="198" t="s">
        <v>451</v>
      </c>
      <c r="D185" s="212">
        <v>43007</v>
      </c>
      <c r="E185" s="212">
        <v>43281</v>
      </c>
      <c r="F185" s="198">
        <v>1</v>
      </c>
      <c r="G185" s="212">
        <v>43283</v>
      </c>
      <c r="H185" s="198" t="s">
        <v>1126</v>
      </c>
      <c r="I185" s="198" t="s">
        <v>398</v>
      </c>
      <c r="J185" s="198" t="s">
        <v>429</v>
      </c>
      <c r="K185" s="214" t="s">
        <v>275</v>
      </c>
      <c r="L185" s="204">
        <v>200014949402430</v>
      </c>
      <c r="M185" s="198" t="s">
        <v>1127</v>
      </c>
      <c r="N185" s="232">
        <v>271579380</v>
      </c>
      <c r="O185" s="233" t="s">
        <v>523</v>
      </c>
      <c r="P185" s="62">
        <v>8107269960</v>
      </c>
      <c r="Q185" s="38"/>
    </row>
    <row r="186" spans="1:17" x14ac:dyDescent="0.25">
      <c r="A186" s="44">
        <v>185</v>
      </c>
      <c r="B186" s="234" t="s">
        <v>454</v>
      </c>
      <c r="C186" s="198" t="s">
        <v>455</v>
      </c>
      <c r="D186" s="212">
        <v>43024</v>
      </c>
      <c r="E186" s="212">
        <v>43281</v>
      </c>
      <c r="F186" s="198">
        <v>1</v>
      </c>
      <c r="G186" s="212">
        <v>43283</v>
      </c>
      <c r="H186" s="198" t="s">
        <v>1128</v>
      </c>
      <c r="I186" s="198" t="s">
        <v>398</v>
      </c>
      <c r="J186" s="198" t="s">
        <v>429</v>
      </c>
      <c r="K186" s="214" t="s">
        <v>275</v>
      </c>
      <c r="L186" s="204">
        <v>101214849276863</v>
      </c>
      <c r="M186" s="198" t="s">
        <v>1129</v>
      </c>
      <c r="N186" s="232">
        <v>273608366</v>
      </c>
      <c r="O186" s="233" t="s">
        <v>523</v>
      </c>
      <c r="P186" s="62"/>
      <c r="Q186" s="38"/>
    </row>
    <row r="187" spans="1:17" x14ac:dyDescent="0.25">
      <c r="A187" s="44">
        <v>186</v>
      </c>
      <c r="B187" s="234" t="s">
        <v>452</v>
      </c>
      <c r="C187" s="198" t="s">
        <v>453</v>
      </c>
      <c r="D187" s="212">
        <v>43021</v>
      </c>
      <c r="E187" s="212">
        <v>43283</v>
      </c>
      <c r="F187" s="198">
        <v>2</v>
      </c>
      <c r="G187" s="212">
        <v>43283</v>
      </c>
      <c r="H187" s="198" t="s">
        <v>1130</v>
      </c>
      <c r="I187" s="198" t="s">
        <v>348</v>
      </c>
      <c r="J187" s="198" t="s">
        <v>250</v>
      </c>
      <c r="K187" s="221" t="s">
        <v>101</v>
      </c>
      <c r="L187" s="204">
        <v>100414849408069</v>
      </c>
      <c r="M187" s="198" t="s">
        <v>1131</v>
      </c>
      <c r="N187" s="232">
        <v>351948439</v>
      </c>
      <c r="O187" s="233" t="s">
        <v>523</v>
      </c>
      <c r="P187" s="62">
        <v>8342543758</v>
      </c>
      <c r="Q187" s="38"/>
    </row>
    <row r="188" spans="1:17" x14ac:dyDescent="0.25">
      <c r="A188" s="44">
        <v>187</v>
      </c>
      <c r="B188" s="234" t="s">
        <v>456</v>
      </c>
      <c r="C188" s="198" t="s">
        <v>457</v>
      </c>
      <c r="D188" s="212">
        <v>43024</v>
      </c>
      <c r="E188" s="212">
        <v>43281</v>
      </c>
      <c r="F188" s="198">
        <v>1</v>
      </c>
      <c r="G188" s="212">
        <v>43283</v>
      </c>
      <c r="H188" s="198" t="s">
        <v>1132</v>
      </c>
      <c r="I188" s="198" t="s">
        <v>351</v>
      </c>
      <c r="J188" s="198" t="s">
        <v>350</v>
      </c>
      <c r="K188" s="221" t="s">
        <v>216</v>
      </c>
      <c r="L188" s="204">
        <v>170314849074389</v>
      </c>
      <c r="M188" s="198" t="s">
        <v>1133</v>
      </c>
      <c r="N188" s="235" t="s">
        <v>1134</v>
      </c>
      <c r="O188" s="233" t="s">
        <v>523</v>
      </c>
      <c r="P188" s="62"/>
      <c r="Q188" s="38"/>
    </row>
    <row r="189" spans="1:17" x14ac:dyDescent="0.25">
      <c r="A189" s="44">
        <v>188</v>
      </c>
      <c r="B189" s="234" t="s">
        <v>325</v>
      </c>
      <c r="C189" s="198" t="s">
        <v>458</v>
      </c>
      <c r="D189" s="212">
        <v>43026</v>
      </c>
      <c r="E189" s="212">
        <v>43646</v>
      </c>
      <c r="F189" s="198">
        <v>2</v>
      </c>
      <c r="G189" s="212">
        <v>43517</v>
      </c>
      <c r="H189" s="198" t="s">
        <v>1135</v>
      </c>
      <c r="I189" s="198" t="s">
        <v>354</v>
      </c>
      <c r="J189" s="198" t="s">
        <v>1136</v>
      </c>
      <c r="K189" s="221" t="s">
        <v>192</v>
      </c>
      <c r="L189" s="204">
        <v>140414849227872</v>
      </c>
      <c r="M189" s="198" t="s">
        <v>1137</v>
      </c>
      <c r="N189" s="232">
        <v>187547581</v>
      </c>
      <c r="O189" s="233" t="s">
        <v>523</v>
      </c>
      <c r="P189" s="62"/>
      <c r="Q189" s="38"/>
    </row>
    <row r="190" spans="1:17" x14ac:dyDescent="0.25">
      <c r="A190" s="44">
        <v>189</v>
      </c>
      <c r="B190" s="234" t="s">
        <v>459</v>
      </c>
      <c r="C190" s="198" t="s">
        <v>460</v>
      </c>
      <c r="D190" s="212">
        <v>43026</v>
      </c>
      <c r="E190" s="212">
        <v>43281</v>
      </c>
      <c r="F190" s="198">
        <v>1</v>
      </c>
      <c r="G190" s="212">
        <v>43283</v>
      </c>
      <c r="H190" s="198" t="s">
        <v>1138</v>
      </c>
      <c r="I190" s="198" t="s">
        <v>356</v>
      </c>
      <c r="J190" s="198" t="s">
        <v>403</v>
      </c>
      <c r="K190" s="221" t="s">
        <v>257</v>
      </c>
      <c r="L190" s="204">
        <v>100114849372381</v>
      </c>
      <c r="M190" s="198" t="s">
        <v>1139</v>
      </c>
      <c r="N190" s="232">
        <v>174036665</v>
      </c>
      <c r="O190" s="233" t="s">
        <v>523</v>
      </c>
      <c r="P190" s="62">
        <v>8411927589</v>
      </c>
      <c r="Q190" s="38"/>
    </row>
    <row r="191" spans="1:17" x14ac:dyDescent="0.25">
      <c r="A191" s="44">
        <v>190</v>
      </c>
      <c r="B191" s="234" t="s">
        <v>326</v>
      </c>
      <c r="C191" s="198" t="s">
        <v>462</v>
      </c>
      <c r="D191" s="212">
        <v>43041</v>
      </c>
      <c r="E191" s="212">
        <v>43281</v>
      </c>
      <c r="F191" s="198">
        <v>1</v>
      </c>
      <c r="G191" s="212">
        <v>43283</v>
      </c>
      <c r="H191" s="198" t="s">
        <v>1140</v>
      </c>
      <c r="I191" s="198" t="s">
        <v>351</v>
      </c>
      <c r="J191" s="198" t="s">
        <v>419</v>
      </c>
      <c r="K191" s="214" t="s">
        <v>1281</v>
      </c>
      <c r="L191" s="204">
        <v>172314849253716</v>
      </c>
      <c r="M191" s="198" t="s">
        <v>1112</v>
      </c>
      <c r="N191" s="232">
        <v>186263135</v>
      </c>
      <c r="O191" s="233" t="s">
        <v>523</v>
      </c>
      <c r="P191" s="62"/>
      <c r="Q191" s="38"/>
    </row>
    <row r="192" spans="1:17" x14ac:dyDescent="0.25">
      <c r="A192" s="44">
        <v>191</v>
      </c>
      <c r="B192" s="234" t="s">
        <v>327</v>
      </c>
      <c r="C192" s="198" t="s">
        <v>465</v>
      </c>
      <c r="D192" s="212">
        <v>43062</v>
      </c>
      <c r="E192" s="212">
        <v>43465</v>
      </c>
      <c r="F192" s="198">
        <v>1</v>
      </c>
      <c r="G192" s="212">
        <v>43283</v>
      </c>
      <c r="H192" s="198" t="s">
        <v>1141</v>
      </c>
      <c r="I192" s="198" t="s">
        <v>356</v>
      </c>
      <c r="J192" s="198" t="s">
        <v>407</v>
      </c>
      <c r="K192" s="214" t="s">
        <v>265</v>
      </c>
      <c r="L192" s="204">
        <v>172714849368629</v>
      </c>
      <c r="M192" s="198" t="s">
        <v>1077</v>
      </c>
      <c r="N192" s="232">
        <v>131306186</v>
      </c>
      <c r="O192" s="233" t="s">
        <v>523</v>
      </c>
      <c r="P192" s="62"/>
      <c r="Q192" s="38"/>
    </row>
    <row r="193" spans="1:17" x14ac:dyDescent="0.25">
      <c r="A193" s="44">
        <v>192</v>
      </c>
      <c r="B193" s="234" t="s">
        <v>328</v>
      </c>
      <c r="C193" s="198" t="s">
        <v>466</v>
      </c>
      <c r="D193" s="212">
        <v>43063</v>
      </c>
      <c r="E193" s="212">
        <v>43465</v>
      </c>
      <c r="F193" s="198">
        <v>1</v>
      </c>
      <c r="G193" s="212">
        <v>43467</v>
      </c>
      <c r="H193" s="198" t="s">
        <v>1142</v>
      </c>
      <c r="I193" s="198" t="s">
        <v>356</v>
      </c>
      <c r="J193" s="198" t="s">
        <v>407</v>
      </c>
      <c r="K193" s="214" t="s">
        <v>265</v>
      </c>
      <c r="L193" s="204">
        <v>172014849072080</v>
      </c>
      <c r="M193" s="198" t="s">
        <v>1143</v>
      </c>
      <c r="N193" s="232">
        <v>111503986</v>
      </c>
      <c r="O193" s="233" t="s">
        <v>523</v>
      </c>
      <c r="P193" s="62">
        <v>8036428844</v>
      </c>
      <c r="Q193" s="38"/>
    </row>
    <row r="194" spans="1:17" x14ac:dyDescent="0.25">
      <c r="A194" s="44">
        <v>193</v>
      </c>
      <c r="B194" s="234" t="s">
        <v>467</v>
      </c>
      <c r="C194" s="198" t="s">
        <v>468</v>
      </c>
      <c r="D194" s="212">
        <v>43068</v>
      </c>
      <c r="E194" s="212">
        <v>43465</v>
      </c>
      <c r="F194" s="198">
        <v>1</v>
      </c>
      <c r="G194" s="212">
        <v>43467</v>
      </c>
      <c r="H194" s="198" t="s">
        <v>1144</v>
      </c>
      <c r="I194" s="198" t="s">
        <v>348</v>
      </c>
      <c r="J194" s="198" t="s">
        <v>349</v>
      </c>
      <c r="K194" s="214" t="s">
        <v>118</v>
      </c>
      <c r="L194" s="204">
        <v>200214949968810</v>
      </c>
      <c r="M194" s="198" t="s">
        <v>1145</v>
      </c>
      <c r="N194" s="232">
        <v>215033214</v>
      </c>
      <c r="O194" s="233" t="s">
        <v>523</v>
      </c>
      <c r="P194" s="62"/>
      <c r="Q194" s="38"/>
    </row>
    <row r="195" spans="1:17" x14ac:dyDescent="0.25">
      <c r="A195" s="44">
        <v>194</v>
      </c>
      <c r="B195" s="125" t="s">
        <v>471</v>
      </c>
      <c r="C195" s="37" t="s">
        <v>472</v>
      </c>
      <c r="D195" s="127">
        <v>43077</v>
      </c>
      <c r="E195" s="121">
        <v>44561</v>
      </c>
      <c r="F195" s="37">
        <v>4</v>
      </c>
      <c r="G195" s="37"/>
      <c r="H195" s="37" t="s">
        <v>1146</v>
      </c>
      <c r="I195" s="56" t="s">
        <v>351</v>
      </c>
      <c r="J195" s="37" t="s">
        <v>941</v>
      </c>
      <c r="K195" s="69" t="s">
        <v>208</v>
      </c>
      <c r="L195" s="59">
        <v>140614849181437</v>
      </c>
      <c r="M195" s="37" t="s">
        <v>1137</v>
      </c>
      <c r="N195" s="180" t="s">
        <v>1147</v>
      </c>
      <c r="O195" s="42" t="s">
        <v>523</v>
      </c>
      <c r="P195" s="62"/>
      <c r="Q195" s="38"/>
    </row>
    <row r="196" spans="1:17" x14ac:dyDescent="0.25">
      <c r="A196" s="44">
        <v>195</v>
      </c>
      <c r="B196" s="125" t="s">
        <v>329</v>
      </c>
      <c r="C196" s="37" t="s">
        <v>473</v>
      </c>
      <c r="D196" s="127">
        <v>43083</v>
      </c>
      <c r="E196" s="121">
        <v>44561</v>
      </c>
      <c r="F196" s="37">
        <v>4</v>
      </c>
      <c r="G196" s="37"/>
      <c r="H196" s="37" t="s">
        <v>1148</v>
      </c>
      <c r="I196" s="37" t="s">
        <v>398</v>
      </c>
      <c r="J196" s="37" t="s">
        <v>429</v>
      </c>
      <c r="K196" s="69" t="s">
        <v>275</v>
      </c>
      <c r="L196" s="59">
        <v>221014849191108</v>
      </c>
      <c r="M196" s="37" t="s">
        <v>1149</v>
      </c>
      <c r="N196" s="180" t="s">
        <v>1150</v>
      </c>
      <c r="O196" s="42" t="s">
        <v>523</v>
      </c>
      <c r="P196" s="62"/>
      <c r="Q196" s="38"/>
    </row>
    <row r="197" spans="1:17" x14ac:dyDescent="0.25">
      <c r="A197" s="44">
        <v>196</v>
      </c>
      <c r="B197" s="125" t="s">
        <v>330</v>
      </c>
      <c r="C197" s="37" t="s">
        <v>476</v>
      </c>
      <c r="D197" s="127">
        <v>43103</v>
      </c>
      <c r="E197" s="121">
        <v>44561</v>
      </c>
      <c r="F197" s="37">
        <v>4</v>
      </c>
      <c r="G197" s="37"/>
      <c r="H197" s="37" t="s">
        <v>1151</v>
      </c>
      <c r="I197" s="37" t="s">
        <v>398</v>
      </c>
      <c r="J197" s="37" t="s">
        <v>429</v>
      </c>
      <c r="K197" s="69" t="s">
        <v>275</v>
      </c>
      <c r="L197" s="59">
        <v>210114849198962</v>
      </c>
      <c r="M197" s="37" t="s">
        <v>1115</v>
      </c>
      <c r="N197" s="180" t="s">
        <v>1152</v>
      </c>
      <c r="O197" s="42" t="s">
        <v>523</v>
      </c>
      <c r="P197" s="62"/>
      <c r="Q197" s="38"/>
    </row>
    <row r="198" spans="1:17" x14ac:dyDescent="0.25">
      <c r="A198" s="44">
        <v>197</v>
      </c>
      <c r="B198" s="125" t="s">
        <v>478</v>
      </c>
      <c r="C198" s="37" t="s">
        <v>479</v>
      </c>
      <c r="D198" s="127">
        <v>43104</v>
      </c>
      <c r="E198" s="121">
        <v>44561</v>
      </c>
      <c r="F198" s="37">
        <v>5</v>
      </c>
      <c r="G198" s="37"/>
      <c r="H198" s="37" t="s">
        <v>1153</v>
      </c>
      <c r="I198" s="56" t="s">
        <v>351</v>
      </c>
      <c r="J198" s="37" t="s">
        <v>941</v>
      </c>
      <c r="K198" s="69" t="s">
        <v>208</v>
      </c>
      <c r="L198" s="59">
        <v>100114849380246</v>
      </c>
      <c r="M198" s="37" t="s">
        <v>1139</v>
      </c>
      <c r="N198" s="180" t="s">
        <v>1154</v>
      </c>
      <c r="O198" s="42" t="s">
        <v>523</v>
      </c>
      <c r="P198" s="62">
        <v>8110120576</v>
      </c>
      <c r="Q198" s="38"/>
    </row>
    <row r="199" spans="1:17" x14ac:dyDescent="0.25">
      <c r="A199" s="44">
        <v>198</v>
      </c>
      <c r="B199" s="234" t="s">
        <v>331</v>
      </c>
      <c r="C199" s="198" t="s">
        <v>481</v>
      </c>
      <c r="D199" s="212">
        <v>43110</v>
      </c>
      <c r="E199" s="212">
        <v>43465</v>
      </c>
      <c r="F199" s="198">
        <v>1</v>
      </c>
      <c r="G199" s="212">
        <v>43467</v>
      </c>
      <c r="H199" s="198" t="s">
        <v>1155</v>
      </c>
      <c r="I199" s="198" t="s">
        <v>351</v>
      </c>
      <c r="J199" s="198" t="s">
        <v>419</v>
      </c>
      <c r="K199" s="214" t="s">
        <v>1281</v>
      </c>
      <c r="L199" s="204">
        <v>172314849253515</v>
      </c>
      <c r="M199" s="198" t="s">
        <v>1122</v>
      </c>
      <c r="N199" s="232">
        <v>173399832</v>
      </c>
      <c r="O199" s="233" t="s">
        <v>523</v>
      </c>
      <c r="P199" s="62">
        <v>8316961300</v>
      </c>
      <c r="Q199" s="38"/>
    </row>
    <row r="200" spans="1:17" x14ac:dyDescent="0.25">
      <c r="A200" s="44">
        <v>199</v>
      </c>
      <c r="B200" s="234" t="s">
        <v>332</v>
      </c>
      <c r="C200" s="198" t="s">
        <v>482</v>
      </c>
      <c r="D200" s="212">
        <v>43115</v>
      </c>
      <c r="E200" s="212">
        <v>44196</v>
      </c>
      <c r="F200" s="198">
        <v>3</v>
      </c>
      <c r="G200" s="212">
        <v>44197</v>
      </c>
      <c r="H200" s="198" t="s">
        <v>1156</v>
      </c>
      <c r="I200" s="198" t="s">
        <v>348</v>
      </c>
      <c r="J200" s="198" t="s">
        <v>244</v>
      </c>
      <c r="K200" s="214" t="s">
        <v>97</v>
      </c>
      <c r="L200" s="204">
        <v>210114849178893</v>
      </c>
      <c r="M200" s="198" t="s">
        <v>1115</v>
      </c>
      <c r="N200" s="232">
        <v>186416917</v>
      </c>
      <c r="O200" s="233" t="s">
        <v>523</v>
      </c>
      <c r="P200" s="62">
        <v>8059129544</v>
      </c>
      <c r="Q200" s="38"/>
    </row>
    <row r="201" spans="1:17" x14ac:dyDescent="0.25">
      <c r="A201" s="44">
        <v>200</v>
      </c>
      <c r="B201" s="99" t="s">
        <v>484</v>
      </c>
      <c r="C201" s="37" t="s">
        <v>485</v>
      </c>
      <c r="D201" s="127">
        <v>43124</v>
      </c>
      <c r="E201" s="121">
        <v>44561</v>
      </c>
      <c r="F201" s="37">
        <v>4</v>
      </c>
      <c r="G201" s="37"/>
      <c r="H201" s="37" t="s">
        <v>1157</v>
      </c>
      <c r="I201" s="37" t="s">
        <v>398</v>
      </c>
      <c r="J201" s="37" t="s">
        <v>249</v>
      </c>
      <c r="K201" s="69" t="s">
        <v>168</v>
      </c>
      <c r="L201" s="68">
        <v>180214949035418</v>
      </c>
      <c r="M201" s="37" t="s">
        <v>1158</v>
      </c>
      <c r="N201" s="182">
        <v>241298949</v>
      </c>
      <c r="O201" s="42" t="s">
        <v>523</v>
      </c>
      <c r="P201" s="62"/>
      <c r="Q201" s="38"/>
    </row>
    <row r="202" spans="1:17" x14ac:dyDescent="0.25">
      <c r="A202" s="44">
        <v>201</v>
      </c>
      <c r="B202" s="210" t="s">
        <v>333</v>
      </c>
      <c r="C202" s="198" t="s">
        <v>486</v>
      </c>
      <c r="D202" s="212">
        <v>43124</v>
      </c>
      <c r="E202" s="212">
        <v>43465</v>
      </c>
      <c r="F202" s="198">
        <v>2</v>
      </c>
      <c r="G202" s="212">
        <v>43467</v>
      </c>
      <c r="H202" s="198" t="s">
        <v>1159</v>
      </c>
      <c r="I202" s="198" t="s">
        <v>356</v>
      </c>
      <c r="J202" s="198" t="s">
        <v>411</v>
      </c>
      <c r="K202" s="221" t="s">
        <v>269</v>
      </c>
      <c r="L202" s="204">
        <v>172314849255351</v>
      </c>
      <c r="M202" s="198" t="s">
        <v>1112</v>
      </c>
      <c r="N202" s="235" t="s">
        <v>1160</v>
      </c>
      <c r="O202" s="233" t="s">
        <v>523</v>
      </c>
      <c r="P202" s="62"/>
      <c r="Q202" s="38"/>
    </row>
    <row r="203" spans="1:17" x14ac:dyDescent="0.25">
      <c r="A203" s="44">
        <v>202</v>
      </c>
      <c r="B203" s="210" t="s">
        <v>487</v>
      </c>
      <c r="C203" s="198" t="s">
        <v>497</v>
      </c>
      <c r="D203" s="212">
        <v>43124</v>
      </c>
      <c r="E203" s="212">
        <v>43465</v>
      </c>
      <c r="F203" s="198">
        <v>1</v>
      </c>
      <c r="G203" s="212">
        <v>43467</v>
      </c>
      <c r="H203" s="198" t="s">
        <v>1161</v>
      </c>
      <c r="I203" s="198" t="s">
        <v>351</v>
      </c>
      <c r="J203" s="198" t="s">
        <v>350</v>
      </c>
      <c r="K203" s="221" t="s">
        <v>216</v>
      </c>
      <c r="L203" s="204">
        <v>172514849252247</v>
      </c>
      <c r="M203" s="198" t="s">
        <v>1162</v>
      </c>
      <c r="N203" s="232">
        <v>174188804</v>
      </c>
      <c r="O203" s="233" t="s">
        <v>523</v>
      </c>
      <c r="P203" s="62"/>
      <c r="Q203" s="38"/>
    </row>
    <row r="204" spans="1:17" x14ac:dyDescent="0.25">
      <c r="A204" s="44">
        <v>203</v>
      </c>
      <c r="B204" s="210" t="s">
        <v>488</v>
      </c>
      <c r="C204" s="198" t="s">
        <v>489</v>
      </c>
      <c r="D204" s="212">
        <v>43125</v>
      </c>
      <c r="E204" s="212">
        <v>43465</v>
      </c>
      <c r="F204" s="198">
        <v>1</v>
      </c>
      <c r="G204" s="212">
        <v>43467</v>
      </c>
      <c r="H204" s="198" t="s">
        <v>1163</v>
      </c>
      <c r="I204" s="198" t="s">
        <v>356</v>
      </c>
      <c r="J204" s="198" t="s">
        <v>941</v>
      </c>
      <c r="K204" s="221" t="s">
        <v>208</v>
      </c>
      <c r="L204" s="204">
        <v>210214849170799</v>
      </c>
      <c r="M204" s="198" t="s">
        <v>1164</v>
      </c>
      <c r="N204" s="235" t="s">
        <v>1165</v>
      </c>
      <c r="O204" s="233" t="s">
        <v>523</v>
      </c>
      <c r="P204" s="62"/>
      <c r="Q204" s="38"/>
    </row>
    <row r="205" spans="1:17" x14ac:dyDescent="0.25">
      <c r="A205" s="44">
        <v>204</v>
      </c>
      <c r="B205" s="210" t="s">
        <v>334</v>
      </c>
      <c r="C205" s="198" t="s">
        <v>490</v>
      </c>
      <c r="D205" s="212">
        <v>43126</v>
      </c>
      <c r="E205" s="212">
        <v>44196</v>
      </c>
      <c r="F205" s="198">
        <v>3</v>
      </c>
      <c r="G205" s="212">
        <v>44197</v>
      </c>
      <c r="H205" s="198" t="s">
        <v>1166</v>
      </c>
      <c r="I205" s="198" t="s">
        <v>363</v>
      </c>
      <c r="J205" s="198" t="s">
        <v>364</v>
      </c>
      <c r="K205" s="221" t="s">
        <v>164</v>
      </c>
      <c r="L205" s="204">
        <v>140014849258253</v>
      </c>
      <c r="M205" s="198" t="s">
        <v>1167</v>
      </c>
      <c r="N205" s="232">
        <v>321483818</v>
      </c>
      <c r="O205" s="233" t="s">
        <v>523</v>
      </c>
      <c r="P205" s="62"/>
      <c r="Q205" s="38"/>
    </row>
    <row r="206" spans="1:17" x14ac:dyDescent="0.25">
      <c r="A206" s="44">
        <v>205</v>
      </c>
      <c r="B206" s="234" t="s">
        <v>491</v>
      </c>
      <c r="C206" s="198" t="s">
        <v>492</v>
      </c>
      <c r="D206" s="212">
        <v>43139</v>
      </c>
      <c r="E206" s="212">
        <v>43465</v>
      </c>
      <c r="F206" s="198">
        <v>1</v>
      </c>
      <c r="G206" s="212">
        <v>43467</v>
      </c>
      <c r="H206" s="198" t="s">
        <v>1168</v>
      </c>
      <c r="I206" s="198" t="s">
        <v>356</v>
      </c>
      <c r="J206" s="198" t="s">
        <v>941</v>
      </c>
      <c r="K206" s="221" t="s">
        <v>208</v>
      </c>
      <c r="L206" s="204">
        <v>221114950004710</v>
      </c>
      <c r="M206" s="198" t="s">
        <v>1169</v>
      </c>
      <c r="N206" s="235" t="s">
        <v>1170</v>
      </c>
      <c r="O206" s="233" t="s">
        <v>523</v>
      </c>
      <c r="P206" s="62"/>
      <c r="Q206" s="38"/>
    </row>
    <row r="207" spans="1:17" x14ac:dyDescent="0.25">
      <c r="A207" s="44">
        <v>206</v>
      </c>
      <c r="B207" s="234" t="s">
        <v>493</v>
      </c>
      <c r="C207" s="198" t="s">
        <v>494</v>
      </c>
      <c r="D207" s="212">
        <v>43139</v>
      </c>
      <c r="E207" s="212">
        <v>43465</v>
      </c>
      <c r="F207" s="198">
        <v>1</v>
      </c>
      <c r="G207" s="212">
        <v>43467</v>
      </c>
      <c r="H207" s="198" t="s">
        <v>1171</v>
      </c>
      <c r="I207" s="198" t="s">
        <v>363</v>
      </c>
      <c r="J207" s="198" t="s">
        <v>243</v>
      </c>
      <c r="K207" s="221" t="s">
        <v>146</v>
      </c>
      <c r="L207" s="204">
        <v>180014849408878</v>
      </c>
      <c r="M207" s="198" t="s">
        <v>1172</v>
      </c>
      <c r="N207" s="232">
        <v>280867500</v>
      </c>
      <c r="O207" s="233" t="s">
        <v>523</v>
      </c>
      <c r="P207" s="62"/>
      <c r="Q207" s="38"/>
    </row>
    <row r="208" spans="1:17" x14ac:dyDescent="0.25">
      <c r="A208" s="44">
        <v>207</v>
      </c>
      <c r="B208" s="234" t="s">
        <v>1231</v>
      </c>
      <c r="C208" s="198" t="s">
        <v>1232</v>
      </c>
      <c r="D208" s="212">
        <v>43158</v>
      </c>
      <c r="E208" s="212">
        <v>43830</v>
      </c>
      <c r="F208" s="198">
        <v>2</v>
      </c>
      <c r="G208" s="212">
        <v>43832</v>
      </c>
      <c r="H208" s="198" t="s">
        <v>1235</v>
      </c>
      <c r="I208" s="198" t="s">
        <v>351</v>
      </c>
      <c r="J208" s="198" t="s">
        <v>419</v>
      </c>
      <c r="K208" s="214" t="s">
        <v>1281</v>
      </c>
      <c r="L208" s="204">
        <v>170014849260420</v>
      </c>
      <c r="M208" s="198" t="s">
        <v>1083</v>
      </c>
      <c r="N208" s="235" t="s">
        <v>1236</v>
      </c>
      <c r="O208" s="233" t="s">
        <v>523</v>
      </c>
      <c r="P208" s="62">
        <v>8011803885</v>
      </c>
      <c r="Q208" s="38"/>
    </row>
    <row r="209" spans="1:17" x14ac:dyDescent="0.25">
      <c r="A209" s="44">
        <v>208</v>
      </c>
      <c r="B209" s="234" t="s">
        <v>1233</v>
      </c>
      <c r="C209" s="198" t="s">
        <v>499</v>
      </c>
      <c r="D209" s="212">
        <v>43159</v>
      </c>
      <c r="E209" s="212">
        <v>44196</v>
      </c>
      <c r="F209" s="198">
        <v>5</v>
      </c>
      <c r="G209" s="212">
        <v>44197</v>
      </c>
      <c r="H209" s="198" t="s">
        <v>1237</v>
      </c>
      <c r="I209" s="198" t="s">
        <v>398</v>
      </c>
      <c r="J209" s="198" t="s">
        <v>594</v>
      </c>
      <c r="K209" s="214" t="s">
        <v>273</v>
      </c>
      <c r="L209" s="204">
        <v>211015151080023</v>
      </c>
      <c r="M209" s="198" t="s">
        <v>1397</v>
      </c>
      <c r="N209" s="235" t="s">
        <v>1238</v>
      </c>
      <c r="O209" s="233" t="s">
        <v>523</v>
      </c>
      <c r="P209" s="62">
        <v>8014253799</v>
      </c>
      <c r="Q209" s="38"/>
    </row>
    <row r="210" spans="1:17" x14ac:dyDescent="0.25">
      <c r="A210" s="44">
        <v>209</v>
      </c>
      <c r="B210" s="234" t="s">
        <v>1240</v>
      </c>
      <c r="C210" s="198" t="s">
        <v>1241</v>
      </c>
      <c r="D210" s="212">
        <v>43606</v>
      </c>
      <c r="E210" s="212">
        <v>44012</v>
      </c>
      <c r="F210" s="198">
        <v>1</v>
      </c>
      <c r="G210" s="212">
        <v>44013</v>
      </c>
      <c r="H210" s="198" t="s">
        <v>2128</v>
      </c>
      <c r="I210" s="198" t="s">
        <v>363</v>
      </c>
      <c r="J210" s="198" t="s">
        <v>1389</v>
      </c>
      <c r="K210" s="214" t="s">
        <v>1388</v>
      </c>
      <c r="L210" s="204">
        <v>210114849219740</v>
      </c>
      <c r="M210" s="198" t="s">
        <v>1115</v>
      </c>
      <c r="N210" s="235" t="s">
        <v>1249</v>
      </c>
      <c r="O210" s="240" t="s">
        <v>523</v>
      </c>
      <c r="P210" s="62"/>
      <c r="Q210" s="38"/>
    </row>
    <row r="211" spans="1:17" x14ac:dyDescent="0.25">
      <c r="A211" s="44">
        <v>210</v>
      </c>
      <c r="B211" s="234" t="s">
        <v>1246</v>
      </c>
      <c r="C211" s="198" t="s">
        <v>1247</v>
      </c>
      <c r="D211" s="212">
        <v>43182</v>
      </c>
      <c r="E211" s="212">
        <v>43465</v>
      </c>
      <c r="F211" s="198">
        <v>1</v>
      </c>
      <c r="G211" s="212">
        <v>43467</v>
      </c>
      <c r="H211" s="198" t="s">
        <v>1250</v>
      </c>
      <c r="I211" s="198" t="s">
        <v>400</v>
      </c>
      <c r="J211" s="198" t="s">
        <v>416</v>
      </c>
      <c r="K211" s="214" t="s">
        <v>271</v>
      </c>
      <c r="L211" s="204">
        <v>170014849260635</v>
      </c>
      <c r="M211" s="198" t="s">
        <v>1112</v>
      </c>
      <c r="N211" s="235" t="s">
        <v>1251</v>
      </c>
      <c r="O211" s="240">
        <v>0.5</v>
      </c>
      <c r="P211" s="62"/>
      <c r="Q211" s="38"/>
    </row>
    <row r="212" spans="1:17" x14ac:dyDescent="0.25">
      <c r="A212" s="44">
        <v>211</v>
      </c>
      <c r="B212" s="234" t="s">
        <v>1257</v>
      </c>
      <c r="C212" s="198" t="s">
        <v>1305</v>
      </c>
      <c r="D212" s="212">
        <v>43497</v>
      </c>
      <c r="E212" s="212">
        <v>44196</v>
      </c>
      <c r="F212" s="198">
        <v>2</v>
      </c>
      <c r="G212" s="212">
        <v>44197</v>
      </c>
      <c r="H212" s="198" t="s">
        <v>1842</v>
      </c>
      <c r="I212" s="198" t="s">
        <v>348</v>
      </c>
      <c r="J212" s="198" t="s">
        <v>244</v>
      </c>
      <c r="K212" s="221" t="s">
        <v>97</v>
      </c>
      <c r="L212" s="204">
        <v>140014849295300</v>
      </c>
      <c r="M212" s="198" t="s">
        <v>1167</v>
      </c>
      <c r="N212" s="235" t="s">
        <v>1318</v>
      </c>
      <c r="O212" s="233" t="s">
        <v>523</v>
      </c>
      <c r="P212" s="62"/>
      <c r="Q212" s="38"/>
    </row>
    <row r="213" spans="1:17" x14ac:dyDescent="0.25">
      <c r="A213" s="44">
        <v>212</v>
      </c>
      <c r="B213" s="234" t="s">
        <v>1258</v>
      </c>
      <c r="C213" s="198" t="s">
        <v>1291</v>
      </c>
      <c r="D213" s="212">
        <v>43528</v>
      </c>
      <c r="E213" s="212">
        <v>43830</v>
      </c>
      <c r="F213" s="198">
        <v>1</v>
      </c>
      <c r="G213" s="212">
        <v>43832</v>
      </c>
      <c r="H213" s="198" t="s">
        <v>1843</v>
      </c>
      <c r="I213" s="198" t="s">
        <v>363</v>
      </c>
      <c r="J213" s="198" t="s">
        <v>1187</v>
      </c>
      <c r="K213" s="221" t="s">
        <v>162</v>
      </c>
      <c r="L213" s="204">
        <v>210114849220628</v>
      </c>
      <c r="M213" s="198" t="s">
        <v>1844</v>
      </c>
      <c r="N213" s="232">
        <v>241262237</v>
      </c>
      <c r="O213" s="233" t="s">
        <v>523</v>
      </c>
      <c r="P213" s="62">
        <v>8341619651</v>
      </c>
      <c r="Q213" s="38"/>
    </row>
    <row r="214" spans="1:17" x14ac:dyDescent="0.25">
      <c r="A214" s="44">
        <v>213</v>
      </c>
      <c r="B214" s="234" t="s">
        <v>1259</v>
      </c>
      <c r="C214" s="198" t="s">
        <v>1306</v>
      </c>
      <c r="D214" s="212">
        <v>43192</v>
      </c>
      <c r="E214" s="212">
        <v>43465</v>
      </c>
      <c r="F214" s="198">
        <v>1</v>
      </c>
      <c r="G214" s="212">
        <v>43467</v>
      </c>
      <c r="H214" s="198" t="s">
        <v>1319</v>
      </c>
      <c r="I214" s="198" t="s">
        <v>354</v>
      </c>
      <c r="J214" s="198" t="s">
        <v>1248</v>
      </c>
      <c r="K214" s="221" t="s">
        <v>187</v>
      </c>
      <c r="L214" s="204">
        <v>140414849241725</v>
      </c>
      <c r="M214" s="198" t="s">
        <v>1118</v>
      </c>
      <c r="N214" s="232">
        <v>212571781</v>
      </c>
      <c r="O214" s="233" t="s">
        <v>523</v>
      </c>
      <c r="P214" s="62"/>
      <c r="Q214" s="38"/>
    </row>
    <row r="215" spans="1:17" x14ac:dyDescent="0.25">
      <c r="A215" s="44">
        <v>214</v>
      </c>
      <c r="B215" s="125" t="s">
        <v>1260</v>
      </c>
      <c r="C215" s="37" t="s">
        <v>1301</v>
      </c>
      <c r="D215" s="127">
        <v>43193</v>
      </c>
      <c r="E215" s="121">
        <v>44561</v>
      </c>
      <c r="F215" s="37">
        <v>4</v>
      </c>
      <c r="G215" s="37"/>
      <c r="H215" s="37" t="s">
        <v>1320</v>
      </c>
      <c r="I215" s="37" t="s">
        <v>348</v>
      </c>
      <c r="J215" s="120" t="s">
        <v>244</v>
      </c>
      <c r="K215" s="64" t="s">
        <v>97</v>
      </c>
      <c r="L215" s="68">
        <v>210414949006246</v>
      </c>
      <c r="M215" s="37" t="s">
        <v>1321</v>
      </c>
      <c r="N215" s="182">
        <v>321337133</v>
      </c>
      <c r="O215" s="42" t="s">
        <v>523</v>
      </c>
      <c r="P215" s="62"/>
      <c r="Q215" s="38"/>
    </row>
    <row r="216" spans="1:17" x14ac:dyDescent="0.25">
      <c r="A216" s="44">
        <v>215</v>
      </c>
      <c r="B216" s="234" t="s">
        <v>1295</v>
      </c>
      <c r="C216" s="198" t="s">
        <v>1296</v>
      </c>
      <c r="D216" s="212">
        <v>43216</v>
      </c>
      <c r="E216" s="212">
        <v>43465</v>
      </c>
      <c r="F216" s="198">
        <v>1</v>
      </c>
      <c r="G216" s="212">
        <v>43467</v>
      </c>
      <c r="H216" s="198" t="s">
        <v>1322</v>
      </c>
      <c r="I216" s="198" t="s">
        <v>363</v>
      </c>
      <c r="J216" s="198" t="s">
        <v>251</v>
      </c>
      <c r="K216" s="221" t="s">
        <v>151</v>
      </c>
      <c r="L216" s="204">
        <v>210114849222110</v>
      </c>
      <c r="M216" s="198" t="s">
        <v>1323</v>
      </c>
      <c r="N216" s="232">
        <v>341487251</v>
      </c>
      <c r="O216" s="233" t="s">
        <v>523</v>
      </c>
      <c r="P216" s="62"/>
      <c r="Q216" s="38"/>
    </row>
    <row r="217" spans="1:17" x14ac:dyDescent="0.25">
      <c r="A217" s="44">
        <v>216</v>
      </c>
      <c r="B217" s="234" t="s">
        <v>1297</v>
      </c>
      <c r="C217" s="198" t="s">
        <v>1298</v>
      </c>
      <c r="D217" s="212">
        <v>43216</v>
      </c>
      <c r="E217" s="212">
        <v>43465</v>
      </c>
      <c r="F217" s="198">
        <v>1</v>
      </c>
      <c r="G217" s="212">
        <v>43467</v>
      </c>
      <c r="H217" s="198" t="s">
        <v>1324</v>
      </c>
      <c r="I217" s="198" t="s">
        <v>363</v>
      </c>
      <c r="J217" s="198" t="s">
        <v>251</v>
      </c>
      <c r="K217" s="221" t="s">
        <v>151</v>
      </c>
      <c r="L217" s="204">
        <v>210114949005459</v>
      </c>
      <c r="M217" s="198" t="s">
        <v>1323</v>
      </c>
      <c r="N217" s="235" t="s">
        <v>1325</v>
      </c>
      <c r="O217" s="233" t="s">
        <v>523</v>
      </c>
      <c r="P217" s="62"/>
      <c r="Q217" s="38"/>
    </row>
    <row r="218" spans="1:17" x14ac:dyDescent="0.25">
      <c r="A218" s="44">
        <v>217</v>
      </c>
      <c r="B218" s="234" t="s">
        <v>1284</v>
      </c>
      <c r="C218" s="198" t="s">
        <v>1285</v>
      </c>
      <c r="D218" s="212">
        <v>43223</v>
      </c>
      <c r="E218" s="212">
        <v>44012</v>
      </c>
      <c r="F218" s="198">
        <v>2</v>
      </c>
      <c r="G218" s="212">
        <v>44013</v>
      </c>
      <c r="H218" s="198" t="s">
        <v>1326</v>
      </c>
      <c r="I218" s="198" t="s">
        <v>398</v>
      </c>
      <c r="J218" s="198" t="s">
        <v>1262</v>
      </c>
      <c r="K218" s="221" t="s">
        <v>1255</v>
      </c>
      <c r="L218" s="204">
        <v>100114849331618</v>
      </c>
      <c r="M218" s="198" t="s">
        <v>1077</v>
      </c>
      <c r="N218" s="235" t="s">
        <v>1327</v>
      </c>
      <c r="O218" s="233" t="s">
        <v>523</v>
      </c>
      <c r="P218" s="62"/>
      <c r="Q218" s="38"/>
    </row>
    <row r="219" spans="1:17" x14ac:dyDescent="0.25">
      <c r="A219" s="44">
        <v>218</v>
      </c>
      <c r="B219" s="234" t="s">
        <v>1282</v>
      </c>
      <c r="C219" s="198" t="s">
        <v>1311</v>
      </c>
      <c r="D219" s="212">
        <v>43224</v>
      </c>
      <c r="E219" s="212">
        <v>43646</v>
      </c>
      <c r="F219" s="198">
        <v>1</v>
      </c>
      <c r="G219" s="212">
        <v>43647</v>
      </c>
      <c r="H219" s="198" t="s">
        <v>1328</v>
      </c>
      <c r="I219" s="198" t="s">
        <v>356</v>
      </c>
      <c r="J219" s="198" t="s">
        <v>407</v>
      </c>
      <c r="K219" s="221" t="s">
        <v>265</v>
      </c>
      <c r="L219" s="204">
        <v>170314849077932</v>
      </c>
      <c r="M219" s="198" t="s">
        <v>1329</v>
      </c>
      <c r="N219" s="235" t="s">
        <v>1330</v>
      </c>
      <c r="O219" s="233" t="s">
        <v>523</v>
      </c>
      <c r="P219" s="62"/>
      <c r="Q219" s="38"/>
    </row>
    <row r="220" spans="1:17" x14ac:dyDescent="0.25">
      <c r="A220" s="44">
        <v>219</v>
      </c>
      <c r="B220" s="234" t="s">
        <v>1299</v>
      </c>
      <c r="C220" s="198" t="s">
        <v>1300</v>
      </c>
      <c r="D220" s="212">
        <v>43229</v>
      </c>
      <c r="E220" s="212">
        <v>43646</v>
      </c>
      <c r="F220" s="198">
        <v>1</v>
      </c>
      <c r="G220" s="212">
        <v>43266</v>
      </c>
      <c r="H220" s="198" t="s">
        <v>1331</v>
      </c>
      <c r="I220" s="198" t="s">
        <v>363</v>
      </c>
      <c r="J220" s="198" t="s">
        <v>251</v>
      </c>
      <c r="K220" s="221" t="s">
        <v>151</v>
      </c>
      <c r="L220" s="204">
        <v>140214849238300</v>
      </c>
      <c r="M220" s="198" t="s">
        <v>1332</v>
      </c>
      <c r="N220" s="235" t="s">
        <v>1333</v>
      </c>
      <c r="O220" s="233" t="s">
        <v>523</v>
      </c>
      <c r="P220" s="62"/>
      <c r="Q220" s="38"/>
    </row>
    <row r="221" spans="1:17" x14ac:dyDescent="0.25">
      <c r="A221" s="44">
        <v>220</v>
      </c>
      <c r="B221" s="234" t="s">
        <v>1303</v>
      </c>
      <c r="C221" s="198" t="s">
        <v>1304</v>
      </c>
      <c r="D221" s="212">
        <v>43230</v>
      </c>
      <c r="E221" s="212">
        <v>43646</v>
      </c>
      <c r="F221" s="198">
        <v>1</v>
      </c>
      <c r="G221" s="212">
        <v>43647</v>
      </c>
      <c r="H221" s="198" t="s">
        <v>1334</v>
      </c>
      <c r="I221" s="198" t="s">
        <v>2749</v>
      </c>
      <c r="J221" s="198" t="s">
        <v>556</v>
      </c>
      <c r="K221" s="221" t="s">
        <v>107</v>
      </c>
      <c r="L221" s="204">
        <v>101214849296111</v>
      </c>
      <c r="M221" s="198" t="s">
        <v>1335</v>
      </c>
      <c r="N221" s="235" t="s">
        <v>1336</v>
      </c>
      <c r="O221" s="233" t="s">
        <v>523</v>
      </c>
      <c r="P221" s="62">
        <v>8443080513</v>
      </c>
      <c r="Q221" s="38"/>
    </row>
    <row r="222" spans="1:17" x14ac:dyDescent="0.25">
      <c r="A222" s="44">
        <v>221</v>
      </c>
      <c r="B222" s="125" t="s">
        <v>1286</v>
      </c>
      <c r="C222" s="37" t="s">
        <v>1287</v>
      </c>
      <c r="D222" s="127">
        <v>43231</v>
      </c>
      <c r="E222" s="121">
        <v>44012</v>
      </c>
      <c r="F222" s="37">
        <v>2</v>
      </c>
      <c r="G222" s="37"/>
      <c r="H222" s="37" t="s">
        <v>1337</v>
      </c>
      <c r="I222" s="37" t="s">
        <v>398</v>
      </c>
      <c r="J222" s="37" t="s">
        <v>1262</v>
      </c>
      <c r="K222" s="69" t="s">
        <v>1255</v>
      </c>
      <c r="L222" s="68">
        <v>100114849381630</v>
      </c>
      <c r="M222" s="37" t="s">
        <v>1139</v>
      </c>
      <c r="N222" s="180" t="s">
        <v>1338</v>
      </c>
      <c r="O222" s="42" t="s">
        <v>523</v>
      </c>
      <c r="P222" s="62"/>
      <c r="Q222" s="38"/>
    </row>
    <row r="223" spans="1:17" x14ac:dyDescent="0.25">
      <c r="A223" s="44">
        <v>222</v>
      </c>
      <c r="B223" s="130" t="s">
        <v>1313</v>
      </c>
      <c r="C223" s="37" t="s">
        <v>1314</v>
      </c>
      <c r="D223" s="127">
        <v>43236</v>
      </c>
      <c r="E223" s="121">
        <v>44377</v>
      </c>
      <c r="F223" s="37">
        <v>3</v>
      </c>
      <c r="G223" s="37"/>
      <c r="H223" s="37" t="s">
        <v>1339</v>
      </c>
      <c r="I223" s="37" t="s">
        <v>400</v>
      </c>
      <c r="J223" s="37" t="s">
        <v>416</v>
      </c>
      <c r="K223" s="69" t="s">
        <v>271</v>
      </c>
      <c r="L223" s="68">
        <v>221114849278387</v>
      </c>
      <c r="M223" s="37" t="s">
        <v>1149</v>
      </c>
      <c r="N223" s="180" t="s">
        <v>1340</v>
      </c>
      <c r="O223" s="71">
        <v>0.5</v>
      </c>
      <c r="P223" s="62">
        <v>8305748468</v>
      </c>
      <c r="Q223" s="38"/>
    </row>
    <row r="224" spans="1:17" x14ac:dyDescent="0.25">
      <c r="A224" s="44">
        <v>223</v>
      </c>
      <c r="B224" s="234" t="s">
        <v>1302</v>
      </c>
      <c r="C224" s="198" t="s">
        <v>463</v>
      </c>
      <c r="D224" s="212">
        <v>43237</v>
      </c>
      <c r="E224" s="212">
        <v>43646</v>
      </c>
      <c r="F224" s="198">
        <v>1</v>
      </c>
      <c r="G224" s="212">
        <v>43647</v>
      </c>
      <c r="H224" s="198" t="s">
        <v>1341</v>
      </c>
      <c r="I224" s="198" t="s">
        <v>348</v>
      </c>
      <c r="J224" s="198" t="s">
        <v>245</v>
      </c>
      <c r="K224" s="221" t="s">
        <v>108</v>
      </c>
      <c r="L224" s="204">
        <v>101214849288522</v>
      </c>
      <c r="M224" s="198" t="s">
        <v>1342</v>
      </c>
      <c r="N224" s="232">
        <v>205886652</v>
      </c>
      <c r="O224" s="233" t="s">
        <v>523</v>
      </c>
      <c r="P224" s="62"/>
      <c r="Q224" s="38"/>
    </row>
    <row r="225" spans="1:17" x14ac:dyDescent="0.25">
      <c r="A225" s="44">
        <v>224</v>
      </c>
      <c r="B225" s="125" t="s">
        <v>1307</v>
      </c>
      <c r="C225" s="37" t="s">
        <v>1308</v>
      </c>
      <c r="D225" s="127">
        <v>43238</v>
      </c>
      <c r="E225" s="121">
        <v>44377</v>
      </c>
      <c r="F225" s="37">
        <v>3</v>
      </c>
      <c r="G225" s="37"/>
      <c r="H225" s="37" t="s">
        <v>1343</v>
      </c>
      <c r="I225" s="37" t="s">
        <v>413</v>
      </c>
      <c r="J225" s="37" t="s">
        <v>580</v>
      </c>
      <c r="K225" s="69" t="s">
        <v>202</v>
      </c>
      <c r="L225" s="68">
        <v>171014849068585</v>
      </c>
      <c r="M225" s="37" t="s">
        <v>1077</v>
      </c>
      <c r="N225" s="180" t="s">
        <v>1344</v>
      </c>
      <c r="O225" s="42" t="s">
        <v>523</v>
      </c>
      <c r="P225" s="62">
        <v>8316911839</v>
      </c>
      <c r="Q225" s="38"/>
    </row>
    <row r="226" spans="1:17" x14ac:dyDescent="0.25">
      <c r="A226" s="44">
        <v>225</v>
      </c>
      <c r="B226" s="125" t="s">
        <v>1309</v>
      </c>
      <c r="C226" s="37" t="s">
        <v>1310</v>
      </c>
      <c r="D226" s="127">
        <v>43238</v>
      </c>
      <c r="E226" s="121">
        <v>44377</v>
      </c>
      <c r="F226" s="37">
        <v>3</v>
      </c>
      <c r="G226" s="37"/>
      <c r="H226" s="37" t="s">
        <v>1345</v>
      </c>
      <c r="I226" s="56" t="s">
        <v>351</v>
      </c>
      <c r="J226" s="37" t="s">
        <v>941</v>
      </c>
      <c r="K226" s="69" t="s">
        <v>208</v>
      </c>
      <c r="L226" s="68">
        <v>172314849255828</v>
      </c>
      <c r="M226" s="37" t="s">
        <v>1083</v>
      </c>
      <c r="N226" s="182">
        <v>142070516</v>
      </c>
      <c r="O226" s="42" t="s">
        <v>523</v>
      </c>
      <c r="P226" s="62">
        <v>8529447058</v>
      </c>
      <c r="Q226" s="38"/>
    </row>
    <row r="227" spans="1:17" x14ac:dyDescent="0.25">
      <c r="A227" s="44">
        <v>226</v>
      </c>
      <c r="B227" s="125" t="s">
        <v>1283</v>
      </c>
      <c r="C227" s="38" t="s">
        <v>464</v>
      </c>
      <c r="D227" s="121">
        <v>43670</v>
      </c>
      <c r="E227" s="121">
        <v>44377</v>
      </c>
      <c r="F227" s="38">
        <v>2</v>
      </c>
      <c r="G227" s="121"/>
      <c r="H227" s="38" t="s">
        <v>2129</v>
      </c>
      <c r="I227" s="38" t="s">
        <v>351</v>
      </c>
      <c r="J227" s="38" t="s">
        <v>419</v>
      </c>
      <c r="K227" s="58" t="s">
        <v>1281</v>
      </c>
      <c r="L227" s="59">
        <v>172314849254900</v>
      </c>
      <c r="M227" s="38" t="s">
        <v>1867</v>
      </c>
      <c r="N227" s="179" t="s">
        <v>1346</v>
      </c>
      <c r="O227" s="44" t="s">
        <v>523</v>
      </c>
      <c r="P227" s="62">
        <v>8508272199</v>
      </c>
      <c r="Q227" s="38"/>
    </row>
    <row r="228" spans="1:17" s="162" customFormat="1" x14ac:dyDescent="0.25">
      <c r="A228" s="44">
        <v>227</v>
      </c>
      <c r="B228" s="234" t="s">
        <v>1293</v>
      </c>
      <c r="C228" s="198" t="s">
        <v>1294</v>
      </c>
      <c r="D228" s="212">
        <v>43243</v>
      </c>
      <c r="E228" s="212">
        <v>44012</v>
      </c>
      <c r="F228" s="198">
        <v>2</v>
      </c>
      <c r="G228" s="212">
        <v>44013</v>
      </c>
      <c r="H228" s="198" t="s">
        <v>1347</v>
      </c>
      <c r="I228" s="198" t="s">
        <v>363</v>
      </c>
      <c r="J228" s="198" t="s">
        <v>856</v>
      </c>
      <c r="K228" s="221" t="s">
        <v>144</v>
      </c>
      <c r="L228" s="204">
        <v>100714849252380</v>
      </c>
      <c r="M228" s="198" t="s">
        <v>1348</v>
      </c>
      <c r="N228" s="232" t="s">
        <v>1349</v>
      </c>
      <c r="O228" s="233" t="s">
        <v>523</v>
      </c>
      <c r="P228" s="62"/>
      <c r="Q228" s="38"/>
    </row>
    <row r="229" spans="1:17" x14ac:dyDescent="0.25">
      <c r="A229" s="44">
        <v>228</v>
      </c>
      <c r="B229" s="125" t="s">
        <v>1292</v>
      </c>
      <c r="C229" s="37" t="s">
        <v>1317</v>
      </c>
      <c r="D229" s="127">
        <v>43243</v>
      </c>
      <c r="E229" s="121">
        <v>44377</v>
      </c>
      <c r="F229" s="37">
        <v>4</v>
      </c>
      <c r="G229" s="37"/>
      <c r="H229" s="37" t="s">
        <v>1350</v>
      </c>
      <c r="I229" s="37" t="s">
        <v>363</v>
      </c>
      <c r="J229" s="37" t="s">
        <v>364</v>
      </c>
      <c r="K229" s="70" t="s">
        <v>164</v>
      </c>
      <c r="L229" s="68">
        <v>221180689000021</v>
      </c>
      <c r="M229" s="37" t="s">
        <v>1080</v>
      </c>
      <c r="N229" s="180" t="s">
        <v>1351</v>
      </c>
      <c r="O229" s="42" t="s">
        <v>523</v>
      </c>
      <c r="P229" s="62"/>
      <c r="Q229" s="38"/>
    </row>
    <row r="230" spans="1:17" x14ac:dyDescent="0.25">
      <c r="A230" s="44">
        <v>229</v>
      </c>
      <c r="B230" s="234" t="s">
        <v>1394</v>
      </c>
      <c r="C230" s="198" t="s">
        <v>1395</v>
      </c>
      <c r="D230" s="212">
        <v>43250</v>
      </c>
      <c r="E230" s="212">
        <v>43646</v>
      </c>
      <c r="F230" s="198">
        <v>1</v>
      </c>
      <c r="G230" s="212">
        <v>43433</v>
      </c>
      <c r="H230" s="198" t="s">
        <v>1398</v>
      </c>
      <c r="I230" s="198" t="s">
        <v>351</v>
      </c>
      <c r="J230" s="198" t="s">
        <v>419</v>
      </c>
      <c r="K230" s="221" t="s">
        <v>1281</v>
      </c>
      <c r="L230" s="204">
        <v>170314849078480</v>
      </c>
      <c r="M230" s="198" t="s">
        <v>1133</v>
      </c>
      <c r="N230" s="232">
        <v>142494720</v>
      </c>
      <c r="O230" s="233" t="s">
        <v>523</v>
      </c>
      <c r="P230" s="62">
        <v>8112827836</v>
      </c>
      <c r="Q230" s="38"/>
    </row>
    <row r="231" spans="1:17" x14ac:dyDescent="0.25">
      <c r="A231" s="44">
        <v>230</v>
      </c>
      <c r="B231" s="125" t="s">
        <v>1359</v>
      </c>
      <c r="C231" s="37" t="s">
        <v>1360</v>
      </c>
      <c r="D231" s="127">
        <v>43259</v>
      </c>
      <c r="E231" s="121">
        <v>44377</v>
      </c>
      <c r="F231" s="37">
        <v>3</v>
      </c>
      <c r="G231" s="269"/>
      <c r="H231" s="37" t="s">
        <v>1399</v>
      </c>
      <c r="I231" s="37" t="s">
        <v>348</v>
      </c>
      <c r="J231" s="37" t="s">
        <v>244</v>
      </c>
      <c r="K231" s="69" t="s">
        <v>97</v>
      </c>
      <c r="L231" s="68">
        <v>101214849172856</v>
      </c>
      <c r="M231" s="37" t="s">
        <v>1335</v>
      </c>
      <c r="N231" s="180" t="s">
        <v>1400</v>
      </c>
      <c r="O231" s="42" t="s">
        <v>523</v>
      </c>
      <c r="P231" s="62"/>
      <c r="Q231" s="38"/>
    </row>
    <row r="232" spans="1:17" x14ac:dyDescent="0.25">
      <c r="A232" s="44">
        <v>231</v>
      </c>
      <c r="B232" s="234" t="s">
        <v>1361</v>
      </c>
      <c r="C232" s="198" t="s">
        <v>1362</v>
      </c>
      <c r="D232" s="212">
        <v>43259</v>
      </c>
      <c r="E232" s="212">
        <v>43646</v>
      </c>
      <c r="F232" s="198">
        <v>1</v>
      </c>
      <c r="G232" s="212">
        <v>43647</v>
      </c>
      <c r="H232" s="198" t="s">
        <v>1401</v>
      </c>
      <c r="I232" s="198" t="s">
        <v>348</v>
      </c>
      <c r="J232" s="198" t="s">
        <v>244</v>
      </c>
      <c r="K232" s="221" t="s">
        <v>97</v>
      </c>
      <c r="L232" s="204">
        <v>220214948044010</v>
      </c>
      <c r="M232" s="198" t="s">
        <v>1167</v>
      </c>
      <c r="N232" s="235" t="s">
        <v>1402</v>
      </c>
      <c r="O232" s="233" t="s">
        <v>523</v>
      </c>
      <c r="P232" s="62"/>
      <c r="Q232" s="38"/>
    </row>
    <row r="233" spans="1:17" x14ac:dyDescent="0.25">
      <c r="A233" s="44">
        <v>232</v>
      </c>
      <c r="B233" s="125" t="s">
        <v>1363</v>
      </c>
      <c r="C233" s="37" t="s">
        <v>1364</v>
      </c>
      <c r="D233" s="127">
        <v>43259</v>
      </c>
      <c r="E233" s="121">
        <v>44377</v>
      </c>
      <c r="F233" s="37">
        <v>3</v>
      </c>
      <c r="G233" s="37"/>
      <c r="H233" s="37" t="s">
        <v>1403</v>
      </c>
      <c r="I233" s="37" t="s">
        <v>348</v>
      </c>
      <c r="J233" s="37" t="s">
        <v>1021</v>
      </c>
      <c r="K233" s="70" t="s">
        <v>122</v>
      </c>
      <c r="L233" s="68">
        <v>211014949613862</v>
      </c>
      <c r="M233" s="37" t="s">
        <v>1404</v>
      </c>
      <c r="N233" s="182" t="s">
        <v>2130</v>
      </c>
      <c r="O233" s="42" t="s">
        <v>523</v>
      </c>
      <c r="P233" s="62">
        <v>3601704422</v>
      </c>
      <c r="Q233" s="38"/>
    </row>
    <row r="234" spans="1:17" x14ac:dyDescent="0.25">
      <c r="A234" s="44">
        <v>233</v>
      </c>
      <c r="B234" s="125" t="s">
        <v>1390</v>
      </c>
      <c r="C234" s="37" t="s">
        <v>380</v>
      </c>
      <c r="D234" s="127">
        <v>43262</v>
      </c>
      <c r="E234" s="121">
        <v>44377</v>
      </c>
      <c r="F234" s="37">
        <v>3</v>
      </c>
      <c r="G234" s="37"/>
      <c r="H234" s="37" t="s">
        <v>1405</v>
      </c>
      <c r="I234" s="37" t="s">
        <v>363</v>
      </c>
      <c r="J234" s="37" t="s">
        <v>364</v>
      </c>
      <c r="K234" s="70" t="s">
        <v>164</v>
      </c>
      <c r="L234" s="68">
        <v>210114849206649</v>
      </c>
      <c r="M234" s="37" t="s">
        <v>1323</v>
      </c>
      <c r="N234" s="182">
        <v>365045834</v>
      </c>
      <c r="O234" s="42" t="s">
        <v>523</v>
      </c>
      <c r="P234" s="62">
        <v>8013840875</v>
      </c>
      <c r="Q234" s="38"/>
    </row>
    <row r="235" spans="1:17" x14ac:dyDescent="0.25">
      <c r="A235" s="44">
        <v>234</v>
      </c>
      <c r="B235" s="234" t="s">
        <v>1365</v>
      </c>
      <c r="C235" s="198" t="s">
        <v>1366</v>
      </c>
      <c r="D235" s="212">
        <v>43262</v>
      </c>
      <c r="E235" s="212">
        <v>44012</v>
      </c>
      <c r="F235" s="198">
        <v>2</v>
      </c>
      <c r="G235" s="212">
        <v>43790</v>
      </c>
      <c r="H235" s="198" t="s">
        <v>1406</v>
      </c>
      <c r="I235" s="198" t="s">
        <v>386</v>
      </c>
      <c r="J235" s="198" t="s">
        <v>1038</v>
      </c>
      <c r="K235" s="214" t="s">
        <v>228</v>
      </c>
      <c r="L235" s="204">
        <v>160315151001620</v>
      </c>
      <c r="M235" s="198" t="s">
        <v>1097</v>
      </c>
      <c r="N235" s="235" t="s">
        <v>1407</v>
      </c>
      <c r="O235" s="233" t="s">
        <v>523</v>
      </c>
      <c r="P235" s="62"/>
      <c r="Q235" s="38"/>
    </row>
    <row r="236" spans="1:17" x14ac:dyDescent="0.25">
      <c r="A236" s="44">
        <v>235</v>
      </c>
      <c r="B236" s="234" t="s">
        <v>1396</v>
      </c>
      <c r="C236" s="198" t="s">
        <v>405</v>
      </c>
      <c r="D236" s="212">
        <v>43262</v>
      </c>
      <c r="E236" s="212">
        <v>43646</v>
      </c>
      <c r="F236" s="198">
        <v>1</v>
      </c>
      <c r="G236" s="212">
        <v>43647</v>
      </c>
      <c r="H236" s="198" t="s">
        <v>1408</v>
      </c>
      <c r="I236" s="198" t="s">
        <v>351</v>
      </c>
      <c r="J236" s="198" t="s">
        <v>419</v>
      </c>
      <c r="K236" s="221" t="s">
        <v>1281</v>
      </c>
      <c r="L236" s="204">
        <v>172214849251787</v>
      </c>
      <c r="M236" s="198" t="s">
        <v>1112</v>
      </c>
      <c r="N236" s="232">
        <v>122215453</v>
      </c>
      <c r="O236" s="233" t="s">
        <v>523</v>
      </c>
      <c r="P236" s="62">
        <v>8391398165</v>
      </c>
      <c r="Q236" s="38"/>
    </row>
    <row r="237" spans="1:17" x14ac:dyDescent="0.25">
      <c r="A237" s="44">
        <v>236</v>
      </c>
      <c r="B237" s="125" t="s">
        <v>1367</v>
      </c>
      <c r="C237" s="37" t="s">
        <v>1368</v>
      </c>
      <c r="D237" s="127">
        <v>43262</v>
      </c>
      <c r="E237" s="121">
        <v>44377</v>
      </c>
      <c r="F237" s="37">
        <v>3</v>
      </c>
      <c r="G237" s="37"/>
      <c r="H237" s="37" t="s">
        <v>1409</v>
      </c>
      <c r="I237" s="37" t="s">
        <v>351</v>
      </c>
      <c r="J237" s="37" t="s">
        <v>352</v>
      </c>
      <c r="K237" s="70" t="s">
        <v>217</v>
      </c>
      <c r="L237" s="68">
        <v>172314849256017</v>
      </c>
      <c r="M237" s="37" t="s">
        <v>1112</v>
      </c>
      <c r="N237" s="180" t="s">
        <v>1410</v>
      </c>
      <c r="O237" s="42" t="s">
        <v>523</v>
      </c>
      <c r="P237" s="62"/>
      <c r="Q237" s="38"/>
    </row>
    <row r="238" spans="1:17" x14ac:dyDescent="0.25">
      <c r="A238" s="44">
        <v>237</v>
      </c>
      <c r="B238" s="125" t="s">
        <v>1369</v>
      </c>
      <c r="C238" s="37" t="s">
        <v>1370</v>
      </c>
      <c r="D238" s="127">
        <v>43263</v>
      </c>
      <c r="E238" s="121">
        <v>44377</v>
      </c>
      <c r="F238" s="37">
        <v>3</v>
      </c>
      <c r="G238" s="37"/>
      <c r="H238" s="37" t="s">
        <v>1411</v>
      </c>
      <c r="I238" s="37" t="s">
        <v>351</v>
      </c>
      <c r="J238" s="37" t="s">
        <v>419</v>
      </c>
      <c r="K238" s="70" t="s">
        <v>1281</v>
      </c>
      <c r="L238" s="68">
        <v>170014849261226</v>
      </c>
      <c r="M238" s="37" t="s">
        <v>1112</v>
      </c>
      <c r="N238" s="180" t="s">
        <v>1412</v>
      </c>
      <c r="O238" s="42" t="s">
        <v>523</v>
      </c>
      <c r="P238" s="65" t="s">
        <v>1413</v>
      </c>
      <c r="Q238" s="38"/>
    </row>
    <row r="239" spans="1:17" x14ac:dyDescent="0.25">
      <c r="A239" s="44">
        <v>238</v>
      </c>
      <c r="B239" s="234" t="s">
        <v>1391</v>
      </c>
      <c r="C239" s="198" t="s">
        <v>470</v>
      </c>
      <c r="D239" s="212">
        <v>43263</v>
      </c>
      <c r="E239" s="212">
        <v>43646</v>
      </c>
      <c r="F239" s="198">
        <v>1</v>
      </c>
      <c r="G239" s="212">
        <v>43647</v>
      </c>
      <c r="H239" s="198" t="s">
        <v>1414</v>
      </c>
      <c r="I239" s="198" t="s">
        <v>354</v>
      </c>
      <c r="J239" s="198" t="s">
        <v>395</v>
      </c>
      <c r="K239" s="221" t="s">
        <v>189</v>
      </c>
      <c r="L239" s="204">
        <v>140414849241058</v>
      </c>
      <c r="M239" s="198" t="s">
        <v>1118</v>
      </c>
      <c r="N239" s="232">
        <v>271967656</v>
      </c>
      <c r="O239" s="233" t="s">
        <v>523</v>
      </c>
      <c r="P239" s="62">
        <v>8104418519</v>
      </c>
      <c r="Q239" s="38"/>
    </row>
    <row r="240" spans="1:17" x14ac:dyDescent="0.25">
      <c r="A240" s="44">
        <v>239</v>
      </c>
      <c r="B240" s="125" t="s">
        <v>1371</v>
      </c>
      <c r="C240" s="37" t="s">
        <v>1372</v>
      </c>
      <c r="D240" s="127">
        <v>43266</v>
      </c>
      <c r="E240" s="121">
        <v>44377</v>
      </c>
      <c r="F240" s="37">
        <v>3</v>
      </c>
      <c r="G240" s="37"/>
      <c r="H240" s="37" t="s">
        <v>1415</v>
      </c>
      <c r="I240" s="37" t="s">
        <v>398</v>
      </c>
      <c r="J240" s="37" t="s">
        <v>249</v>
      </c>
      <c r="K240" s="69" t="s">
        <v>168</v>
      </c>
      <c r="L240" s="68">
        <v>180714849370389</v>
      </c>
      <c r="M240" s="37" t="s">
        <v>1131</v>
      </c>
      <c r="N240" s="180" t="s">
        <v>1416</v>
      </c>
      <c r="O240" s="42" t="s">
        <v>523</v>
      </c>
      <c r="P240" s="62"/>
      <c r="Q240" s="38"/>
    </row>
    <row r="241" spans="1:17" x14ac:dyDescent="0.25">
      <c r="A241" s="44">
        <v>240</v>
      </c>
      <c r="B241" s="125" t="s">
        <v>1373</v>
      </c>
      <c r="C241" s="37" t="s">
        <v>1374</v>
      </c>
      <c r="D241" s="127">
        <v>43266</v>
      </c>
      <c r="E241" s="121">
        <v>44377</v>
      </c>
      <c r="F241" s="37">
        <v>3</v>
      </c>
      <c r="G241" s="37"/>
      <c r="H241" s="37" t="s">
        <v>1417</v>
      </c>
      <c r="I241" s="37" t="s">
        <v>386</v>
      </c>
      <c r="J241" s="37" t="s">
        <v>428</v>
      </c>
      <c r="K241" s="70" t="s">
        <v>228</v>
      </c>
      <c r="L241" s="68">
        <v>220914849286850</v>
      </c>
      <c r="M241" s="37" t="s">
        <v>1149</v>
      </c>
      <c r="N241" s="180" t="s">
        <v>1418</v>
      </c>
      <c r="O241" s="42" t="s">
        <v>523</v>
      </c>
      <c r="P241" s="62">
        <v>8102061486</v>
      </c>
      <c r="Q241" s="38"/>
    </row>
    <row r="242" spans="1:17" x14ac:dyDescent="0.25">
      <c r="A242" s="44">
        <v>241</v>
      </c>
      <c r="B242" s="125" t="s">
        <v>1377</v>
      </c>
      <c r="C242" s="37" t="s">
        <v>1378</v>
      </c>
      <c r="D242" s="127">
        <v>43271</v>
      </c>
      <c r="E242" s="121">
        <v>44377</v>
      </c>
      <c r="F242" s="37">
        <v>3</v>
      </c>
      <c r="G242" s="37"/>
      <c r="H242" s="37" t="s">
        <v>1419</v>
      </c>
      <c r="I242" s="37" t="s">
        <v>386</v>
      </c>
      <c r="J242" s="37" t="s">
        <v>428</v>
      </c>
      <c r="K242" s="70" t="s">
        <v>228</v>
      </c>
      <c r="L242" s="68">
        <v>172514849126789</v>
      </c>
      <c r="M242" s="37" t="s">
        <v>1083</v>
      </c>
      <c r="N242" s="180" t="s">
        <v>1420</v>
      </c>
      <c r="O242" s="42" t="s">
        <v>523</v>
      </c>
      <c r="P242" s="62">
        <v>8065819433</v>
      </c>
      <c r="Q242" s="38"/>
    </row>
    <row r="243" spans="1:17" x14ac:dyDescent="0.25">
      <c r="A243" s="44">
        <v>242</v>
      </c>
      <c r="B243" s="166" t="s">
        <v>1379</v>
      </c>
      <c r="C243" s="37" t="s">
        <v>1380</v>
      </c>
      <c r="D243" s="127">
        <v>43272</v>
      </c>
      <c r="E243" s="121">
        <v>44377</v>
      </c>
      <c r="F243" s="37">
        <v>3</v>
      </c>
      <c r="G243" s="37"/>
      <c r="H243" s="37" t="s">
        <v>1421</v>
      </c>
      <c r="I243" s="37" t="s">
        <v>354</v>
      </c>
      <c r="J243" s="37" t="s">
        <v>254</v>
      </c>
      <c r="K243" s="69" t="s">
        <v>190</v>
      </c>
      <c r="L243" s="68">
        <v>220214849261939</v>
      </c>
      <c r="M243" s="37" t="s">
        <v>1422</v>
      </c>
      <c r="N243" s="180" t="s">
        <v>1423</v>
      </c>
      <c r="O243" s="42" t="s">
        <v>523</v>
      </c>
      <c r="P243" s="62"/>
      <c r="Q243" s="38"/>
    </row>
    <row r="244" spans="1:17" x14ac:dyDescent="0.25">
      <c r="A244" s="44">
        <v>243</v>
      </c>
      <c r="B244" s="234" t="s">
        <v>1439</v>
      </c>
      <c r="C244" s="198" t="s">
        <v>1440</v>
      </c>
      <c r="D244" s="212">
        <v>43278</v>
      </c>
      <c r="E244" s="212">
        <v>43646</v>
      </c>
      <c r="F244" s="198">
        <v>1</v>
      </c>
      <c r="G244" s="212">
        <v>43647</v>
      </c>
      <c r="H244" s="198" t="s">
        <v>1457</v>
      </c>
      <c r="I244" s="198" t="s">
        <v>363</v>
      </c>
      <c r="J244" s="198" t="s">
        <v>251</v>
      </c>
      <c r="K244" s="221" t="s">
        <v>151</v>
      </c>
      <c r="L244" s="204">
        <v>211014949943270</v>
      </c>
      <c r="M244" s="198" t="s">
        <v>1397</v>
      </c>
      <c r="N244" s="235" t="s">
        <v>1458</v>
      </c>
      <c r="O244" s="240">
        <v>0.6</v>
      </c>
      <c r="P244" s="62"/>
      <c r="Q244" s="38"/>
    </row>
    <row r="245" spans="1:17" x14ac:dyDescent="0.25">
      <c r="A245" s="44">
        <v>244</v>
      </c>
      <c r="B245" s="234" t="s">
        <v>1447</v>
      </c>
      <c r="C245" s="198" t="s">
        <v>1448</v>
      </c>
      <c r="D245" s="212">
        <v>43284</v>
      </c>
      <c r="E245" s="212">
        <v>43646</v>
      </c>
      <c r="F245" s="198">
        <v>1</v>
      </c>
      <c r="G245" s="212">
        <v>43647</v>
      </c>
      <c r="H245" s="198" t="s">
        <v>1459</v>
      </c>
      <c r="I245" s="198" t="s">
        <v>356</v>
      </c>
      <c r="J245" s="198" t="s">
        <v>1358</v>
      </c>
      <c r="K245" s="214" t="s">
        <v>1357</v>
      </c>
      <c r="L245" s="204">
        <v>100114849382313</v>
      </c>
      <c r="M245" s="198" t="s">
        <v>1077</v>
      </c>
      <c r="N245" s="235" t="s">
        <v>1460</v>
      </c>
      <c r="O245" s="233" t="s">
        <v>523</v>
      </c>
      <c r="P245" s="62"/>
      <c r="Q245" s="38"/>
    </row>
    <row r="246" spans="1:17" x14ac:dyDescent="0.25">
      <c r="A246" s="44">
        <v>245</v>
      </c>
      <c r="B246" s="234" t="s">
        <v>1449</v>
      </c>
      <c r="C246" s="198" t="s">
        <v>441</v>
      </c>
      <c r="D246" s="212">
        <v>43285</v>
      </c>
      <c r="E246" s="212">
        <v>43646</v>
      </c>
      <c r="F246" s="198">
        <v>1</v>
      </c>
      <c r="G246" s="212">
        <v>43647</v>
      </c>
      <c r="H246" s="198" t="s">
        <v>1461</v>
      </c>
      <c r="I246" s="198" t="s">
        <v>356</v>
      </c>
      <c r="J246" s="198" t="s">
        <v>407</v>
      </c>
      <c r="K246" s="221" t="s">
        <v>265</v>
      </c>
      <c r="L246" s="204">
        <v>172514948038459</v>
      </c>
      <c r="M246" s="198" t="s">
        <v>1112</v>
      </c>
      <c r="N246" s="232">
        <v>172785622</v>
      </c>
      <c r="O246" s="233" t="s">
        <v>523</v>
      </c>
      <c r="P246" s="62"/>
      <c r="Q246" s="38"/>
    </row>
    <row r="247" spans="1:17" x14ac:dyDescent="0.25">
      <c r="A247" s="44">
        <v>246</v>
      </c>
      <c r="B247" s="234" t="s">
        <v>1453</v>
      </c>
      <c r="C247" s="198" t="s">
        <v>1454</v>
      </c>
      <c r="D247" s="212">
        <v>43286</v>
      </c>
      <c r="E247" s="212">
        <v>43646</v>
      </c>
      <c r="F247" s="198">
        <v>1</v>
      </c>
      <c r="G247" s="212">
        <v>43647</v>
      </c>
      <c r="H247" s="198" t="s">
        <v>1462</v>
      </c>
      <c r="I247" s="198" t="s">
        <v>351</v>
      </c>
      <c r="J247" s="198" t="s">
        <v>252</v>
      </c>
      <c r="K247" s="214" t="s">
        <v>253</v>
      </c>
      <c r="L247" s="204">
        <v>170614948005485</v>
      </c>
      <c r="M247" s="198" t="s">
        <v>1112</v>
      </c>
      <c r="N247" s="235" t="s">
        <v>1463</v>
      </c>
      <c r="O247" s="233" t="s">
        <v>523</v>
      </c>
      <c r="P247" s="62"/>
      <c r="Q247" s="38"/>
    </row>
    <row r="248" spans="1:17" x14ac:dyDescent="0.25">
      <c r="A248" s="44">
        <v>247</v>
      </c>
      <c r="B248" s="234" t="s">
        <v>1450</v>
      </c>
      <c r="C248" s="198" t="s">
        <v>1451</v>
      </c>
      <c r="D248" s="212">
        <v>43297</v>
      </c>
      <c r="E248" s="212">
        <v>43646</v>
      </c>
      <c r="F248" s="198">
        <v>1</v>
      </c>
      <c r="G248" s="212">
        <v>43647</v>
      </c>
      <c r="H248" s="198" t="s">
        <v>1464</v>
      </c>
      <c r="I248" s="198" t="s">
        <v>356</v>
      </c>
      <c r="J248" s="198" t="s">
        <v>407</v>
      </c>
      <c r="K248" s="221" t="s">
        <v>265</v>
      </c>
      <c r="L248" s="204">
        <v>170114849106293</v>
      </c>
      <c r="M248" s="198" t="s">
        <v>1465</v>
      </c>
      <c r="N248" s="235" t="s">
        <v>1466</v>
      </c>
      <c r="O248" s="233" t="s">
        <v>523</v>
      </c>
      <c r="P248" s="62"/>
      <c r="Q248" s="38"/>
    </row>
    <row r="249" spans="1:17" x14ac:dyDescent="0.25">
      <c r="A249" s="44">
        <v>248</v>
      </c>
      <c r="B249" s="125" t="s">
        <v>1437</v>
      </c>
      <c r="C249" s="37" t="s">
        <v>1438</v>
      </c>
      <c r="D249" s="127">
        <v>43299</v>
      </c>
      <c r="E249" s="121">
        <v>44377</v>
      </c>
      <c r="F249" s="37">
        <v>3</v>
      </c>
      <c r="G249" s="37"/>
      <c r="H249" s="37" t="s">
        <v>1467</v>
      </c>
      <c r="I249" s="37" t="s">
        <v>398</v>
      </c>
      <c r="J249" s="37" t="s">
        <v>1673</v>
      </c>
      <c r="K249" s="70" t="s">
        <v>1660</v>
      </c>
      <c r="L249" s="68">
        <v>210915151086458</v>
      </c>
      <c r="M249" s="37" t="s">
        <v>1468</v>
      </c>
      <c r="N249" s="180" t="s">
        <v>1469</v>
      </c>
      <c r="O249" s="42" t="s">
        <v>523</v>
      </c>
      <c r="P249" s="62"/>
      <c r="Q249" s="38"/>
    </row>
    <row r="250" spans="1:17" x14ac:dyDescent="0.25">
      <c r="A250" s="44">
        <v>249</v>
      </c>
      <c r="B250" s="234" t="s">
        <v>1442</v>
      </c>
      <c r="C250" s="198" t="s">
        <v>1355</v>
      </c>
      <c r="D250" s="212">
        <v>43305</v>
      </c>
      <c r="E250" s="212">
        <v>43646</v>
      </c>
      <c r="F250" s="198">
        <v>1</v>
      </c>
      <c r="G250" s="212">
        <v>43647</v>
      </c>
      <c r="H250" s="198" t="s">
        <v>1470</v>
      </c>
      <c r="I250" s="198" t="s">
        <v>354</v>
      </c>
      <c r="J250" s="198" t="s">
        <v>254</v>
      </c>
      <c r="K250" s="221" t="s">
        <v>190</v>
      </c>
      <c r="L250" s="204">
        <v>141014849199716</v>
      </c>
      <c r="M250" s="198" t="s">
        <v>1471</v>
      </c>
      <c r="N250" s="235" t="s">
        <v>1472</v>
      </c>
      <c r="O250" s="233" t="s">
        <v>523</v>
      </c>
      <c r="P250" s="62"/>
      <c r="Q250" s="38"/>
    </row>
    <row r="251" spans="1:17" x14ac:dyDescent="0.25">
      <c r="A251" s="44">
        <v>250</v>
      </c>
      <c r="B251" s="234" t="s">
        <v>1443</v>
      </c>
      <c r="C251" s="198" t="s">
        <v>1356</v>
      </c>
      <c r="D251" s="212">
        <v>43305</v>
      </c>
      <c r="E251" s="212">
        <v>43646</v>
      </c>
      <c r="F251" s="198">
        <v>1</v>
      </c>
      <c r="G251" s="212">
        <v>43647</v>
      </c>
      <c r="H251" s="198" t="s">
        <v>1473</v>
      </c>
      <c r="I251" s="198" t="s">
        <v>354</v>
      </c>
      <c r="J251" s="198" t="s">
        <v>254</v>
      </c>
      <c r="K251" s="221" t="s">
        <v>190</v>
      </c>
      <c r="L251" s="204">
        <v>140414849251116</v>
      </c>
      <c r="M251" s="198" t="s">
        <v>1118</v>
      </c>
      <c r="N251" s="232">
        <v>261052749</v>
      </c>
      <c r="O251" s="233" t="s">
        <v>523</v>
      </c>
      <c r="P251" s="62"/>
      <c r="Q251" s="38"/>
    </row>
    <row r="252" spans="1:17" x14ac:dyDescent="0.25">
      <c r="A252" s="44">
        <v>251</v>
      </c>
      <c r="B252" s="234" t="s">
        <v>1441</v>
      </c>
      <c r="C252" s="198" t="s">
        <v>475</v>
      </c>
      <c r="D252" s="212">
        <v>43307</v>
      </c>
      <c r="E252" s="212">
        <v>43646</v>
      </c>
      <c r="F252" s="198">
        <v>1</v>
      </c>
      <c r="G252" s="212">
        <v>43647</v>
      </c>
      <c r="H252" s="198" t="s">
        <v>1474</v>
      </c>
      <c r="I252" s="198" t="s">
        <v>363</v>
      </c>
      <c r="J252" s="198" t="s">
        <v>251</v>
      </c>
      <c r="K252" s="221" t="s">
        <v>151</v>
      </c>
      <c r="L252" s="204">
        <v>210114849218652</v>
      </c>
      <c r="M252" s="198" t="s">
        <v>1115</v>
      </c>
      <c r="N252" s="235">
        <v>250735148</v>
      </c>
      <c r="O252" s="233" t="s">
        <v>523</v>
      </c>
      <c r="P252" s="62"/>
      <c r="Q252" s="38"/>
    </row>
    <row r="253" spans="1:17" x14ac:dyDescent="0.25">
      <c r="A253" s="44">
        <v>252</v>
      </c>
      <c r="B253" s="234" t="s">
        <v>1477</v>
      </c>
      <c r="C253" s="198" t="s">
        <v>1478</v>
      </c>
      <c r="D253" s="212">
        <v>43315</v>
      </c>
      <c r="E253" s="212">
        <v>44012</v>
      </c>
      <c r="F253" s="198">
        <v>3</v>
      </c>
      <c r="G253" s="212">
        <v>44013</v>
      </c>
      <c r="H253" s="198" t="s">
        <v>1498</v>
      </c>
      <c r="I253" s="198" t="s">
        <v>363</v>
      </c>
      <c r="J253" s="198" t="s">
        <v>364</v>
      </c>
      <c r="K253" s="221" t="s">
        <v>164</v>
      </c>
      <c r="L253" s="204">
        <v>210114850002340</v>
      </c>
      <c r="M253" s="198" t="s">
        <v>1115</v>
      </c>
      <c r="N253" s="235">
        <v>577692641</v>
      </c>
      <c r="O253" s="233" t="s">
        <v>523</v>
      </c>
      <c r="P253" s="62"/>
      <c r="Q253" s="38"/>
    </row>
    <row r="254" spans="1:17" x14ac:dyDescent="0.25">
      <c r="A254" s="44">
        <v>253</v>
      </c>
      <c r="B254" s="234" t="s">
        <v>1488</v>
      </c>
      <c r="C254" s="198" t="s">
        <v>1489</v>
      </c>
      <c r="D254" s="212">
        <v>43325</v>
      </c>
      <c r="E254" s="212">
        <v>44012</v>
      </c>
      <c r="F254" s="198">
        <v>2</v>
      </c>
      <c r="G254" s="212">
        <v>44013</v>
      </c>
      <c r="H254" s="198" t="s">
        <v>1499</v>
      </c>
      <c r="I254" s="198" t="s">
        <v>356</v>
      </c>
      <c r="J254" s="198" t="s">
        <v>1641</v>
      </c>
      <c r="K254" s="214" t="s">
        <v>2048</v>
      </c>
      <c r="L254" s="204">
        <v>172214849254183</v>
      </c>
      <c r="M254" s="198" t="s">
        <v>1112</v>
      </c>
      <c r="N254" s="235" t="s">
        <v>1500</v>
      </c>
      <c r="O254" s="233" t="s">
        <v>523</v>
      </c>
      <c r="P254" s="62">
        <v>8184105195</v>
      </c>
      <c r="Q254" s="38"/>
    </row>
    <row r="255" spans="1:17" x14ac:dyDescent="0.25">
      <c r="A255" s="44">
        <v>254</v>
      </c>
      <c r="B255" s="234" t="s">
        <v>1482</v>
      </c>
      <c r="C255" s="198" t="s">
        <v>1483</v>
      </c>
      <c r="D255" s="212">
        <v>43327</v>
      </c>
      <c r="E255" s="212">
        <v>44012</v>
      </c>
      <c r="F255" s="198">
        <v>2</v>
      </c>
      <c r="G255" s="212">
        <v>44013</v>
      </c>
      <c r="H255" s="198" t="s">
        <v>1501</v>
      </c>
      <c r="I255" s="198" t="s">
        <v>2749</v>
      </c>
      <c r="J255" s="198" t="s">
        <v>1495</v>
      </c>
      <c r="K255" s="214" t="s">
        <v>1494</v>
      </c>
      <c r="L255" s="204">
        <v>180114849260348</v>
      </c>
      <c r="M255" s="198" t="s">
        <v>1502</v>
      </c>
      <c r="N255" s="232" t="s">
        <v>1503</v>
      </c>
      <c r="O255" s="233" t="s">
        <v>523</v>
      </c>
      <c r="P255" s="62"/>
      <c r="Q255" s="38"/>
    </row>
    <row r="256" spans="1:17" x14ac:dyDescent="0.25">
      <c r="A256" s="44">
        <v>255</v>
      </c>
      <c r="B256" s="234" t="s">
        <v>1484</v>
      </c>
      <c r="C256" s="198" t="s">
        <v>1485</v>
      </c>
      <c r="D256" s="212">
        <v>43334</v>
      </c>
      <c r="E256" s="212">
        <v>43646</v>
      </c>
      <c r="F256" s="198">
        <v>1</v>
      </c>
      <c r="G256" s="212">
        <v>43647</v>
      </c>
      <c r="H256" s="198" t="s">
        <v>1504</v>
      </c>
      <c r="I256" s="198" t="s">
        <v>348</v>
      </c>
      <c r="J256" s="198" t="s">
        <v>250</v>
      </c>
      <c r="K256" s="214" t="s">
        <v>101</v>
      </c>
      <c r="L256" s="204">
        <v>140414849253633</v>
      </c>
      <c r="M256" s="198" t="s">
        <v>1118</v>
      </c>
      <c r="N256" s="232" t="s">
        <v>1505</v>
      </c>
      <c r="O256" s="233" t="s">
        <v>523</v>
      </c>
      <c r="P256" s="62">
        <v>8496875217</v>
      </c>
      <c r="Q256" s="38"/>
    </row>
    <row r="257" spans="1:17" x14ac:dyDescent="0.25">
      <c r="A257" s="44">
        <v>256</v>
      </c>
      <c r="B257" s="234" t="s">
        <v>1486</v>
      </c>
      <c r="C257" s="198" t="s">
        <v>1487</v>
      </c>
      <c r="D257" s="212">
        <v>43334</v>
      </c>
      <c r="E257" s="212">
        <v>43646</v>
      </c>
      <c r="F257" s="198">
        <v>1</v>
      </c>
      <c r="G257" s="212">
        <v>43647</v>
      </c>
      <c r="H257" s="198" t="s">
        <v>1506</v>
      </c>
      <c r="I257" s="198" t="s">
        <v>348</v>
      </c>
      <c r="J257" s="198" t="s">
        <v>250</v>
      </c>
      <c r="K257" s="214" t="s">
        <v>101</v>
      </c>
      <c r="L257" s="204">
        <v>210014849195525</v>
      </c>
      <c r="M257" s="198" t="s">
        <v>1507</v>
      </c>
      <c r="N257" s="235" t="s">
        <v>1508</v>
      </c>
      <c r="O257" s="233" t="s">
        <v>523</v>
      </c>
      <c r="P257" s="62">
        <v>8496874911</v>
      </c>
      <c r="Q257" s="38"/>
    </row>
    <row r="258" spans="1:17" x14ac:dyDescent="0.25">
      <c r="A258" s="44">
        <v>257</v>
      </c>
      <c r="B258" s="234" t="s">
        <v>1491</v>
      </c>
      <c r="C258" s="198" t="s">
        <v>1312</v>
      </c>
      <c r="D258" s="212">
        <v>43334</v>
      </c>
      <c r="E258" s="212">
        <v>43646</v>
      </c>
      <c r="F258" s="198">
        <v>1</v>
      </c>
      <c r="G258" s="212">
        <v>43647</v>
      </c>
      <c r="H258" s="198" t="s">
        <v>1509</v>
      </c>
      <c r="I258" s="198" t="s">
        <v>351</v>
      </c>
      <c r="J258" s="198" t="s">
        <v>419</v>
      </c>
      <c r="K258" s="214" t="s">
        <v>1281</v>
      </c>
      <c r="L258" s="204">
        <v>172314849255862</v>
      </c>
      <c r="M258" s="198" t="s">
        <v>1122</v>
      </c>
      <c r="N258" s="232" t="s">
        <v>1510</v>
      </c>
      <c r="O258" s="233" t="s">
        <v>523</v>
      </c>
      <c r="P258" s="62"/>
      <c r="Q258" s="38"/>
    </row>
    <row r="259" spans="1:17" x14ac:dyDescent="0.25">
      <c r="A259" s="44">
        <v>258</v>
      </c>
      <c r="B259" s="126" t="s">
        <v>1479</v>
      </c>
      <c r="C259" s="37" t="s">
        <v>1480</v>
      </c>
      <c r="D259" s="127">
        <v>43334</v>
      </c>
      <c r="E259" s="121">
        <v>44377</v>
      </c>
      <c r="F259" s="37">
        <v>4</v>
      </c>
      <c r="G259" s="37"/>
      <c r="H259" s="37" t="s">
        <v>1511</v>
      </c>
      <c r="I259" s="37" t="s">
        <v>398</v>
      </c>
      <c r="J259" s="37" t="s">
        <v>1951</v>
      </c>
      <c r="K259" s="70" t="s">
        <v>1945</v>
      </c>
      <c r="L259" s="68">
        <v>210114849089330</v>
      </c>
      <c r="M259" s="37" t="s">
        <v>1115</v>
      </c>
      <c r="N259" s="182" t="s">
        <v>1512</v>
      </c>
      <c r="O259" s="42" t="s">
        <v>523</v>
      </c>
      <c r="P259" s="62"/>
      <c r="Q259" s="38"/>
    </row>
    <row r="260" spans="1:17" x14ac:dyDescent="0.25">
      <c r="A260" s="44">
        <v>259</v>
      </c>
      <c r="B260" s="126" t="s">
        <v>1524</v>
      </c>
      <c r="C260" s="37" t="s">
        <v>1525</v>
      </c>
      <c r="D260" s="127">
        <v>43343</v>
      </c>
      <c r="E260" s="121">
        <v>44377</v>
      </c>
      <c r="F260" s="37">
        <v>3</v>
      </c>
      <c r="G260" s="37"/>
      <c r="H260" s="37" t="s">
        <v>1526</v>
      </c>
      <c r="I260" s="37" t="s">
        <v>363</v>
      </c>
      <c r="J260" s="37" t="s">
        <v>364</v>
      </c>
      <c r="K260" s="69" t="s">
        <v>164</v>
      </c>
      <c r="L260" s="68">
        <v>210114851016837</v>
      </c>
      <c r="M260" s="37" t="s">
        <v>1115</v>
      </c>
      <c r="N260" s="182" t="s">
        <v>1527</v>
      </c>
      <c r="O260" s="42" t="s">
        <v>523</v>
      </c>
      <c r="P260" s="62"/>
      <c r="Q260" s="38"/>
    </row>
    <row r="261" spans="1:17" x14ac:dyDescent="0.25">
      <c r="A261" s="44">
        <v>260</v>
      </c>
      <c r="B261" s="234" t="s">
        <v>1528</v>
      </c>
      <c r="C261" s="198" t="s">
        <v>1529</v>
      </c>
      <c r="D261" s="212">
        <v>43349</v>
      </c>
      <c r="E261" s="212">
        <v>43646</v>
      </c>
      <c r="F261" s="198">
        <v>1</v>
      </c>
      <c r="G261" s="212">
        <v>43647</v>
      </c>
      <c r="H261" s="198" t="s">
        <v>1530</v>
      </c>
      <c r="I261" s="198" t="s">
        <v>2749</v>
      </c>
      <c r="J261" s="198" t="s">
        <v>1531</v>
      </c>
      <c r="K261" s="221" t="s">
        <v>1518</v>
      </c>
      <c r="L261" s="204">
        <v>211015151076409</v>
      </c>
      <c r="M261" s="198" t="s">
        <v>1404</v>
      </c>
      <c r="N261" s="235" t="s">
        <v>1532</v>
      </c>
      <c r="O261" s="233" t="s">
        <v>523</v>
      </c>
      <c r="P261" s="62"/>
      <c r="Q261" s="38"/>
    </row>
    <row r="262" spans="1:17" x14ac:dyDescent="0.25">
      <c r="A262" s="44">
        <v>261</v>
      </c>
      <c r="B262" s="234" t="s">
        <v>1533</v>
      </c>
      <c r="C262" s="198" t="s">
        <v>1534</v>
      </c>
      <c r="D262" s="212">
        <v>43354</v>
      </c>
      <c r="E262" s="212">
        <v>43646</v>
      </c>
      <c r="F262" s="198">
        <v>1</v>
      </c>
      <c r="G262" s="212">
        <v>43647</v>
      </c>
      <c r="H262" s="198" t="s">
        <v>1535</v>
      </c>
      <c r="I262" s="198" t="s">
        <v>356</v>
      </c>
      <c r="J262" s="198" t="s">
        <v>403</v>
      </c>
      <c r="K262" s="221" t="s">
        <v>257</v>
      </c>
      <c r="L262" s="204">
        <v>210210101000018</v>
      </c>
      <c r="M262" s="198" t="s">
        <v>1536</v>
      </c>
      <c r="N262" s="232" t="s">
        <v>1537</v>
      </c>
      <c r="O262" s="233" t="s">
        <v>523</v>
      </c>
      <c r="P262" s="62"/>
      <c r="Q262" s="38"/>
    </row>
    <row r="263" spans="1:17" x14ac:dyDescent="0.25">
      <c r="A263" s="44">
        <v>262</v>
      </c>
      <c r="B263" s="234" t="s">
        <v>1538</v>
      </c>
      <c r="C263" s="198" t="s">
        <v>1539</v>
      </c>
      <c r="D263" s="212">
        <v>43354</v>
      </c>
      <c r="E263" s="212">
        <v>44012</v>
      </c>
      <c r="F263" s="198">
        <v>2</v>
      </c>
      <c r="G263" s="212">
        <v>44013</v>
      </c>
      <c r="H263" s="198" t="s">
        <v>1540</v>
      </c>
      <c r="I263" s="198" t="s">
        <v>363</v>
      </c>
      <c r="J263" s="198" t="s">
        <v>1389</v>
      </c>
      <c r="K263" s="221" t="s">
        <v>1388</v>
      </c>
      <c r="L263" s="204">
        <v>210114851016745</v>
      </c>
      <c r="M263" s="198" t="s">
        <v>1323</v>
      </c>
      <c r="N263" s="232" t="s">
        <v>1541</v>
      </c>
      <c r="O263" s="233" t="s">
        <v>523</v>
      </c>
      <c r="P263" s="62"/>
      <c r="Q263" s="38"/>
    </row>
    <row r="264" spans="1:17" x14ac:dyDescent="0.25">
      <c r="A264" s="44">
        <v>263</v>
      </c>
      <c r="B264" s="125" t="s">
        <v>1542</v>
      </c>
      <c r="C264" s="37" t="s">
        <v>1272</v>
      </c>
      <c r="D264" s="127">
        <v>43355</v>
      </c>
      <c r="E264" s="121">
        <v>44377</v>
      </c>
      <c r="F264" s="37">
        <v>3</v>
      </c>
      <c r="G264" s="37"/>
      <c r="H264" s="37" t="s">
        <v>1543</v>
      </c>
      <c r="I264" s="37" t="s">
        <v>413</v>
      </c>
      <c r="J264" s="37" t="s">
        <v>580</v>
      </c>
      <c r="K264" s="69" t="s">
        <v>202</v>
      </c>
      <c r="L264" s="68">
        <v>100114849381116</v>
      </c>
      <c r="M264" s="37" t="s">
        <v>1077</v>
      </c>
      <c r="N264" s="182" t="s">
        <v>1544</v>
      </c>
      <c r="O264" s="42" t="s">
        <v>523</v>
      </c>
      <c r="P264" s="62">
        <v>8049747005</v>
      </c>
      <c r="Q264" s="38"/>
    </row>
    <row r="265" spans="1:17" x14ac:dyDescent="0.25">
      <c r="A265" s="44">
        <v>264</v>
      </c>
      <c r="B265" s="125" t="s">
        <v>1545</v>
      </c>
      <c r="C265" s="37" t="s">
        <v>1276</v>
      </c>
      <c r="D265" s="127">
        <v>43355</v>
      </c>
      <c r="E265" s="121">
        <v>44377</v>
      </c>
      <c r="F265" s="37">
        <v>3</v>
      </c>
      <c r="G265" s="37"/>
      <c r="H265" s="37" t="s">
        <v>1546</v>
      </c>
      <c r="I265" s="37" t="s">
        <v>413</v>
      </c>
      <c r="J265" s="37" t="s">
        <v>580</v>
      </c>
      <c r="K265" s="69" t="s">
        <v>202</v>
      </c>
      <c r="L265" s="68">
        <v>100114849381120</v>
      </c>
      <c r="M265" s="37" t="s">
        <v>1077</v>
      </c>
      <c r="N265" s="180" t="s">
        <v>1547</v>
      </c>
      <c r="O265" s="42" t="s">
        <v>523</v>
      </c>
      <c r="P265" s="62"/>
      <c r="Q265" s="38"/>
    </row>
    <row r="266" spans="1:17" x14ac:dyDescent="0.25">
      <c r="A266" s="44">
        <v>265</v>
      </c>
      <c r="B266" s="234" t="s">
        <v>1548</v>
      </c>
      <c r="C266" s="198" t="s">
        <v>1549</v>
      </c>
      <c r="D266" s="212">
        <v>43362</v>
      </c>
      <c r="E266" s="212">
        <v>43646</v>
      </c>
      <c r="F266" s="198">
        <v>1</v>
      </c>
      <c r="G266" s="212">
        <v>43647</v>
      </c>
      <c r="H266" s="198" t="s">
        <v>1550</v>
      </c>
      <c r="I266" s="198" t="s">
        <v>356</v>
      </c>
      <c r="J266" s="198" t="s">
        <v>407</v>
      </c>
      <c r="K266" s="221" t="s">
        <v>265</v>
      </c>
      <c r="L266" s="204">
        <v>172310301000003</v>
      </c>
      <c r="M266" s="198" t="s">
        <v>1077</v>
      </c>
      <c r="N266" s="235" t="s">
        <v>1551</v>
      </c>
      <c r="O266" s="233" t="s">
        <v>523</v>
      </c>
      <c r="P266" s="62"/>
      <c r="Q266" s="38"/>
    </row>
    <row r="267" spans="1:17" x14ac:dyDescent="0.25">
      <c r="A267" s="44">
        <v>266</v>
      </c>
      <c r="B267" s="234" t="s">
        <v>1552</v>
      </c>
      <c r="C267" s="198" t="s">
        <v>1553</v>
      </c>
      <c r="D267" s="212">
        <v>43362</v>
      </c>
      <c r="E267" s="212">
        <v>43646</v>
      </c>
      <c r="F267" s="198">
        <v>1</v>
      </c>
      <c r="G267" s="212">
        <v>43647</v>
      </c>
      <c r="H267" s="198" t="s">
        <v>1554</v>
      </c>
      <c r="I267" s="198" t="s">
        <v>356</v>
      </c>
      <c r="J267" s="198" t="s">
        <v>407</v>
      </c>
      <c r="K267" s="221" t="s">
        <v>265</v>
      </c>
      <c r="L267" s="204">
        <v>171010101000005</v>
      </c>
      <c r="M267" s="198" t="s">
        <v>1077</v>
      </c>
      <c r="N267" s="235" t="s">
        <v>1555</v>
      </c>
      <c r="O267" s="233" t="s">
        <v>523</v>
      </c>
      <c r="P267" s="62"/>
      <c r="Q267" s="38"/>
    </row>
    <row r="268" spans="1:17" x14ac:dyDescent="0.25">
      <c r="A268" s="44">
        <v>267</v>
      </c>
      <c r="B268" s="234" t="s">
        <v>1556</v>
      </c>
      <c r="C268" s="198" t="s">
        <v>1557</v>
      </c>
      <c r="D268" s="212">
        <v>43367</v>
      </c>
      <c r="E268" s="212">
        <v>43646</v>
      </c>
      <c r="F268" s="198">
        <v>1</v>
      </c>
      <c r="G268" s="212">
        <v>43374</v>
      </c>
      <c r="H268" s="198" t="s">
        <v>1558</v>
      </c>
      <c r="I268" s="198" t="s">
        <v>348</v>
      </c>
      <c r="J268" s="198" t="s">
        <v>556</v>
      </c>
      <c r="K268" s="221" t="s">
        <v>107</v>
      </c>
      <c r="L268" s="204">
        <v>221114849126484</v>
      </c>
      <c r="M268" s="198" t="s">
        <v>1127</v>
      </c>
      <c r="N268" s="235" t="s">
        <v>1559</v>
      </c>
      <c r="O268" s="233" t="s">
        <v>523</v>
      </c>
      <c r="P268" s="62"/>
      <c r="Q268" s="38"/>
    </row>
    <row r="269" spans="1:17" x14ac:dyDescent="0.25">
      <c r="A269" s="44">
        <v>268</v>
      </c>
      <c r="B269" s="234" t="s">
        <v>1594</v>
      </c>
      <c r="C269" s="198" t="s">
        <v>1595</v>
      </c>
      <c r="D269" s="212">
        <v>43374</v>
      </c>
      <c r="E269" s="212">
        <v>43646</v>
      </c>
      <c r="F269" s="198">
        <v>1</v>
      </c>
      <c r="G269" s="212">
        <v>43550</v>
      </c>
      <c r="H269" s="198" t="s">
        <v>1600</v>
      </c>
      <c r="I269" s="198" t="s">
        <v>1493</v>
      </c>
      <c r="J269" s="198" t="s">
        <v>1497</v>
      </c>
      <c r="K269" s="221" t="s">
        <v>1496</v>
      </c>
      <c r="L269" s="204">
        <v>211010101000025</v>
      </c>
      <c r="M269" s="198" t="s">
        <v>1127</v>
      </c>
      <c r="N269" s="235" t="s">
        <v>1601</v>
      </c>
      <c r="O269" s="233" t="s">
        <v>523</v>
      </c>
      <c r="P269" s="62"/>
      <c r="Q269" s="38"/>
    </row>
    <row r="270" spans="1:17" x14ac:dyDescent="0.25">
      <c r="A270" s="44">
        <v>269</v>
      </c>
      <c r="B270" s="234" t="s">
        <v>1570</v>
      </c>
      <c r="C270" s="198" t="s">
        <v>1589</v>
      </c>
      <c r="D270" s="212">
        <v>43374</v>
      </c>
      <c r="E270" s="212">
        <v>43646</v>
      </c>
      <c r="F270" s="198">
        <v>1</v>
      </c>
      <c r="G270" s="212">
        <v>43647</v>
      </c>
      <c r="H270" s="198" t="s">
        <v>1602</v>
      </c>
      <c r="I270" s="198" t="s">
        <v>356</v>
      </c>
      <c r="J270" s="198" t="s">
        <v>407</v>
      </c>
      <c r="K270" s="214" t="s">
        <v>265</v>
      </c>
      <c r="L270" s="204">
        <v>170010301000007</v>
      </c>
      <c r="M270" s="198" t="s">
        <v>1112</v>
      </c>
      <c r="N270" s="235" t="s">
        <v>1603</v>
      </c>
      <c r="O270" s="233" t="s">
        <v>523</v>
      </c>
      <c r="P270" s="62"/>
      <c r="Q270" s="38"/>
    </row>
    <row r="271" spans="1:17" x14ac:dyDescent="0.25">
      <c r="A271" s="44">
        <v>270</v>
      </c>
      <c r="B271" s="234" t="s">
        <v>1582</v>
      </c>
      <c r="C271" s="198" t="s">
        <v>1583</v>
      </c>
      <c r="D271" s="212">
        <v>43374</v>
      </c>
      <c r="E271" s="212">
        <v>43646</v>
      </c>
      <c r="F271" s="198">
        <v>1</v>
      </c>
      <c r="G271" s="212">
        <v>43647</v>
      </c>
      <c r="H271" s="198" t="s">
        <v>1604</v>
      </c>
      <c r="I271" s="198" t="s">
        <v>413</v>
      </c>
      <c r="J271" s="198" t="s">
        <v>580</v>
      </c>
      <c r="K271" s="221" t="s">
        <v>202</v>
      </c>
      <c r="L271" s="204">
        <v>171114849067070</v>
      </c>
      <c r="M271" s="198" t="s">
        <v>1605</v>
      </c>
      <c r="N271" s="232" t="s">
        <v>1606</v>
      </c>
      <c r="O271" s="233" t="s">
        <v>523</v>
      </c>
      <c r="P271" s="62"/>
      <c r="Q271" s="38"/>
    </row>
    <row r="272" spans="1:17" x14ac:dyDescent="0.25">
      <c r="A272" s="44">
        <v>271</v>
      </c>
      <c r="B272" s="234" t="s">
        <v>1571</v>
      </c>
      <c r="C272" s="198" t="s">
        <v>1584</v>
      </c>
      <c r="D272" s="212">
        <v>43374</v>
      </c>
      <c r="E272" s="212">
        <v>44012</v>
      </c>
      <c r="F272" s="198">
        <v>2</v>
      </c>
      <c r="G272" s="212">
        <v>44013</v>
      </c>
      <c r="H272" s="198" t="s">
        <v>1607</v>
      </c>
      <c r="I272" s="198" t="s">
        <v>413</v>
      </c>
      <c r="J272" s="198" t="s">
        <v>580</v>
      </c>
      <c r="K272" s="221" t="s">
        <v>202</v>
      </c>
      <c r="L272" s="204">
        <v>171210301000007</v>
      </c>
      <c r="M272" s="198" t="s">
        <v>1608</v>
      </c>
      <c r="N272" s="232" t="s">
        <v>1609</v>
      </c>
      <c r="O272" s="233" t="s">
        <v>523</v>
      </c>
      <c r="P272" s="62">
        <v>8009476655</v>
      </c>
      <c r="Q272" s="38"/>
    </row>
    <row r="273" spans="1:17" x14ac:dyDescent="0.25">
      <c r="A273" s="44">
        <v>272</v>
      </c>
      <c r="B273" s="234" t="s">
        <v>1572</v>
      </c>
      <c r="C273" s="198" t="s">
        <v>1576</v>
      </c>
      <c r="D273" s="212">
        <v>43374</v>
      </c>
      <c r="E273" s="212">
        <v>43646</v>
      </c>
      <c r="F273" s="198">
        <v>1</v>
      </c>
      <c r="G273" s="212">
        <v>43647</v>
      </c>
      <c r="H273" s="198" t="s">
        <v>1610</v>
      </c>
      <c r="I273" s="198" t="s">
        <v>363</v>
      </c>
      <c r="J273" s="198" t="s">
        <v>1389</v>
      </c>
      <c r="K273" s="221" t="s">
        <v>1388</v>
      </c>
      <c r="L273" s="204">
        <v>220114849220345</v>
      </c>
      <c r="M273" s="198" t="s">
        <v>1611</v>
      </c>
      <c r="N273" s="232" t="s">
        <v>1612</v>
      </c>
      <c r="O273" s="233" t="s">
        <v>523</v>
      </c>
      <c r="P273" s="62"/>
      <c r="Q273" s="38"/>
    </row>
    <row r="274" spans="1:17" x14ac:dyDescent="0.25">
      <c r="A274" s="44">
        <v>273</v>
      </c>
      <c r="B274" s="234" t="s">
        <v>1593</v>
      </c>
      <c r="C274" s="198" t="s">
        <v>1490</v>
      </c>
      <c r="D274" s="212">
        <v>43382</v>
      </c>
      <c r="E274" s="212">
        <v>43646</v>
      </c>
      <c r="F274" s="198">
        <v>1</v>
      </c>
      <c r="G274" s="212">
        <v>43647</v>
      </c>
      <c r="H274" s="198" t="s">
        <v>1613</v>
      </c>
      <c r="I274" s="198" t="s">
        <v>386</v>
      </c>
      <c r="J274" s="198" t="s">
        <v>428</v>
      </c>
      <c r="K274" s="214" t="s">
        <v>228</v>
      </c>
      <c r="L274" s="204">
        <v>160314949245123</v>
      </c>
      <c r="M274" s="198" t="s">
        <v>1097</v>
      </c>
      <c r="N274" s="232" t="s">
        <v>1614</v>
      </c>
      <c r="O274" s="233" t="s">
        <v>523</v>
      </c>
      <c r="P274" s="62"/>
      <c r="Q274" s="38"/>
    </row>
    <row r="275" spans="1:17" x14ac:dyDescent="0.25">
      <c r="A275" s="44">
        <v>274</v>
      </c>
      <c r="B275" s="234" t="s">
        <v>1573</v>
      </c>
      <c r="C275" s="198" t="s">
        <v>1590</v>
      </c>
      <c r="D275" s="212">
        <v>43382</v>
      </c>
      <c r="E275" s="212">
        <v>43646</v>
      </c>
      <c r="F275" s="198">
        <v>1</v>
      </c>
      <c r="G275" s="212">
        <v>43647</v>
      </c>
      <c r="H275" s="198" t="s">
        <v>1615</v>
      </c>
      <c r="I275" s="198" t="s">
        <v>356</v>
      </c>
      <c r="J275" s="198" t="s">
        <v>407</v>
      </c>
      <c r="K275" s="214" t="s">
        <v>265</v>
      </c>
      <c r="L275" s="204">
        <v>171110101000004</v>
      </c>
      <c r="M275" s="198" t="s">
        <v>1605</v>
      </c>
      <c r="N275" s="232" t="s">
        <v>1616</v>
      </c>
      <c r="O275" s="233" t="s">
        <v>523</v>
      </c>
      <c r="P275" s="62"/>
      <c r="Q275" s="38"/>
    </row>
    <row r="276" spans="1:17" x14ac:dyDescent="0.25">
      <c r="A276" s="44">
        <v>275</v>
      </c>
      <c r="B276" s="234" t="s">
        <v>1591</v>
      </c>
      <c r="C276" s="198" t="s">
        <v>1592</v>
      </c>
      <c r="D276" s="212">
        <v>43391</v>
      </c>
      <c r="E276" s="212">
        <v>43646</v>
      </c>
      <c r="F276" s="198">
        <v>1</v>
      </c>
      <c r="G276" s="212">
        <v>43647</v>
      </c>
      <c r="H276" s="198" t="s">
        <v>1617</v>
      </c>
      <c r="I276" s="198" t="s">
        <v>356</v>
      </c>
      <c r="J276" s="198" t="s">
        <v>407</v>
      </c>
      <c r="K276" s="214" t="s">
        <v>265</v>
      </c>
      <c r="L276" s="204">
        <v>170310101000055</v>
      </c>
      <c r="M276" s="198" t="s">
        <v>1329</v>
      </c>
      <c r="N276" s="232" t="s">
        <v>1618</v>
      </c>
      <c r="O276" s="233" t="s">
        <v>523</v>
      </c>
      <c r="P276" s="62"/>
      <c r="Q276" s="38"/>
    </row>
    <row r="277" spans="1:17" x14ac:dyDescent="0.25">
      <c r="A277" s="44">
        <v>276</v>
      </c>
      <c r="B277" s="234" t="s">
        <v>1587</v>
      </c>
      <c r="C277" s="198" t="s">
        <v>1588</v>
      </c>
      <c r="D277" s="212">
        <v>43391</v>
      </c>
      <c r="E277" s="212">
        <v>43646</v>
      </c>
      <c r="F277" s="198">
        <v>1</v>
      </c>
      <c r="G277" s="212">
        <v>43405</v>
      </c>
      <c r="H277" s="198" t="s">
        <v>1619</v>
      </c>
      <c r="I277" s="198" t="s">
        <v>356</v>
      </c>
      <c r="J277" s="198" t="s">
        <v>461</v>
      </c>
      <c r="K277" s="214" t="s">
        <v>279</v>
      </c>
      <c r="L277" s="204">
        <v>172310101000015</v>
      </c>
      <c r="M277" s="198" t="s">
        <v>1112</v>
      </c>
      <c r="N277" s="232" t="s">
        <v>1620</v>
      </c>
      <c r="O277" s="233" t="s">
        <v>523</v>
      </c>
      <c r="P277" s="62"/>
      <c r="Q277" s="38"/>
    </row>
    <row r="278" spans="1:17" x14ac:dyDescent="0.25">
      <c r="A278" s="44">
        <v>277</v>
      </c>
      <c r="B278" s="234" t="s">
        <v>1578</v>
      </c>
      <c r="C278" s="198" t="s">
        <v>1579</v>
      </c>
      <c r="D278" s="212">
        <v>43396</v>
      </c>
      <c r="E278" s="212">
        <v>44012</v>
      </c>
      <c r="F278" s="198">
        <v>2</v>
      </c>
      <c r="G278" s="212">
        <v>44013</v>
      </c>
      <c r="H278" s="198" t="s">
        <v>1621</v>
      </c>
      <c r="I278" s="198" t="s">
        <v>363</v>
      </c>
      <c r="J278" s="198" t="s">
        <v>1187</v>
      </c>
      <c r="K278" s="214" t="s">
        <v>162</v>
      </c>
      <c r="L278" s="204">
        <v>210415151016924</v>
      </c>
      <c r="M278" s="198" t="s">
        <v>1622</v>
      </c>
      <c r="N278" s="232" t="s">
        <v>1623</v>
      </c>
      <c r="O278" s="233" t="s">
        <v>523</v>
      </c>
      <c r="P278" s="62"/>
      <c r="Q278" s="38"/>
    </row>
    <row r="279" spans="1:17" x14ac:dyDescent="0.25">
      <c r="A279" s="44">
        <v>278</v>
      </c>
      <c r="B279" s="234" t="s">
        <v>1627</v>
      </c>
      <c r="C279" s="198" t="s">
        <v>1641</v>
      </c>
      <c r="D279" s="212">
        <v>43399</v>
      </c>
      <c r="E279" s="212">
        <v>44012</v>
      </c>
      <c r="F279" s="198">
        <v>2</v>
      </c>
      <c r="G279" s="212">
        <v>43650</v>
      </c>
      <c r="H279" s="198" t="s">
        <v>1645</v>
      </c>
      <c r="I279" s="198" t="s">
        <v>356</v>
      </c>
      <c r="J279" s="198" t="s">
        <v>461</v>
      </c>
      <c r="K279" s="214" t="s">
        <v>279</v>
      </c>
      <c r="L279" s="204">
        <v>170410301000019</v>
      </c>
      <c r="M279" s="198" t="s">
        <v>1605</v>
      </c>
      <c r="N279" s="232" t="s">
        <v>1646</v>
      </c>
      <c r="O279" s="233" t="s">
        <v>523</v>
      </c>
      <c r="P279" s="62"/>
      <c r="Q279" s="38"/>
    </row>
    <row r="280" spans="1:17" x14ac:dyDescent="0.25">
      <c r="A280" s="44">
        <v>279</v>
      </c>
      <c r="B280" s="234" t="s">
        <v>1643</v>
      </c>
      <c r="C280" s="198" t="s">
        <v>1644</v>
      </c>
      <c r="D280" s="212">
        <v>43405</v>
      </c>
      <c r="E280" s="212">
        <v>43646</v>
      </c>
      <c r="F280" s="198">
        <v>1</v>
      </c>
      <c r="G280" s="212">
        <v>43647</v>
      </c>
      <c r="H280" s="198" t="s">
        <v>1647</v>
      </c>
      <c r="I280" s="198" t="s">
        <v>1493</v>
      </c>
      <c r="J280" s="198" t="s">
        <v>1906</v>
      </c>
      <c r="K280" s="214" t="s">
        <v>1905</v>
      </c>
      <c r="L280" s="204">
        <v>211015151069864</v>
      </c>
      <c r="M280" s="198" t="s">
        <v>1404</v>
      </c>
      <c r="N280" s="232" t="s">
        <v>1648</v>
      </c>
      <c r="O280" s="233" t="s">
        <v>523</v>
      </c>
      <c r="P280" s="62"/>
      <c r="Q280" s="38"/>
    </row>
    <row r="281" spans="1:17" x14ac:dyDescent="0.25">
      <c r="A281" s="44">
        <v>280</v>
      </c>
      <c r="B281" s="234" t="s">
        <v>1634</v>
      </c>
      <c r="C281" s="198" t="s">
        <v>1635</v>
      </c>
      <c r="D281" s="212">
        <v>43811</v>
      </c>
      <c r="E281" s="212">
        <v>44196</v>
      </c>
      <c r="F281" s="198">
        <v>1</v>
      </c>
      <c r="G281" s="212">
        <v>44197</v>
      </c>
      <c r="H281" s="198" t="s">
        <v>2131</v>
      </c>
      <c r="I281" s="198" t="s">
        <v>363</v>
      </c>
      <c r="J281" s="198" t="s">
        <v>410</v>
      </c>
      <c r="K281" s="214" t="s">
        <v>267</v>
      </c>
      <c r="L281" s="204">
        <v>210110301000025</v>
      </c>
      <c r="M281" s="198" t="s">
        <v>1115</v>
      </c>
      <c r="N281" s="232" t="s">
        <v>1649</v>
      </c>
      <c r="O281" s="233" t="s">
        <v>523</v>
      </c>
      <c r="P281" s="62"/>
      <c r="Q281" s="38"/>
    </row>
    <row r="282" spans="1:17" x14ac:dyDescent="0.25">
      <c r="A282" s="44">
        <v>281</v>
      </c>
      <c r="B282" s="234" t="s">
        <v>1636</v>
      </c>
      <c r="C282" s="198" t="s">
        <v>1445</v>
      </c>
      <c r="D282" s="212">
        <v>43411</v>
      </c>
      <c r="E282" s="212">
        <v>43646</v>
      </c>
      <c r="F282" s="198">
        <v>1</v>
      </c>
      <c r="G282" s="212">
        <v>43647</v>
      </c>
      <c r="H282" s="198" t="s">
        <v>1650</v>
      </c>
      <c r="I282" s="198" t="s">
        <v>413</v>
      </c>
      <c r="J282" s="198" t="s">
        <v>580</v>
      </c>
      <c r="K282" s="221" t="s">
        <v>202</v>
      </c>
      <c r="L282" s="204">
        <v>170214849117550</v>
      </c>
      <c r="M282" s="198" t="s">
        <v>1112</v>
      </c>
      <c r="N282" s="232" t="s">
        <v>1651</v>
      </c>
      <c r="O282" s="233" t="s">
        <v>523</v>
      </c>
      <c r="P282" s="62"/>
      <c r="Q282" s="38"/>
    </row>
    <row r="283" spans="1:17" x14ac:dyDescent="0.25">
      <c r="A283" s="44">
        <v>282</v>
      </c>
      <c r="B283" s="125" t="s">
        <v>1630</v>
      </c>
      <c r="C283" s="38" t="s">
        <v>1631</v>
      </c>
      <c r="D283" s="121">
        <v>43420</v>
      </c>
      <c r="E283" s="121">
        <v>44377</v>
      </c>
      <c r="F283" s="38">
        <v>3</v>
      </c>
      <c r="G283" s="38"/>
      <c r="H283" s="38" t="s">
        <v>1652</v>
      </c>
      <c r="I283" s="38" t="s">
        <v>398</v>
      </c>
      <c r="J283" s="38" t="s">
        <v>1262</v>
      </c>
      <c r="K283" s="66" t="s">
        <v>1255</v>
      </c>
      <c r="L283" s="59">
        <v>182810301000030</v>
      </c>
      <c r="M283" s="38" t="s">
        <v>1653</v>
      </c>
      <c r="N283" s="181" t="s">
        <v>1654</v>
      </c>
      <c r="O283" s="44" t="s">
        <v>523</v>
      </c>
      <c r="P283" s="62"/>
      <c r="Q283" s="38"/>
    </row>
    <row r="284" spans="1:17" x14ac:dyDescent="0.25">
      <c r="A284" s="44">
        <v>283</v>
      </c>
      <c r="B284" s="234" t="s">
        <v>1632</v>
      </c>
      <c r="C284" s="198" t="s">
        <v>1633</v>
      </c>
      <c r="D284" s="212">
        <v>43423</v>
      </c>
      <c r="E284" s="212">
        <v>43646</v>
      </c>
      <c r="F284" s="198">
        <v>1</v>
      </c>
      <c r="G284" s="212">
        <v>43647</v>
      </c>
      <c r="H284" s="198" t="s">
        <v>1655</v>
      </c>
      <c r="I284" s="198" t="s">
        <v>398</v>
      </c>
      <c r="J284" s="198" t="s">
        <v>1382</v>
      </c>
      <c r="K284" s="214" t="s">
        <v>1381</v>
      </c>
      <c r="L284" s="204">
        <v>200014949188615</v>
      </c>
      <c r="M284" s="198" t="s">
        <v>1149</v>
      </c>
      <c r="N284" s="232" t="s">
        <v>1656</v>
      </c>
      <c r="O284" s="233" t="s">
        <v>523</v>
      </c>
      <c r="P284" s="62"/>
      <c r="Q284" s="38"/>
    </row>
    <row r="285" spans="1:17" x14ac:dyDescent="0.25">
      <c r="A285" s="44">
        <v>284</v>
      </c>
      <c r="B285" s="234" t="s">
        <v>1638</v>
      </c>
      <c r="C285" s="198" t="s">
        <v>1639</v>
      </c>
      <c r="D285" s="212">
        <v>43425</v>
      </c>
      <c r="E285" s="212">
        <v>43646</v>
      </c>
      <c r="F285" s="198">
        <v>1</v>
      </c>
      <c r="G285" s="212">
        <v>43647</v>
      </c>
      <c r="H285" s="198" t="s">
        <v>1657</v>
      </c>
      <c r="I285" s="198" t="s">
        <v>356</v>
      </c>
      <c r="J285" s="198" t="s">
        <v>407</v>
      </c>
      <c r="K285" s="221" t="s">
        <v>265</v>
      </c>
      <c r="L285" s="270">
        <v>172510101000043</v>
      </c>
      <c r="M285" s="198" t="s">
        <v>1112</v>
      </c>
      <c r="N285" s="232" t="s">
        <v>1658</v>
      </c>
      <c r="O285" s="233" t="s">
        <v>523</v>
      </c>
      <c r="P285" s="62"/>
      <c r="Q285" s="38"/>
    </row>
    <row r="286" spans="1:17" x14ac:dyDescent="0.25">
      <c r="A286" s="44">
        <v>285</v>
      </c>
      <c r="B286" s="234" t="s">
        <v>1720</v>
      </c>
      <c r="C286" s="198" t="s">
        <v>1721</v>
      </c>
      <c r="D286" s="212">
        <v>43432</v>
      </c>
      <c r="E286" s="212">
        <v>43830</v>
      </c>
      <c r="F286" s="198">
        <v>1</v>
      </c>
      <c r="G286" s="212">
        <v>43832</v>
      </c>
      <c r="H286" s="198" t="s">
        <v>1756</v>
      </c>
      <c r="I286" s="198" t="s">
        <v>356</v>
      </c>
      <c r="J286" s="198" t="s">
        <v>407</v>
      </c>
      <c r="K286" s="221" t="s">
        <v>265</v>
      </c>
      <c r="L286" s="204">
        <v>172510101000049</v>
      </c>
      <c r="M286" s="198" t="s">
        <v>1757</v>
      </c>
      <c r="N286" s="232" t="s">
        <v>1758</v>
      </c>
      <c r="O286" s="233" t="s">
        <v>523</v>
      </c>
      <c r="P286" s="62">
        <v>8126880413</v>
      </c>
      <c r="Q286" s="38"/>
    </row>
    <row r="287" spans="1:17" x14ac:dyDescent="0.25">
      <c r="A287" s="44">
        <v>286</v>
      </c>
      <c r="B287" s="125" t="s">
        <v>1664</v>
      </c>
      <c r="C287" s="37" t="s">
        <v>1730</v>
      </c>
      <c r="D287" s="127">
        <v>43433</v>
      </c>
      <c r="E287" s="121">
        <v>44561</v>
      </c>
      <c r="F287" s="37">
        <v>4</v>
      </c>
      <c r="G287" s="37"/>
      <c r="H287" s="37" t="s">
        <v>1759</v>
      </c>
      <c r="I287" s="37" t="s">
        <v>351</v>
      </c>
      <c r="J287" s="37" t="s">
        <v>419</v>
      </c>
      <c r="K287" s="70" t="s">
        <v>1281</v>
      </c>
      <c r="L287" s="68">
        <v>172210261000001</v>
      </c>
      <c r="M287" s="37" t="s">
        <v>1112</v>
      </c>
      <c r="N287" s="182" t="s">
        <v>1760</v>
      </c>
      <c r="O287" s="42" t="s">
        <v>523</v>
      </c>
      <c r="P287" s="62">
        <v>8287846357</v>
      </c>
      <c r="Q287" s="38"/>
    </row>
    <row r="288" spans="1:17" x14ac:dyDescent="0.25">
      <c r="A288" s="44">
        <v>287</v>
      </c>
      <c r="B288" s="234" t="s">
        <v>1732</v>
      </c>
      <c r="C288" s="198" t="s">
        <v>1733</v>
      </c>
      <c r="D288" s="212">
        <v>43438</v>
      </c>
      <c r="E288" s="212">
        <v>43830</v>
      </c>
      <c r="F288" s="198">
        <v>1</v>
      </c>
      <c r="G288" s="212">
        <v>43832</v>
      </c>
      <c r="H288" s="198" t="s">
        <v>1761</v>
      </c>
      <c r="I288" s="198" t="s">
        <v>351</v>
      </c>
      <c r="J288" s="198" t="s">
        <v>419</v>
      </c>
      <c r="K288" s="214" t="s">
        <v>1281</v>
      </c>
      <c r="L288" s="204">
        <v>172110301000022</v>
      </c>
      <c r="M288" s="198" t="s">
        <v>1762</v>
      </c>
      <c r="N288" s="232" t="s">
        <v>1763</v>
      </c>
      <c r="O288" s="233" t="s">
        <v>523</v>
      </c>
      <c r="P288" s="62">
        <v>8008933595</v>
      </c>
      <c r="Q288" s="38"/>
    </row>
    <row r="289" spans="1:17" x14ac:dyDescent="0.25">
      <c r="A289" s="44">
        <v>288</v>
      </c>
      <c r="B289" s="234" t="s">
        <v>1752</v>
      </c>
      <c r="C289" s="198" t="s">
        <v>1753</v>
      </c>
      <c r="D289" s="212">
        <v>43440</v>
      </c>
      <c r="E289" s="212">
        <v>43830</v>
      </c>
      <c r="F289" s="198">
        <v>1</v>
      </c>
      <c r="G289" s="212">
        <v>43832</v>
      </c>
      <c r="H289" s="198" t="s">
        <v>2750</v>
      </c>
      <c r="I289" s="198" t="s">
        <v>2749</v>
      </c>
      <c r="J289" s="198" t="s">
        <v>359</v>
      </c>
      <c r="K289" s="214" t="s">
        <v>128</v>
      </c>
      <c r="L289" s="204">
        <v>170410301000027</v>
      </c>
      <c r="M289" s="198" t="s">
        <v>1764</v>
      </c>
      <c r="N289" s="232" t="s">
        <v>1765</v>
      </c>
      <c r="O289" s="233" t="s">
        <v>523</v>
      </c>
      <c r="P289" s="62"/>
      <c r="Q289" s="38"/>
    </row>
    <row r="290" spans="1:17" x14ac:dyDescent="0.25">
      <c r="A290" s="44">
        <v>289</v>
      </c>
      <c r="B290" s="234" t="s">
        <v>1754</v>
      </c>
      <c r="C290" s="198" t="s">
        <v>1755</v>
      </c>
      <c r="D290" s="212">
        <v>43445</v>
      </c>
      <c r="E290" s="212">
        <v>43830</v>
      </c>
      <c r="F290" s="198">
        <v>1</v>
      </c>
      <c r="G290" s="212">
        <v>43832</v>
      </c>
      <c r="H290" s="198" t="s">
        <v>2751</v>
      </c>
      <c r="I290" s="198" t="s">
        <v>2749</v>
      </c>
      <c r="J290" s="198" t="s">
        <v>359</v>
      </c>
      <c r="K290" s="214" t="s">
        <v>128</v>
      </c>
      <c r="L290" s="204">
        <v>210110301000037</v>
      </c>
      <c r="M290" s="198" t="s">
        <v>1115</v>
      </c>
      <c r="N290" s="232" t="s">
        <v>1766</v>
      </c>
      <c r="O290" s="233" t="s">
        <v>523</v>
      </c>
      <c r="P290" s="62"/>
      <c r="Q290" s="38"/>
    </row>
    <row r="291" spans="1:17" x14ac:dyDescent="0.25">
      <c r="A291" s="44">
        <v>290</v>
      </c>
      <c r="B291" s="234" t="s">
        <v>1665</v>
      </c>
      <c r="C291" s="198" t="s">
        <v>1203</v>
      </c>
      <c r="D291" s="212">
        <v>43446</v>
      </c>
      <c r="E291" s="212">
        <v>44196</v>
      </c>
      <c r="F291" s="198">
        <v>2</v>
      </c>
      <c r="G291" s="212">
        <v>44197</v>
      </c>
      <c r="H291" s="198" t="s">
        <v>1767</v>
      </c>
      <c r="I291" s="198" t="s">
        <v>354</v>
      </c>
      <c r="J291" s="198" t="s">
        <v>254</v>
      </c>
      <c r="K291" s="214" t="s">
        <v>190</v>
      </c>
      <c r="L291" s="204">
        <v>220214849252799</v>
      </c>
      <c r="M291" s="198" t="s">
        <v>1768</v>
      </c>
      <c r="N291" s="271" t="s">
        <v>1769</v>
      </c>
      <c r="O291" s="233" t="s">
        <v>523</v>
      </c>
      <c r="P291" s="38"/>
      <c r="Q291" s="38"/>
    </row>
    <row r="292" spans="1:17" x14ac:dyDescent="0.25">
      <c r="A292" s="44">
        <v>291</v>
      </c>
      <c r="B292" s="125" t="s">
        <v>1706</v>
      </c>
      <c r="C292" s="37" t="s">
        <v>1707</v>
      </c>
      <c r="D292" s="127">
        <v>43446</v>
      </c>
      <c r="E292" s="121">
        <v>44561</v>
      </c>
      <c r="F292" s="37">
        <v>3</v>
      </c>
      <c r="G292" s="37"/>
      <c r="H292" s="37" t="s">
        <v>1770</v>
      </c>
      <c r="I292" s="37" t="s">
        <v>354</v>
      </c>
      <c r="J292" s="37" t="s">
        <v>254</v>
      </c>
      <c r="K292" s="70" t="s">
        <v>190</v>
      </c>
      <c r="L292" s="68">
        <v>210210101000280</v>
      </c>
      <c r="M292" s="37" t="s">
        <v>1164</v>
      </c>
      <c r="N292" s="182" t="s">
        <v>1771</v>
      </c>
      <c r="O292" s="42" t="s">
        <v>523</v>
      </c>
      <c r="P292" s="62"/>
      <c r="Q292" s="38"/>
    </row>
    <row r="293" spans="1:17" x14ac:dyDescent="0.25">
      <c r="A293" s="44">
        <v>292</v>
      </c>
      <c r="B293" s="234" t="s">
        <v>1727</v>
      </c>
      <c r="C293" s="198" t="s">
        <v>1728</v>
      </c>
      <c r="D293" s="212">
        <v>43451</v>
      </c>
      <c r="E293" s="212">
        <v>43830</v>
      </c>
      <c r="F293" s="198">
        <v>1</v>
      </c>
      <c r="G293" s="212">
        <v>43832</v>
      </c>
      <c r="H293" s="198" t="s">
        <v>1772</v>
      </c>
      <c r="I293" s="198" t="s">
        <v>386</v>
      </c>
      <c r="J293" s="198" t="s">
        <v>651</v>
      </c>
      <c r="K293" s="214" t="s">
        <v>226</v>
      </c>
      <c r="L293" s="204">
        <v>162410301000040</v>
      </c>
      <c r="M293" s="198" t="s">
        <v>1773</v>
      </c>
      <c r="N293" s="232" t="s">
        <v>1774</v>
      </c>
      <c r="O293" s="233" t="s">
        <v>523</v>
      </c>
      <c r="P293" s="62">
        <v>8060649918</v>
      </c>
      <c r="Q293" s="38"/>
    </row>
    <row r="294" spans="1:17" x14ac:dyDescent="0.25">
      <c r="A294" s="44">
        <v>293</v>
      </c>
      <c r="B294" s="234" t="s">
        <v>1734</v>
      </c>
      <c r="C294" s="198" t="s">
        <v>1735</v>
      </c>
      <c r="D294" s="212">
        <v>43454</v>
      </c>
      <c r="E294" s="212">
        <v>43830</v>
      </c>
      <c r="F294" s="198">
        <v>1</v>
      </c>
      <c r="G294" s="212">
        <v>43689</v>
      </c>
      <c r="H294" s="198" t="s">
        <v>1775</v>
      </c>
      <c r="I294" s="198" t="s">
        <v>351</v>
      </c>
      <c r="J294" s="198" t="s">
        <v>729</v>
      </c>
      <c r="K294" s="214" t="s">
        <v>214</v>
      </c>
      <c r="L294" s="204">
        <v>170310301000224</v>
      </c>
      <c r="M294" s="198" t="s">
        <v>1329</v>
      </c>
      <c r="N294" s="232" t="s">
        <v>1776</v>
      </c>
      <c r="O294" s="233" t="s">
        <v>523</v>
      </c>
      <c r="P294" s="62"/>
      <c r="Q294" s="38"/>
    </row>
    <row r="295" spans="1:17" x14ac:dyDescent="0.25">
      <c r="A295" s="44">
        <v>294</v>
      </c>
      <c r="B295" s="125" t="s">
        <v>1666</v>
      </c>
      <c r="C295" s="37" t="s">
        <v>1444</v>
      </c>
      <c r="D295" s="127">
        <v>43458</v>
      </c>
      <c r="E295" s="121">
        <v>44561</v>
      </c>
      <c r="F295" s="37">
        <v>3</v>
      </c>
      <c r="G295" s="37"/>
      <c r="H295" s="37" t="s">
        <v>1777</v>
      </c>
      <c r="I295" s="37" t="s">
        <v>413</v>
      </c>
      <c r="J295" s="37" t="s">
        <v>580</v>
      </c>
      <c r="K295" s="70" t="s">
        <v>202</v>
      </c>
      <c r="L295" s="68">
        <v>100114849382330</v>
      </c>
      <c r="M295" s="37" t="s">
        <v>1077</v>
      </c>
      <c r="N295" s="182" t="s">
        <v>1778</v>
      </c>
      <c r="O295" s="42" t="s">
        <v>523</v>
      </c>
      <c r="P295" s="62">
        <v>8152853060</v>
      </c>
      <c r="Q295" s="38"/>
    </row>
    <row r="296" spans="1:17" x14ac:dyDescent="0.25">
      <c r="A296" s="44">
        <v>295</v>
      </c>
      <c r="B296" s="125" t="s">
        <v>1667</v>
      </c>
      <c r="C296" s="37" t="s">
        <v>1695</v>
      </c>
      <c r="D296" s="127">
        <v>43459</v>
      </c>
      <c r="E296" s="121">
        <v>44561</v>
      </c>
      <c r="F296" s="37">
        <v>3</v>
      </c>
      <c r="G296" s="37"/>
      <c r="H296" s="37" t="s">
        <v>1779</v>
      </c>
      <c r="I296" s="37" t="s">
        <v>348</v>
      </c>
      <c r="J296" s="120" t="s">
        <v>244</v>
      </c>
      <c r="K296" s="64" t="s">
        <v>97</v>
      </c>
      <c r="L296" s="68">
        <v>210410101000194</v>
      </c>
      <c r="M296" s="37" t="s">
        <v>1622</v>
      </c>
      <c r="N296" s="182" t="s">
        <v>1780</v>
      </c>
      <c r="O296" s="42" t="s">
        <v>523</v>
      </c>
      <c r="P296" s="62">
        <v>8501798049</v>
      </c>
      <c r="Q296" s="38"/>
    </row>
    <row r="297" spans="1:17" x14ac:dyDescent="0.25">
      <c r="A297" s="44">
        <v>296</v>
      </c>
      <c r="B297" s="234" t="s">
        <v>1781</v>
      </c>
      <c r="C297" s="198" t="s">
        <v>1673</v>
      </c>
      <c r="D297" s="212">
        <v>43461</v>
      </c>
      <c r="E297" s="212">
        <v>43830</v>
      </c>
      <c r="F297" s="198">
        <v>1</v>
      </c>
      <c r="G297" s="212">
        <v>43479</v>
      </c>
      <c r="H297" s="198" t="s">
        <v>1782</v>
      </c>
      <c r="I297" s="198" t="s">
        <v>398</v>
      </c>
      <c r="J297" s="198" t="s">
        <v>249</v>
      </c>
      <c r="K297" s="214" t="s">
        <v>168</v>
      </c>
      <c r="L297" s="204">
        <v>224510101000051</v>
      </c>
      <c r="M297" s="198" t="s">
        <v>1783</v>
      </c>
      <c r="N297" s="232" t="s">
        <v>1784</v>
      </c>
      <c r="O297" s="233" t="s">
        <v>523</v>
      </c>
      <c r="P297" s="62"/>
      <c r="Q297" s="38"/>
    </row>
    <row r="298" spans="1:17" x14ac:dyDescent="0.25">
      <c r="A298" s="44">
        <v>297</v>
      </c>
      <c r="B298" s="234" t="s">
        <v>1709</v>
      </c>
      <c r="C298" s="198" t="s">
        <v>1519</v>
      </c>
      <c r="D298" s="212">
        <v>43472</v>
      </c>
      <c r="E298" s="212">
        <v>43830</v>
      </c>
      <c r="F298" s="198">
        <v>1</v>
      </c>
      <c r="G298" s="212">
        <v>43832</v>
      </c>
      <c r="H298" s="198" t="s">
        <v>1785</v>
      </c>
      <c r="I298" s="198" t="s">
        <v>354</v>
      </c>
      <c r="J298" s="198" t="s">
        <v>254</v>
      </c>
      <c r="K298" s="214" t="s">
        <v>190</v>
      </c>
      <c r="L298" s="204">
        <v>140710301000018</v>
      </c>
      <c r="M298" s="198" t="s">
        <v>1786</v>
      </c>
      <c r="N298" s="232" t="s">
        <v>1787</v>
      </c>
      <c r="O298" s="233" t="s">
        <v>523</v>
      </c>
      <c r="P298" s="62">
        <v>8314402635</v>
      </c>
      <c r="Q298" s="38"/>
    </row>
    <row r="299" spans="1:17" x14ac:dyDescent="0.25">
      <c r="A299" s="44">
        <v>298</v>
      </c>
      <c r="B299" s="125" t="s">
        <v>1703</v>
      </c>
      <c r="C299" s="37" t="s">
        <v>349</v>
      </c>
      <c r="D299" s="127">
        <v>43480</v>
      </c>
      <c r="E299" s="121">
        <v>44561</v>
      </c>
      <c r="F299" s="37">
        <v>3</v>
      </c>
      <c r="G299" s="37"/>
      <c r="H299" s="37" t="s">
        <v>1788</v>
      </c>
      <c r="I299" s="37" t="s">
        <v>348</v>
      </c>
      <c r="J299" s="37" t="s">
        <v>244</v>
      </c>
      <c r="K299" s="70" t="s">
        <v>97</v>
      </c>
      <c r="L299" s="68">
        <v>140214849194405</v>
      </c>
      <c r="M299" s="37" t="s">
        <v>1789</v>
      </c>
      <c r="N299" s="182" t="s">
        <v>1790</v>
      </c>
      <c r="O299" s="42" t="s">
        <v>523</v>
      </c>
      <c r="P299" s="62">
        <v>8467522055</v>
      </c>
      <c r="Q299" s="38"/>
    </row>
    <row r="300" spans="1:17" x14ac:dyDescent="0.25">
      <c r="A300" s="44">
        <v>299</v>
      </c>
      <c r="B300" s="234" t="s">
        <v>1722</v>
      </c>
      <c r="C300" s="198" t="s">
        <v>1723</v>
      </c>
      <c r="D300" s="212">
        <v>43483</v>
      </c>
      <c r="E300" s="212">
        <v>43830</v>
      </c>
      <c r="F300" s="198">
        <v>1</v>
      </c>
      <c r="G300" s="212">
        <v>43832</v>
      </c>
      <c r="H300" s="198" t="s">
        <v>1791</v>
      </c>
      <c r="I300" s="198" t="s">
        <v>356</v>
      </c>
      <c r="J300" s="198" t="s">
        <v>1376</v>
      </c>
      <c r="K300" s="214" t="s">
        <v>1375</v>
      </c>
      <c r="L300" s="204">
        <v>200015151153673</v>
      </c>
      <c r="M300" s="198" t="s">
        <v>1792</v>
      </c>
      <c r="N300" s="232" t="s">
        <v>1793</v>
      </c>
      <c r="O300" s="233" t="s">
        <v>523</v>
      </c>
      <c r="P300" s="62"/>
      <c r="Q300" s="38"/>
    </row>
    <row r="301" spans="1:17" x14ac:dyDescent="0.25">
      <c r="A301" s="44">
        <v>300</v>
      </c>
      <c r="B301" s="234" t="s">
        <v>1736</v>
      </c>
      <c r="C301" s="198" t="s">
        <v>1737</v>
      </c>
      <c r="D301" s="212">
        <v>43488</v>
      </c>
      <c r="E301" s="212">
        <v>43830</v>
      </c>
      <c r="F301" s="198">
        <v>1</v>
      </c>
      <c r="G301" s="212">
        <v>43832</v>
      </c>
      <c r="H301" s="198" t="s">
        <v>1794</v>
      </c>
      <c r="I301" s="198" t="s">
        <v>351</v>
      </c>
      <c r="J301" s="198" t="s">
        <v>729</v>
      </c>
      <c r="K301" s="214" t="s">
        <v>214</v>
      </c>
      <c r="L301" s="204">
        <v>172310101000041</v>
      </c>
      <c r="M301" s="198" t="s">
        <v>1112</v>
      </c>
      <c r="N301" s="232" t="s">
        <v>1795</v>
      </c>
      <c r="O301" s="233" t="s">
        <v>523</v>
      </c>
      <c r="P301" s="62"/>
      <c r="Q301" s="38"/>
    </row>
    <row r="302" spans="1:17" x14ac:dyDescent="0.25">
      <c r="A302" s="44">
        <v>301</v>
      </c>
      <c r="B302" s="234" t="s">
        <v>1738</v>
      </c>
      <c r="C302" s="198" t="s">
        <v>1739</v>
      </c>
      <c r="D302" s="212">
        <v>43488</v>
      </c>
      <c r="E302" s="212">
        <v>43830</v>
      </c>
      <c r="F302" s="198">
        <v>1</v>
      </c>
      <c r="G302" s="212">
        <v>43832</v>
      </c>
      <c r="H302" s="198" t="s">
        <v>1796</v>
      </c>
      <c r="I302" s="198" t="s">
        <v>351</v>
      </c>
      <c r="J302" s="198" t="s">
        <v>729</v>
      </c>
      <c r="K302" s="214" t="s">
        <v>214</v>
      </c>
      <c r="L302" s="204">
        <v>172310101000040</v>
      </c>
      <c r="M302" s="198" t="s">
        <v>1112</v>
      </c>
      <c r="N302" s="271" t="s">
        <v>1797</v>
      </c>
      <c r="O302" s="233" t="s">
        <v>523</v>
      </c>
      <c r="P302" s="38"/>
      <c r="Q302" s="38"/>
    </row>
    <row r="303" spans="1:17" x14ac:dyDescent="0.25">
      <c r="A303" s="44">
        <v>302</v>
      </c>
      <c r="B303" s="234" t="s">
        <v>1826</v>
      </c>
      <c r="C303" s="198" t="s">
        <v>1827</v>
      </c>
      <c r="D303" s="212">
        <v>43493</v>
      </c>
      <c r="E303" s="212">
        <v>44196</v>
      </c>
      <c r="F303" s="198">
        <v>2</v>
      </c>
      <c r="G303" s="212">
        <v>44197</v>
      </c>
      <c r="H303" s="198" t="s">
        <v>1845</v>
      </c>
      <c r="I303" s="198" t="s">
        <v>351</v>
      </c>
      <c r="J303" s="198" t="s">
        <v>419</v>
      </c>
      <c r="K303" s="214" t="s">
        <v>1281</v>
      </c>
      <c r="L303" s="204">
        <v>172510301000072</v>
      </c>
      <c r="M303" s="198" t="s">
        <v>1162</v>
      </c>
      <c r="N303" s="271">
        <v>141829683</v>
      </c>
      <c r="O303" s="233" t="s">
        <v>523</v>
      </c>
      <c r="P303" s="38">
        <v>8135636179</v>
      </c>
      <c r="Q303" s="38"/>
    </row>
    <row r="304" spans="1:17" x14ac:dyDescent="0.25">
      <c r="A304" s="44">
        <v>303</v>
      </c>
      <c r="B304" s="234" t="s">
        <v>1803</v>
      </c>
      <c r="C304" s="198" t="s">
        <v>1804</v>
      </c>
      <c r="D304" s="212">
        <v>43495</v>
      </c>
      <c r="E304" s="212">
        <v>43830</v>
      </c>
      <c r="F304" s="198">
        <v>1</v>
      </c>
      <c r="G304" s="212">
        <v>43832</v>
      </c>
      <c r="H304" s="198" t="s">
        <v>1846</v>
      </c>
      <c r="I304" s="198" t="s">
        <v>348</v>
      </c>
      <c r="J304" s="198" t="s">
        <v>250</v>
      </c>
      <c r="K304" s="214" t="s">
        <v>101</v>
      </c>
      <c r="L304" s="204">
        <v>181410101000255</v>
      </c>
      <c r="M304" s="198" t="s">
        <v>1847</v>
      </c>
      <c r="N304" s="232" t="s">
        <v>1848</v>
      </c>
      <c r="O304" s="233" t="s">
        <v>523</v>
      </c>
      <c r="P304" s="62">
        <v>8449146168</v>
      </c>
      <c r="Q304" s="38"/>
    </row>
    <row r="305" spans="1:17" x14ac:dyDescent="0.25">
      <c r="A305" s="44">
        <v>304</v>
      </c>
      <c r="B305" s="125" t="s">
        <v>1807</v>
      </c>
      <c r="C305" s="37" t="s">
        <v>483</v>
      </c>
      <c r="D305" s="127">
        <v>43497</v>
      </c>
      <c r="E305" s="121">
        <v>44561</v>
      </c>
      <c r="F305" s="37">
        <v>3</v>
      </c>
      <c r="G305" s="37"/>
      <c r="H305" s="37" t="s">
        <v>1849</v>
      </c>
      <c r="I305" s="37" t="s">
        <v>348</v>
      </c>
      <c r="J305" s="37" t="s">
        <v>245</v>
      </c>
      <c r="K305" s="70" t="s">
        <v>108</v>
      </c>
      <c r="L305" s="68">
        <v>101214849293358</v>
      </c>
      <c r="M305" s="37" t="s">
        <v>1342</v>
      </c>
      <c r="N305" s="182" t="s">
        <v>1850</v>
      </c>
      <c r="O305" s="42" t="s">
        <v>523</v>
      </c>
      <c r="P305" s="62">
        <v>8446736867</v>
      </c>
      <c r="Q305" s="38"/>
    </row>
    <row r="306" spans="1:17" x14ac:dyDescent="0.25">
      <c r="A306" s="44">
        <v>305</v>
      </c>
      <c r="B306" s="234" t="s">
        <v>1809</v>
      </c>
      <c r="C306" s="198" t="s">
        <v>1810</v>
      </c>
      <c r="D306" s="212">
        <v>43507</v>
      </c>
      <c r="E306" s="212">
        <v>44196</v>
      </c>
      <c r="F306" s="198">
        <v>2</v>
      </c>
      <c r="G306" s="212">
        <v>44197</v>
      </c>
      <c r="H306" s="198" t="s">
        <v>1851</v>
      </c>
      <c r="I306" s="198" t="s">
        <v>348</v>
      </c>
      <c r="J306" s="198" t="s">
        <v>244</v>
      </c>
      <c r="K306" s="214" t="s">
        <v>97</v>
      </c>
      <c r="L306" s="204">
        <v>100714849120015</v>
      </c>
      <c r="M306" s="198" t="s">
        <v>1348</v>
      </c>
      <c r="N306" s="232" t="s">
        <v>1852</v>
      </c>
      <c r="O306" s="233" t="s">
        <v>523</v>
      </c>
      <c r="P306" s="62"/>
      <c r="Q306" s="38"/>
    </row>
    <row r="307" spans="1:17" x14ac:dyDescent="0.25">
      <c r="A307" s="44">
        <v>306</v>
      </c>
      <c r="B307" s="234" t="s">
        <v>1834</v>
      </c>
      <c r="C307" s="198" t="s">
        <v>1835</v>
      </c>
      <c r="D307" s="212">
        <v>43508</v>
      </c>
      <c r="E307" s="212">
        <v>44196</v>
      </c>
      <c r="F307" s="198">
        <v>2</v>
      </c>
      <c r="G307" s="212">
        <v>44197</v>
      </c>
      <c r="H307" s="198" t="s">
        <v>2752</v>
      </c>
      <c r="I307" s="198" t="s">
        <v>2749</v>
      </c>
      <c r="J307" s="198" t="s">
        <v>359</v>
      </c>
      <c r="K307" s="214" t="s">
        <v>128</v>
      </c>
      <c r="L307" s="204">
        <v>171210301000065</v>
      </c>
      <c r="M307" s="198" t="s">
        <v>1853</v>
      </c>
      <c r="N307" s="232" t="s">
        <v>1854</v>
      </c>
      <c r="O307" s="233" t="s">
        <v>523</v>
      </c>
      <c r="P307" s="62"/>
      <c r="Q307" s="38"/>
    </row>
    <row r="308" spans="1:17" x14ac:dyDescent="0.25">
      <c r="A308" s="44">
        <v>307</v>
      </c>
      <c r="B308" s="234" t="s">
        <v>1833</v>
      </c>
      <c r="C308" s="198" t="s">
        <v>1597</v>
      </c>
      <c r="D308" s="212">
        <v>43511</v>
      </c>
      <c r="E308" s="212">
        <v>43830</v>
      </c>
      <c r="F308" s="198">
        <v>1</v>
      </c>
      <c r="G308" s="212">
        <v>43832</v>
      </c>
      <c r="H308" s="198" t="s">
        <v>1855</v>
      </c>
      <c r="I308" s="198" t="s">
        <v>363</v>
      </c>
      <c r="J308" s="198" t="s">
        <v>1968</v>
      </c>
      <c r="K308" s="214" t="s">
        <v>1967</v>
      </c>
      <c r="L308" s="204">
        <v>210110101000193</v>
      </c>
      <c r="M308" s="198" t="s">
        <v>1115</v>
      </c>
      <c r="N308" s="232" t="s">
        <v>1856</v>
      </c>
      <c r="O308" s="233" t="s">
        <v>523</v>
      </c>
      <c r="P308" s="62"/>
      <c r="Q308" s="38"/>
    </row>
    <row r="309" spans="1:17" x14ac:dyDescent="0.25">
      <c r="A309" s="44">
        <v>308</v>
      </c>
      <c r="B309" s="234" t="s">
        <v>1838</v>
      </c>
      <c r="C309" s="198" t="s">
        <v>1839</v>
      </c>
      <c r="D309" s="212">
        <v>43516</v>
      </c>
      <c r="E309" s="212">
        <v>43830</v>
      </c>
      <c r="F309" s="198">
        <v>1</v>
      </c>
      <c r="G309" s="212">
        <v>43543</v>
      </c>
      <c r="H309" s="198" t="s">
        <v>1857</v>
      </c>
      <c r="I309" s="198" t="s">
        <v>398</v>
      </c>
      <c r="J309" s="198" t="s">
        <v>1265</v>
      </c>
      <c r="K309" s="214" t="s">
        <v>1316</v>
      </c>
      <c r="L309" s="204">
        <v>140114849267208</v>
      </c>
      <c r="M309" s="198" t="s">
        <v>1858</v>
      </c>
      <c r="N309" s="232" t="s">
        <v>1859</v>
      </c>
      <c r="O309" s="233" t="s">
        <v>523</v>
      </c>
      <c r="P309" s="62"/>
      <c r="Q309" s="38"/>
    </row>
    <row r="310" spans="1:17" x14ac:dyDescent="0.25">
      <c r="A310" s="44">
        <v>309</v>
      </c>
      <c r="B310" s="234" t="s">
        <v>1819</v>
      </c>
      <c r="C310" s="198" t="s">
        <v>1820</v>
      </c>
      <c r="D310" s="212">
        <v>43516</v>
      </c>
      <c r="E310" s="212">
        <v>43830</v>
      </c>
      <c r="F310" s="198">
        <v>1</v>
      </c>
      <c r="G310" s="212">
        <v>43832</v>
      </c>
      <c r="H310" s="198" t="s">
        <v>1860</v>
      </c>
      <c r="I310" s="198" t="s">
        <v>356</v>
      </c>
      <c r="J310" s="198" t="s">
        <v>403</v>
      </c>
      <c r="K310" s="214" t="s">
        <v>257</v>
      </c>
      <c r="L310" s="204">
        <v>171910301000046</v>
      </c>
      <c r="M310" s="198" t="s">
        <v>1112</v>
      </c>
      <c r="N310" s="232" t="s">
        <v>1861</v>
      </c>
      <c r="O310" s="233" t="s">
        <v>523</v>
      </c>
      <c r="P310" s="62">
        <v>8433708566</v>
      </c>
      <c r="Q310" s="38"/>
    </row>
    <row r="311" spans="1:17" x14ac:dyDescent="0.25">
      <c r="A311" s="44">
        <v>310</v>
      </c>
      <c r="B311" s="234" t="s">
        <v>1821</v>
      </c>
      <c r="C311" s="198" t="s">
        <v>1822</v>
      </c>
      <c r="D311" s="212">
        <v>43516</v>
      </c>
      <c r="E311" s="212">
        <v>43830</v>
      </c>
      <c r="F311" s="198">
        <v>1</v>
      </c>
      <c r="G311" s="212">
        <v>43832</v>
      </c>
      <c r="H311" s="198" t="s">
        <v>1862</v>
      </c>
      <c r="I311" s="198" t="s">
        <v>356</v>
      </c>
      <c r="J311" s="198" t="s">
        <v>403</v>
      </c>
      <c r="K311" s="214" t="s">
        <v>257</v>
      </c>
      <c r="L311" s="204">
        <v>170310301000259</v>
      </c>
      <c r="M311" s="198" t="s">
        <v>1329</v>
      </c>
      <c r="N311" s="232" t="s">
        <v>1863</v>
      </c>
      <c r="O311" s="233" t="s">
        <v>523</v>
      </c>
      <c r="P311" s="62"/>
      <c r="Q311" s="38"/>
    </row>
    <row r="312" spans="1:17" x14ac:dyDescent="0.25">
      <c r="A312" s="44">
        <v>311</v>
      </c>
      <c r="B312" s="234" t="s">
        <v>1805</v>
      </c>
      <c r="C312" s="198" t="s">
        <v>1806</v>
      </c>
      <c r="D312" s="212">
        <v>43517</v>
      </c>
      <c r="E312" s="212">
        <v>43830</v>
      </c>
      <c r="F312" s="198">
        <v>1</v>
      </c>
      <c r="G312" s="212">
        <v>43832</v>
      </c>
      <c r="H312" s="198" t="s">
        <v>1864</v>
      </c>
      <c r="I312" s="198" t="s">
        <v>348</v>
      </c>
      <c r="J312" s="198" t="s">
        <v>369</v>
      </c>
      <c r="K312" s="214" t="s">
        <v>113</v>
      </c>
      <c r="L312" s="204">
        <v>101510101000582</v>
      </c>
      <c r="M312" s="198" t="s">
        <v>595</v>
      </c>
      <c r="N312" s="232" t="s">
        <v>1865</v>
      </c>
      <c r="O312" s="233" t="s">
        <v>523</v>
      </c>
      <c r="P312" s="62">
        <v>8129456812</v>
      </c>
      <c r="Q312" s="38"/>
    </row>
    <row r="313" spans="1:17" x14ac:dyDescent="0.25">
      <c r="A313" s="44">
        <v>312</v>
      </c>
      <c r="B313" s="234" t="s">
        <v>1832</v>
      </c>
      <c r="C313" s="198" t="s">
        <v>1492</v>
      </c>
      <c r="D313" s="212">
        <v>43518</v>
      </c>
      <c r="E313" s="212">
        <v>43830</v>
      </c>
      <c r="F313" s="198">
        <v>1</v>
      </c>
      <c r="G313" s="212">
        <v>43832</v>
      </c>
      <c r="H313" s="198" t="s">
        <v>1866</v>
      </c>
      <c r="I313" s="198" t="s">
        <v>351</v>
      </c>
      <c r="J313" s="198" t="s">
        <v>729</v>
      </c>
      <c r="K313" s="214" t="s">
        <v>214</v>
      </c>
      <c r="L313" s="204">
        <v>172314849256606</v>
      </c>
      <c r="M313" s="198" t="s">
        <v>1867</v>
      </c>
      <c r="N313" s="232" t="s">
        <v>1868</v>
      </c>
      <c r="O313" s="233" t="s">
        <v>523</v>
      </c>
      <c r="P313" s="62"/>
      <c r="Q313" s="38"/>
    </row>
    <row r="314" spans="1:17" x14ac:dyDescent="0.25">
      <c r="A314" s="44">
        <v>313</v>
      </c>
      <c r="B314" s="234" t="s">
        <v>1828</v>
      </c>
      <c r="C314" s="198" t="s">
        <v>1642</v>
      </c>
      <c r="D314" s="212">
        <v>43525</v>
      </c>
      <c r="E314" s="212">
        <v>43830</v>
      </c>
      <c r="F314" s="198">
        <v>1</v>
      </c>
      <c r="G314" s="212">
        <v>43832</v>
      </c>
      <c r="H314" s="198" t="s">
        <v>1869</v>
      </c>
      <c r="I314" s="198" t="s">
        <v>351</v>
      </c>
      <c r="J314" s="198" t="s">
        <v>419</v>
      </c>
      <c r="K314" s="214" t="s">
        <v>1281</v>
      </c>
      <c r="L314" s="204">
        <v>172510101000027</v>
      </c>
      <c r="M314" s="198" t="s">
        <v>1757</v>
      </c>
      <c r="N314" s="232" t="s">
        <v>1870</v>
      </c>
      <c r="O314" s="233" t="s">
        <v>523</v>
      </c>
      <c r="P314" s="62"/>
      <c r="Q314" s="38"/>
    </row>
    <row r="315" spans="1:17" x14ac:dyDescent="0.25">
      <c r="A315" s="44">
        <v>314</v>
      </c>
      <c r="B315" s="234" t="s">
        <v>1818</v>
      </c>
      <c r="C315" s="198" t="s">
        <v>449</v>
      </c>
      <c r="D315" s="212">
        <v>43528</v>
      </c>
      <c r="E315" s="212">
        <v>44196</v>
      </c>
      <c r="F315" s="198">
        <v>2</v>
      </c>
      <c r="G315" s="212">
        <v>44197</v>
      </c>
      <c r="H315" s="198" t="s">
        <v>1871</v>
      </c>
      <c r="I315" s="198" t="s">
        <v>351</v>
      </c>
      <c r="J315" s="198" t="s">
        <v>1585</v>
      </c>
      <c r="K315" s="214" t="s">
        <v>1566</v>
      </c>
      <c r="L315" s="204">
        <v>171814849367138</v>
      </c>
      <c r="M315" s="198" t="s">
        <v>1077</v>
      </c>
      <c r="N315" s="232" t="s">
        <v>1872</v>
      </c>
      <c r="O315" s="233" t="s">
        <v>523</v>
      </c>
      <c r="P315" s="62"/>
      <c r="Q315" s="38"/>
    </row>
    <row r="316" spans="1:17" x14ac:dyDescent="0.25">
      <c r="A316" s="44">
        <v>315</v>
      </c>
      <c r="B316" s="234" t="s">
        <v>1823</v>
      </c>
      <c r="C316" s="198" t="s">
        <v>1824</v>
      </c>
      <c r="D316" s="212">
        <v>43535</v>
      </c>
      <c r="E316" s="212">
        <v>43830</v>
      </c>
      <c r="F316" s="198">
        <v>1</v>
      </c>
      <c r="G316" s="212">
        <v>43832</v>
      </c>
      <c r="H316" s="198" t="s">
        <v>1873</v>
      </c>
      <c r="I316" s="198" t="s">
        <v>356</v>
      </c>
      <c r="J316" s="198" t="s">
        <v>941</v>
      </c>
      <c r="K316" s="214" t="s">
        <v>208</v>
      </c>
      <c r="L316" s="204">
        <v>211110301000171</v>
      </c>
      <c r="M316" s="198" t="s">
        <v>1874</v>
      </c>
      <c r="N316" s="232" t="s">
        <v>1875</v>
      </c>
      <c r="O316" s="233" t="s">
        <v>523</v>
      </c>
      <c r="P316" s="62"/>
      <c r="Q316" s="38"/>
    </row>
    <row r="317" spans="1:17" x14ac:dyDescent="0.25">
      <c r="A317" s="44">
        <v>316</v>
      </c>
      <c r="B317" s="234" t="s">
        <v>1816</v>
      </c>
      <c r="C317" s="198" t="s">
        <v>1817</v>
      </c>
      <c r="D317" s="212">
        <v>43536</v>
      </c>
      <c r="E317" s="212">
        <v>44196</v>
      </c>
      <c r="F317" s="198">
        <v>2</v>
      </c>
      <c r="G317" s="212">
        <v>44197</v>
      </c>
      <c r="H317" s="198" t="s">
        <v>1876</v>
      </c>
      <c r="I317" s="198" t="s">
        <v>413</v>
      </c>
      <c r="J317" s="198" t="s">
        <v>580</v>
      </c>
      <c r="K317" s="214" t="s">
        <v>202</v>
      </c>
      <c r="L317" s="204">
        <v>100110101000302</v>
      </c>
      <c r="M317" s="198" t="s">
        <v>1077</v>
      </c>
      <c r="N317" s="232" t="s">
        <v>1877</v>
      </c>
      <c r="O317" s="233" t="s">
        <v>523</v>
      </c>
      <c r="P317" s="66">
        <v>8356469663</v>
      </c>
      <c r="Q317" s="38"/>
    </row>
    <row r="318" spans="1:17" x14ac:dyDescent="0.25">
      <c r="A318" s="44">
        <v>317</v>
      </c>
      <c r="B318" s="125" t="s">
        <v>1836</v>
      </c>
      <c r="C318" s="38" t="s">
        <v>1837</v>
      </c>
      <c r="D318" s="121">
        <v>43740</v>
      </c>
      <c r="E318" s="121">
        <v>44377</v>
      </c>
      <c r="F318" s="38">
        <v>2</v>
      </c>
      <c r="G318" s="121"/>
      <c r="H318" s="38" t="s">
        <v>2753</v>
      </c>
      <c r="I318" s="38" t="s">
        <v>2749</v>
      </c>
      <c r="J318" s="38" t="s">
        <v>359</v>
      </c>
      <c r="K318" s="66" t="s">
        <v>128</v>
      </c>
      <c r="L318" s="59">
        <v>172010301000082</v>
      </c>
      <c r="M318" s="38" t="s">
        <v>1143</v>
      </c>
      <c r="N318" s="181" t="s">
        <v>1878</v>
      </c>
      <c r="O318" s="44" t="s">
        <v>523</v>
      </c>
      <c r="P318" s="62"/>
      <c r="Q318" s="38"/>
    </row>
    <row r="319" spans="1:17" x14ac:dyDescent="0.25">
      <c r="A319" s="44">
        <v>318</v>
      </c>
      <c r="B319" s="125" t="s">
        <v>1811</v>
      </c>
      <c r="C319" s="38" t="s">
        <v>1812</v>
      </c>
      <c r="D319" s="127">
        <v>43545</v>
      </c>
      <c r="E319" s="121">
        <v>44561</v>
      </c>
      <c r="F319" s="37">
        <v>3</v>
      </c>
      <c r="G319" s="37"/>
      <c r="H319" s="37" t="s">
        <v>1879</v>
      </c>
      <c r="I319" s="37" t="s">
        <v>354</v>
      </c>
      <c r="J319" s="37" t="s">
        <v>254</v>
      </c>
      <c r="K319" s="70" t="s">
        <v>190</v>
      </c>
      <c r="L319" s="68">
        <v>220214849220003</v>
      </c>
      <c r="M319" s="37" t="s">
        <v>1880</v>
      </c>
      <c r="N319" s="182" t="s">
        <v>1881</v>
      </c>
      <c r="O319" s="42" t="s">
        <v>523</v>
      </c>
      <c r="P319" s="62"/>
      <c r="Q319" s="38"/>
    </row>
    <row r="320" spans="1:17" x14ac:dyDescent="0.25">
      <c r="A320" s="44">
        <v>319</v>
      </c>
      <c r="B320" s="234" t="s">
        <v>1902</v>
      </c>
      <c r="C320" s="198" t="s">
        <v>1751</v>
      </c>
      <c r="D320" s="212">
        <v>43556</v>
      </c>
      <c r="E320" s="212">
        <v>43830</v>
      </c>
      <c r="F320" s="198">
        <v>1</v>
      </c>
      <c r="G320" s="212">
        <v>43832</v>
      </c>
      <c r="H320" s="198" t="s">
        <v>1915</v>
      </c>
      <c r="I320" s="198" t="s">
        <v>363</v>
      </c>
      <c r="J320" s="198" t="s">
        <v>1968</v>
      </c>
      <c r="K320" s="214" t="s">
        <v>1967</v>
      </c>
      <c r="L320" s="204">
        <v>182510101000098</v>
      </c>
      <c r="M320" s="198" t="s">
        <v>1916</v>
      </c>
      <c r="N320" s="232" t="s">
        <v>1917</v>
      </c>
      <c r="O320" s="233" t="s">
        <v>523</v>
      </c>
      <c r="P320" s="66" t="s">
        <v>1918</v>
      </c>
      <c r="Q320" s="38"/>
    </row>
    <row r="321" spans="1:17" x14ac:dyDescent="0.25">
      <c r="A321" s="44">
        <v>320</v>
      </c>
      <c r="B321" s="234" t="s">
        <v>1894</v>
      </c>
      <c r="C321" s="198" t="s">
        <v>1895</v>
      </c>
      <c r="D321" s="212">
        <v>43560</v>
      </c>
      <c r="E321" s="212">
        <v>43830</v>
      </c>
      <c r="F321" s="198">
        <v>1</v>
      </c>
      <c r="G321" s="212">
        <v>43832</v>
      </c>
      <c r="H321" s="198" t="s">
        <v>1919</v>
      </c>
      <c r="I321" s="198" t="s">
        <v>398</v>
      </c>
      <c r="J321" s="198" t="s">
        <v>1840</v>
      </c>
      <c r="K321" s="214" t="s">
        <v>1814</v>
      </c>
      <c r="L321" s="204">
        <v>210810301000135</v>
      </c>
      <c r="M321" s="198" t="s">
        <v>1920</v>
      </c>
      <c r="N321" s="232" t="s">
        <v>1921</v>
      </c>
      <c r="O321" s="233" t="s">
        <v>523</v>
      </c>
      <c r="P321" s="62">
        <v>8527989880</v>
      </c>
      <c r="Q321" s="38"/>
    </row>
    <row r="322" spans="1:17" x14ac:dyDescent="0.25">
      <c r="A322" s="44">
        <v>321</v>
      </c>
      <c r="B322" s="125" t="s">
        <v>1897</v>
      </c>
      <c r="C322" s="37" t="s">
        <v>1277</v>
      </c>
      <c r="D322" s="127">
        <v>43560</v>
      </c>
      <c r="E322" s="121">
        <v>44561</v>
      </c>
      <c r="F322" s="37">
        <v>3</v>
      </c>
      <c r="G322" s="37"/>
      <c r="H322" s="37" t="s">
        <v>1922</v>
      </c>
      <c r="I322" s="37" t="s">
        <v>413</v>
      </c>
      <c r="J322" s="37" t="s">
        <v>580</v>
      </c>
      <c r="K322" s="70" t="s">
        <v>202</v>
      </c>
      <c r="L322" s="68">
        <v>172114849069602</v>
      </c>
      <c r="M322" s="37" t="s">
        <v>1923</v>
      </c>
      <c r="N322" s="182" t="s">
        <v>1924</v>
      </c>
      <c r="O322" s="42" t="s">
        <v>523</v>
      </c>
      <c r="P322" s="62">
        <v>8434724680</v>
      </c>
      <c r="Q322" s="38"/>
    </row>
    <row r="323" spans="1:17" x14ac:dyDescent="0.25">
      <c r="A323" s="44">
        <v>322</v>
      </c>
      <c r="B323" s="234" t="s">
        <v>1899</v>
      </c>
      <c r="C323" s="198" t="s">
        <v>1913</v>
      </c>
      <c r="D323" s="212">
        <v>43560</v>
      </c>
      <c r="E323" s="212">
        <v>43830</v>
      </c>
      <c r="F323" s="198">
        <v>1</v>
      </c>
      <c r="G323" s="212">
        <v>43832</v>
      </c>
      <c r="H323" s="198" t="s">
        <v>1925</v>
      </c>
      <c r="I323" s="198" t="s">
        <v>386</v>
      </c>
      <c r="J323" s="198" t="s">
        <v>428</v>
      </c>
      <c r="K323" s="214" t="s">
        <v>228</v>
      </c>
      <c r="L323" s="204">
        <v>160315151007120</v>
      </c>
      <c r="M323" s="198" t="s">
        <v>1773</v>
      </c>
      <c r="N323" s="232" t="s">
        <v>1926</v>
      </c>
      <c r="O323" s="233" t="s">
        <v>523</v>
      </c>
      <c r="P323" s="62">
        <v>8355592343</v>
      </c>
      <c r="Q323" s="38"/>
    </row>
    <row r="324" spans="1:17" x14ac:dyDescent="0.25">
      <c r="A324" s="44">
        <v>323</v>
      </c>
      <c r="B324" s="234" t="s">
        <v>1890</v>
      </c>
      <c r="C324" s="198" t="s">
        <v>1891</v>
      </c>
      <c r="D324" s="212">
        <v>43563</v>
      </c>
      <c r="E324" s="212">
        <v>43830</v>
      </c>
      <c r="F324" s="198">
        <v>1</v>
      </c>
      <c r="G324" s="212">
        <v>43832</v>
      </c>
      <c r="H324" s="198" t="s">
        <v>1927</v>
      </c>
      <c r="I324" s="198" t="s">
        <v>348</v>
      </c>
      <c r="J324" s="198" t="s">
        <v>250</v>
      </c>
      <c r="K324" s="214" t="s">
        <v>101</v>
      </c>
      <c r="L324" s="204">
        <v>140010101000887</v>
      </c>
      <c r="M324" s="198" t="s">
        <v>1920</v>
      </c>
      <c r="N324" s="232" t="s">
        <v>1928</v>
      </c>
      <c r="O324" s="233" t="s">
        <v>523</v>
      </c>
      <c r="P324" s="62">
        <v>8567614768</v>
      </c>
      <c r="Q324" s="38"/>
    </row>
    <row r="325" spans="1:17" x14ac:dyDescent="0.25">
      <c r="A325" s="44">
        <v>324</v>
      </c>
      <c r="B325" s="234" t="s">
        <v>1892</v>
      </c>
      <c r="C325" s="198" t="s">
        <v>1893</v>
      </c>
      <c r="D325" s="212">
        <v>43573</v>
      </c>
      <c r="E325" s="212">
        <v>43830</v>
      </c>
      <c r="F325" s="198">
        <v>1</v>
      </c>
      <c r="G325" s="212">
        <v>43832</v>
      </c>
      <c r="H325" s="198" t="s">
        <v>1929</v>
      </c>
      <c r="I325" s="198" t="s">
        <v>348</v>
      </c>
      <c r="J325" s="198" t="s">
        <v>250</v>
      </c>
      <c r="K325" s="214" t="s">
        <v>101</v>
      </c>
      <c r="L325" s="204">
        <v>220110301000075</v>
      </c>
      <c r="M325" s="198" t="s">
        <v>1131</v>
      </c>
      <c r="N325" s="232" t="s">
        <v>1930</v>
      </c>
      <c r="O325" s="233" t="s">
        <v>523</v>
      </c>
      <c r="P325" s="62"/>
      <c r="Q325" s="38"/>
    </row>
    <row r="326" spans="1:17" x14ac:dyDescent="0.25">
      <c r="A326" s="44">
        <v>325</v>
      </c>
      <c r="B326" s="234" t="s">
        <v>2079</v>
      </c>
      <c r="C326" s="198" t="s">
        <v>2080</v>
      </c>
      <c r="D326" s="212">
        <v>43591</v>
      </c>
      <c r="E326" s="212">
        <v>44012</v>
      </c>
      <c r="F326" s="198">
        <v>1</v>
      </c>
      <c r="G326" s="212">
        <v>44013</v>
      </c>
      <c r="H326" s="198" t="s">
        <v>2132</v>
      </c>
      <c r="I326" s="198" t="s">
        <v>351</v>
      </c>
      <c r="J326" s="198" t="s">
        <v>2371</v>
      </c>
      <c r="K326" s="214" t="s">
        <v>2370</v>
      </c>
      <c r="L326" s="204">
        <v>172010301000095</v>
      </c>
      <c r="M326" s="198" t="s">
        <v>2133</v>
      </c>
      <c r="N326" s="232" t="s">
        <v>2134</v>
      </c>
      <c r="O326" s="233" t="s">
        <v>523</v>
      </c>
      <c r="P326" s="62"/>
      <c r="Q326" s="38"/>
    </row>
    <row r="327" spans="1:17" x14ac:dyDescent="0.25">
      <c r="A327" s="44">
        <v>326</v>
      </c>
      <c r="B327" s="234" t="s">
        <v>2114</v>
      </c>
      <c r="C327" s="198" t="s">
        <v>1242</v>
      </c>
      <c r="D327" s="212">
        <v>43591</v>
      </c>
      <c r="E327" s="212">
        <v>44012</v>
      </c>
      <c r="F327" s="198">
        <v>1</v>
      </c>
      <c r="G327" s="212">
        <v>43768</v>
      </c>
      <c r="H327" s="198" t="s">
        <v>2135</v>
      </c>
      <c r="I327" s="198" t="s">
        <v>356</v>
      </c>
      <c r="J327" s="198" t="s">
        <v>403</v>
      </c>
      <c r="K327" s="214" t="s">
        <v>257</v>
      </c>
      <c r="L327" s="204">
        <v>172314849255675</v>
      </c>
      <c r="M327" s="198" t="s">
        <v>1920</v>
      </c>
      <c r="N327" s="232" t="s">
        <v>2136</v>
      </c>
      <c r="O327" s="233" t="s">
        <v>523</v>
      </c>
      <c r="P327" s="62"/>
      <c r="Q327" s="38"/>
    </row>
    <row r="328" spans="1:17" x14ac:dyDescent="0.25">
      <c r="A328" s="44">
        <v>327</v>
      </c>
      <c r="B328" s="234" t="s">
        <v>2104</v>
      </c>
      <c r="C328" s="198" t="s">
        <v>2115</v>
      </c>
      <c r="D328" s="212">
        <v>43594</v>
      </c>
      <c r="E328" s="212">
        <v>44377</v>
      </c>
      <c r="F328" s="198">
        <v>2</v>
      </c>
      <c r="G328" s="212">
        <v>44187</v>
      </c>
      <c r="H328" s="198" t="s">
        <v>2754</v>
      </c>
      <c r="I328" s="198" t="s">
        <v>2749</v>
      </c>
      <c r="J328" s="198" t="s">
        <v>359</v>
      </c>
      <c r="K328" s="214" t="s">
        <v>128</v>
      </c>
      <c r="L328" s="204">
        <v>223210301000092</v>
      </c>
      <c r="M328" s="198" t="s">
        <v>2137</v>
      </c>
      <c r="N328" s="232" t="s">
        <v>2138</v>
      </c>
      <c r="O328" s="233" t="s">
        <v>523</v>
      </c>
      <c r="P328" s="62"/>
      <c r="Q328" s="38"/>
    </row>
    <row r="329" spans="1:17" x14ac:dyDescent="0.25">
      <c r="A329" s="44">
        <v>328</v>
      </c>
      <c r="B329" s="125" t="s">
        <v>2031</v>
      </c>
      <c r="C329" s="37" t="s">
        <v>2032</v>
      </c>
      <c r="D329" s="127">
        <v>43598</v>
      </c>
      <c r="E329" s="121">
        <v>44377</v>
      </c>
      <c r="F329" s="37">
        <v>2</v>
      </c>
      <c r="G329" s="37"/>
      <c r="H329" s="37" t="s">
        <v>2139</v>
      </c>
      <c r="I329" s="56" t="s">
        <v>351</v>
      </c>
      <c r="J329" s="37" t="s">
        <v>941</v>
      </c>
      <c r="K329" s="70" t="s">
        <v>208</v>
      </c>
      <c r="L329" s="68">
        <v>170310301000373</v>
      </c>
      <c r="M329" s="37" t="s">
        <v>1920</v>
      </c>
      <c r="N329" s="182" t="s">
        <v>2140</v>
      </c>
      <c r="O329" s="42" t="s">
        <v>523</v>
      </c>
      <c r="P329" s="62">
        <v>8036956876</v>
      </c>
      <c r="Q329" s="38"/>
    </row>
    <row r="330" spans="1:17" x14ac:dyDescent="0.25">
      <c r="A330" s="44">
        <v>329</v>
      </c>
      <c r="B330" s="125" t="s">
        <v>2043</v>
      </c>
      <c r="C330" s="37" t="s">
        <v>2044</v>
      </c>
      <c r="D330" s="127">
        <v>43598</v>
      </c>
      <c r="E330" s="121">
        <v>44377</v>
      </c>
      <c r="F330" s="37">
        <v>2</v>
      </c>
      <c r="G330" s="37"/>
      <c r="H330" s="37" t="s">
        <v>2141</v>
      </c>
      <c r="I330" s="56" t="s">
        <v>351</v>
      </c>
      <c r="J330" s="37" t="s">
        <v>1585</v>
      </c>
      <c r="K330" s="70" t="s">
        <v>1566</v>
      </c>
      <c r="L330" s="68">
        <v>170710301000009</v>
      </c>
      <c r="M330" s="37" t="s">
        <v>2142</v>
      </c>
      <c r="N330" s="182" t="s">
        <v>2143</v>
      </c>
      <c r="O330" s="42" t="s">
        <v>523</v>
      </c>
      <c r="P330" s="62"/>
      <c r="Q330" s="38"/>
    </row>
    <row r="331" spans="1:17" x14ac:dyDescent="0.25">
      <c r="A331" s="44">
        <v>330</v>
      </c>
      <c r="B331" s="125" t="s">
        <v>2077</v>
      </c>
      <c r="C331" s="37" t="s">
        <v>357</v>
      </c>
      <c r="D331" s="127">
        <v>43601</v>
      </c>
      <c r="E331" s="121">
        <v>44377</v>
      </c>
      <c r="F331" s="37">
        <v>2</v>
      </c>
      <c r="G331" s="37"/>
      <c r="H331" s="37" t="s">
        <v>2144</v>
      </c>
      <c r="I331" s="37" t="s">
        <v>351</v>
      </c>
      <c r="J331" s="37" t="s">
        <v>352</v>
      </c>
      <c r="K331" s="70" t="s">
        <v>217</v>
      </c>
      <c r="L331" s="68">
        <v>172314849251635</v>
      </c>
      <c r="M331" s="37" t="s">
        <v>1920</v>
      </c>
      <c r="N331" s="182" t="s">
        <v>2145</v>
      </c>
      <c r="O331" s="42" t="s">
        <v>523</v>
      </c>
      <c r="P331" s="62"/>
      <c r="Q331" s="38"/>
    </row>
    <row r="332" spans="1:17" x14ac:dyDescent="0.25">
      <c r="A332" s="44">
        <v>331</v>
      </c>
      <c r="B332" s="125" t="s">
        <v>2106</v>
      </c>
      <c r="C332" s="37" t="s">
        <v>2107</v>
      </c>
      <c r="D332" s="127">
        <v>43601</v>
      </c>
      <c r="E332" s="121">
        <v>44377</v>
      </c>
      <c r="F332" s="37">
        <v>2</v>
      </c>
      <c r="G332" s="37"/>
      <c r="H332" s="37" t="s">
        <v>2755</v>
      </c>
      <c r="I332" s="37" t="s">
        <v>2749</v>
      </c>
      <c r="J332" s="37" t="s">
        <v>359</v>
      </c>
      <c r="K332" s="70" t="s">
        <v>128</v>
      </c>
      <c r="L332" s="68">
        <v>210410101000384</v>
      </c>
      <c r="M332" s="37" t="s">
        <v>2146</v>
      </c>
      <c r="N332" s="182" t="s">
        <v>2147</v>
      </c>
      <c r="O332" s="42" t="s">
        <v>523</v>
      </c>
      <c r="P332" s="62"/>
      <c r="Q332" s="38"/>
    </row>
    <row r="333" spans="1:17" x14ac:dyDescent="0.25">
      <c r="A333" s="44">
        <v>332</v>
      </c>
      <c r="B333" s="125" t="s">
        <v>2081</v>
      </c>
      <c r="C333" s="37" t="s">
        <v>350</v>
      </c>
      <c r="D333" s="127">
        <v>43605</v>
      </c>
      <c r="E333" s="121">
        <v>44377</v>
      </c>
      <c r="F333" s="37">
        <v>2</v>
      </c>
      <c r="G333" s="37"/>
      <c r="H333" s="37" t="s">
        <v>2148</v>
      </c>
      <c r="I333" s="37" t="s">
        <v>351</v>
      </c>
      <c r="J333" s="37" t="s">
        <v>2371</v>
      </c>
      <c r="K333" s="70" t="s">
        <v>2370</v>
      </c>
      <c r="L333" s="68">
        <v>172314849250687</v>
      </c>
      <c r="M333" s="37" t="s">
        <v>1920</v>
      </c>
      <c r="N333" s="182" t="s">
        <v>2149</v>
      </c>
      <c r="O333" s="42" t="s">
        <v>523</v>
      </c>
      <c r="P333" s="62">
        <v>8298403332</v>
      </c>
      <c r="Q333" s="38"/>
    </row>
    <row r="334" spans="1:17" x14ac:dyDescent="0.25">
      <c r="A334" s="44">
        <v>333</v>
      </c>
      <c r="B334" s="234" t="s">
        <v>1989</v>
      </c>
      <c r="C334" s="198" t="s">
        <v>1990</v>
      </c>
      <c r="D334" s="212">
        <v>43606</v>
      </c>
      <c r="E334" s="212">
        <v>44012</v>
      </c>
      <c r="F334" s="198">
        <v>1</v>
      </c>
      <c r="G334" s="212">
        <v>44013</v>
      </c>
      <c r="H334" s="198" t="s">
        <v>2150</v>
      </c>
      <c r="I334" s="198" t="s">
        <v>363</v>
      </c>
      <c r="J334" s="198" t="s">
        <v>364</v>
      </c>
      <c r="K334" s="214" t="s">
        <v>164</v>
      </c>
      <c r="L334" s="204">
        <v>210110301000150</v>
      </c>
      <c r="M334" s="198" t="s">
        <v>1115</v>
      </c>
      <c r="N334" s="232" t="s">
        <v>2151</v>
      </c>
      <c r="O334" s="233" t="s">
        <v>523</v>
      </c>
      <c r="P334" s="62"/>
      <c r="Q334" s="38"/>
    </row>
    <row r="335" spans="1:17" x14ac:dyDescent="0.25">
      <c r="A335" s="44">
        <v>334</v>
      </c>
      <c r="B335" s="125" t="s">
        <v>2005</v>
      </c>
      <c r="C335" s="37" t="s">
        <v>375</v>
      </c>
      <c r="D335" s="127">
        <v>43612</v>
      </c>
      <c r="E335" s="121">
        <v>44377</v>
      </c>
      <c r="F335" s="37">
        <v>2</v>
      </c>
      <c r="G335" s="37"/>
      <c r="H335" s="37" t="s">
        <v>2152</v>
      </c>
      <c r="I335" s="37" t="s">
        <v>348</v>
      </c>
      <c r="J335" s="37" t="s">
        <v>2010</v>
      </c>
      <c r="K335" s="70" t="s">
        <v>2009</v>
      </c>
      <c r="L335" s="68">
        <v>210715151065995</v>
      </c>
      <c r="M335" s="37" t="s">
        <v>2153</v>
      </c>
      <c r="N335" s="182" t="s">
        <v>2154</v>
      </c>
      <c r="O335" s="42" t="s">
        <v>523</v>
      </c>
      <c r="P335" s="62">
        <v>313958390</v>
      </c>
      <c r="Q335" s="38"/>
    </row>
    <row r="336" spans="1:17" x14ac:dyDescent="0.25">
      <c r="A336" s="44">
        <v>335</v>
      </c>
      <c r="B336" s="234" t="s">
        <v>1959</v>
      </c>
      <c r="C336" s="198" t="s">
        <v>1960</v>
      </c>
      <c r="D336" s="212">
        <v>43608</v>
      </c>
      <c r="E336" s="212">
        <v>44012</v>
      </c>
      <c r="F336" s="198">
        <v>1</v>
      </c>
      <c r="G336" s="212">
        <v>44013</v>
      </c>
      <c r="H336" s="198" t="s">
        <v>2155</v>
      </c>
      <c r="I336" s="198" t="s">
        <v>398</v>
      </c>
      <c r="J336" s="198" t="s">
        <v>1839</v>
      </c>
      <c r="K336" s="214" t="s">
        <v>1800</v>
      </c>
      <c r="L336" s="204">
        <v>181410301000128</v>
      </c>
      <c r="M336" s="198" t="s">
        <v>2156</v>
      </c>
      <c r="N336" s="232" t="s">
        <v>2157</v>
      </c>
      <c r="O336" s="233" t="s">
        <v>523</v>
      </c>
      <c r="P336" s="62"/>
      <c r="Q336" s="38"/>
    </row>
    <row r="337" spans="1:17" x14ac:dyDescent="0.25">
      <c r="A337" s="44">
        <v>336</v>
      </c>
      <c r="B337" s="125" t="s">
        <v>2108</v>
      </c>
      <c r="C337" s="37" t="s">
        <v>2109</v>
      </c>
      <c r="D337" s="127">
        <v>43622</v>
      </c>
      <c r="E337" s="121">
        <v>44377</v>
      </c>
      <c r="F337" s="37">
        <v>2</v>
      </c>
      <c r="G337" s="37"/>
      <c r="H337" s="37" t="s">
        <v>2756</v>
      </c>
      <c r="I337" s="37" t="s">
        <v>2749</v>
      </c>
      <c r="J337" s="37" t="s">
        <v>359</v>
      </c>
      <c r="K337" s="70" t="s">
        <v>128</v>
      </c>
      <c r="L337" s="68">
        <v>210414849016907</v>
      </c>
      <c r="M337" s="37" t="s">
        <v>1622</v>
      </c>
      <c r="N337" s="182" t="s">
        <v>2158</v>
      </c>
      <c r="O337" s="42" t="s">
        <v>523</v>
      </c>
      <c r="P337" s="62"/>
      <c r="Q337" s="38"/>
    </row>
    <row r="338" spans="1:17" x14ac:dyDescent="0.25">
      <c r="A338" s="44">
        <v>337</v>
      </c>
      <c r="B338" s="125" t="s">
        <v>2111</v>
      </c>
      <c r="C338" s="37" t="s">
        <v>1911</v>
      </c>
      <c r="D338" s="127">
        <v>43612</v>
      </c>
      <c r="E338" s="121">
        <v>44377</v>
      </c>
      <c r="F338" s="37">
        <v>2</v>
      </c>
      <c r="G338" s="37"/>
      <c r="H338" s="37" t="s">
        <v>2757</v>
      </c>
      <c r="I338" s="37" t="s">
        <v>2749</v>
      </c>
      <c r="J338" s="37" t="s">
        <v>359</v>
      </c>
      <c r="K338" s="70" t="s">
        <v>128</v>
      </c>
      <c r="L338" s="68">
        <v>211110301000186</v>
      </c>
      <c r="M338" s="37" t="s">
        <v>2159</v>
      </c>
      <c r="N338" s="182" t="s">
        <v>2160</v>
      </c>
      <c r="O338" s="42" t="s">
        <v>523</v>
      </c>
      <c r="P338" s="62">
        <v>8266464660</v>
      </c>
      <c r="Q338" s="38"/>
    </row>
    <row r="339" spans="1:17" x14ac:dyDescent="0.25">
      <c r="A339" s="44">
        <v>338</v>
      </c>
      <c r="B339" s="125" t="s">
        <v>2112</v>
      </c>
      <c r="C339" s="37" t="s">
        <v>1907</v>
      </c>
      <c r="D339" s="127">
        <v>43612</v>
      </c>
      <c r="E339" s="121">
        <v>44377</v>
      </c>
      <c r="F339" s="37">
        <v>2</v>
      </c>
      <c r="G339" s="37"/>
      <c r="H339" s="37" t="s">
        <v>2758</v>
      </c>
      <c r="I339" s="37" t="s">
        <v>2749</v>
      </c>
      <c r="J339" s="37" t="s">
        <v>359</v>
      </c>
      <c r="K339" s="70" t="s">
        <v>128</v>
      </c>
      <c r="L339" s="68">
        <v>220410301000032</v>
      </c>
      <c r="M339" s="37" t="s">
        <v>1920</v>
      </c>
      <c r="N339" s="182" t="s">
        <v>2161</v>
      </c>
      <c r="O339" s="42" t="s">
        <v>523</v>
      </c>
      <c r="P339" s="65" t="s">
        <v>2162</v>
      </c>
      <c r="Q339" s="38"/>
    </row>
    <row r="340" spans="1:17" x14ac:dyDescent="0.25">
      <c r="A340" s="44">
        <v>339</v>
      </c>
      <c r="B340" s="234" t="s">
        <v>2037</v>
      </c>
      <c r="C340" s="198" t="s">
        <v>1452</v>
      </c>
      <c r="D340" s="212">
        <v>43633</v>
      </c>
      <c r="E340" s="212">
        <v>44012</v>
      </c>
      <c r="F340" s="198">
        <v>1</v>
      </c>
      <c r="G340" s="212">
        <v>44013</v>
      </c>
      <c r="H340" s="198" t="s">
        <v>2163</v>
      </c>
      <c r="I340" s="198" t="s">
        <v>356</v>
      </c>
      <c r="J340" s="198" t="s">
        <v>941</v>
      </c>
      <c r="K340" s="214" t="s">
        <v>208</v>
      </c>
      <c r="L340" s="204">
        <v>171110301000002</v>
      </c>
      <c r="M340" s="198" t="s">
        <v>1920</v>
      </c>
      <c r="N340" s="232" t="s">
        <v>2164</v>
      </c>
      <c r="O340" s="233" t="s">
        <v>523</v>
      </c>
      <c r="P340" s="62" t="s">
        <v>2165</v>
      </c>
      <c r="Q340" s="38"/>
    </row>
    <row r="341" spans="1:17" x14ac:dyDescent="0.25">
      <c r="A341" s="44">
        <v>340</v>
      </c>
      <c r="B341" s="234" t="s">
        <v>1955</v>
      </c>
      <c r="C341" s="198" t="s">
        <v>1956</v>
      </c>
      <c r="D341" s="212">
        <v>43635</v>
      </c>
      <c r="E341" s="212">
        <v>44012</v>
      </c>
      <c r="F341" s="198">
        <v>1</v>
      </c>
      <c r="G341" s="212">
        <v>44013</v>
      </c>
      <c r="H341" s="198" t="s">
        <v>2166</v>
      </c>
      <c r="I341" s="198" t="s">
        <v>398</v>
      </c>
      <c r="J341" s="198" t="s">
        <v>1958</v>
      </c>
      <c r="K341" s="214" t="s">
        <v>1952</v>
      </c>
      <c r="L341" s="204">
        <v>161110101000212</v>
      </c>
      <c r="M341" s="198" t="s">
        <v>2167</v>
      </c>
      <c r="N341" s="232" t="s">
        <v>2168</v>
      </c>
      <c r="O341" s="233" t="s">
        <v>523</v>
      </c>
      <c r="P341" s="62"/>
      <c r="Q341" s="38"/>
    </row>
    <row r="342" spans="1:17" x14ac:dyDescent="0.25">
      <c r="A342" s="44">
        <v>341</v>
      </c>
      <c r="B342" s="125" t="s">
        <v>2097</v>
      </c>
      <c r="C342" s="37" t="s">
        <v>2098</v>
      </c>
      <c r="D342" s="127">
        <v>43635</v>
      </c>
      <c r="E342" s="121">
        <v>44377</v>
      </c>
      <c r="F342" s="37">
        <v>2</v>
      </c>
      <c r="G342" s="37"/>
      <c r="H342" s="37" t="s">
        <v>2169</v>
      </c>
      <c r="I342" s="37" t="s">
        <v>2749</v>
      </c>
      <c r="J342" s="37" t="s">
        <v>1495</v>
      </c>
      <c r="K342" s="70" t="s">
        <v>1494</v>
      </c>
      <c r="L342" s="68">
        <v>140210301000628</v>
      </c>
      <c r="M342" s="37" t="s">
        <v>1920</v>
      </c>
      <c r="N342" s="182" t="s">
        <v>2170</v>
      </c>
      <c r="O342" s="42" t="s">
        <v>523</v>
      </c>
      <c r="P342" s="62"/>
      <c r="Q342" s="38"/>
    </row>
    <row r="343" spans="1:17" x14ac:dyDescent="0.25">
      <c r="A343" s="44">
        <v>342</v>
      </c>
      <c r="B343" s="125" t="s">
        <v>2045</v>
      </c>
      <c r="C343" s="37" t="s">
        <v>2046</v>
      </c>
      <c r="D343" s="127">
        <v>43642</v>
      </c>
      <c r="E343" s="121">
        <v>44377</v>
      </c>
      <c r="F343" s="37">
        <v>2</v>
      </c>
      <c r="G343" s="37"/>
      <c r="H343" s="37" t="s">
        <v>2171</v>
      </c>
      <c r="I343" s="56" t="s">
        <v>351</v>
      </c>
      <c r="J343" s="37" t="s">
        <v>941</v>
      </c>
      <c r="K343" s="70" t="s">
        <v>208</v>
      </c>
      <c r="L343" s="68">
        <v>170410301000075</v>
      </c>
      <c r="M343" s="37" t="s">
        <v>1605</v>
      </c>
      <c r="N343" s="182" t="s">
        <v>2172</v>
      </c>
      <c r="O343" s="42" t="s">
        <v>523</v>
      </c>
      <c r="P343" s="62">
        <v>8330778057</v>
      </c>
      <c r="Q343" s="38"/>
    </row>
    <row r="344" spans="1:17" x14ac:dyDescent="0.25">
      <c r="A344" s="44">
        <v>343</v>
      </c>
      <c r="B344" s="234" t="s">
        <v>2070</v>
      </c>
      <c r="C344" s="198" t="s">
        <v>2071</v>
      </c>
      <c r="D344" s="212">
        <v>43654</v>
      </c>
      <c r="E344" s="212">
        <v>44012</v>
      </c>
      <c r="F344" s="198">
        <v>1</v>
      </c>
      <c r="G344" s="212">
        <v>44013</v>
      </c>
      <c r="H344" s="198" t="s">
        <v>2173</v>
      </c>
      <c r="I344" s="198" t="s">
        <v>351</v>
      </c>
      <c r="J344" s="198" t="s">
        <v>419</v>
      </c>
      <c r="K344" s="214" t="s">
        <v>1281</v>
      </c>
      <c r="L344" s="204">
        <v>172510301000146</v>
      </c>
      <c r="M344" s="198" t="s">
        <v>1757</v>
      </c>
      <c r="N344" s="232" t="s">
        <v>2174</v>
      </c>
      <c r="O344" s="233" t="s">
        <v>523</v>
      </c>
      <c r="P344" s="62">
        <v>8571862121</v>
      </c>
      <c r="Q344" s="38"/>
    </row>
    <row r="345" spans="1:17" x14ac:dyDescent="0.25">
      <c r="A345" s="44">
        <v>344</v>
      </c>
      <c r="B345" s="234" t="s">
        <v>1974</v>
      </c>
      <c r="C345" s="198" t="s">
        <v>1755</v>
      </c>
      <c r="D345" s="212">
        <v>43654</v>
      </c>
      <c r="E345" s="212">
        <v>44012</v>
      </c>
      <c r="F345" s="198">
        <v>1</v>
      </c>
      <c r="G345" s="212">
        <v>44013</v>
      </c>
      <c r="H345" s="198" t="s">
        <v>2175</v>
      </c>
      <c r="I345" s="198" t="s">
        <v>363</v>
      </c>
      <c r="J345" s="198" t="s">
        <v>1187</v>
      </c>
      <c r="K345" s="214" t="s">
        <v>162</v>
      </c>
      <c r="L345" s="204">
        <v>210110301000179</v>
      </c>
      <c r="M345" s="198" t="s">
        <v>1920</v>
      </c>
      <c r="N345" s="232" t="s">
        <v>2176</v>
      </c>
      <c r="O345" s="233" t="s">
        <v>523</v>
      </c>
      <c r="P345" s="62"/>
      <c r="Q345" s="38"/>
    </row>
    <row r="346" spans="1:17" x14ac:dyDescent="0.25">
      <c r="A346" s="44">
        <v>345</v>
      </c>
      <c r="B346" s="234" t="s">
        <v>2034</v>
      </c>
      <c r="C346" s="198" t="s">
        <v>1898</v>
      </c>
      <c r="D346" s="212">
        <v>43654</v>
      </c>
      <c r="E346" s="212">
        <v>44012</v>
      </c>
      <c r="F346" s="198">
        <v>1</v>
      </c>
      <c r="G346" s="212">
        <v>44013</v>
      </c>
      <c r="H346" s="198" t="s">
        <v>2177</v>
      </c>
      <c r="I346" s="198" t="s">
        <v>356</v>
      </c>
      <c r="J346" s="198" t="s">
        <v>407</v>
      </c>
      <c r="K346" s="214" t="s">
        <v>265</v>
      </c>
      <c r="L346" s="204">
        <v>172310101000102</v>
      </c>
      <c r="M346" s="198" t="s">
        <v>1920</v>
      </c>
      <c r="N346" s="232" t="s">
        <v>2178</v>
      </c>
      <c r="O346" s="233" t="s">
        <v>523</v>
      </c>
      <c r="P346" s="62"/>
      <c r="Q346" s="38"/>
    </row>
    <row r="347" spans="1:17" x14ac:dyDescent="0.25">
      <c r="A347" s="44">
        <v>346</v>
      </c>
      <c r="B347" s="234" t="s">
        <v>2099</v>
      </c>
      <c r="C347" s="198" t="s">
        <v>2100</v>
      </c>
      <c r="D347" s="212">
        <v>43662</v>
      </c>
      <c r="E347" s="212">
        <v>44012</v>
      </c>
      <c r="F347" s="198">
        <v>1</v>
      </c>
      <c r="G347" s="212">
        <v>44013</v>
      </c>
      <c r="H347" s="198" t="s">
        <v>2179</v>
      </c>
      <c r="I347" s="198" t="s">
        <v>2749</v>
      </c>
      <c r="J347" s="198" t="s">
        <v>1495</v>
      </c>
      <c r="K347" s="214" t="s">
        <v>1494</v>
      </c>
      <c r="L347" s="204">
        <v>100714849204883</v>
      </c>
      <c r="M347" s="198" t="s">
        <v>1348</v>
      </c>
      <c r="N347" s="232" t="s">
        <v>2180</v>
      </c>
      <c r="O347" s="233" t="s">
        <v>523</v>
      </c>
      <c r="P347" s="62"/>
      <c r="Q347" s="38"/>
    </row>
    <row r="348" spans="1:17" x14ac:dyDescent="0.25">
      <c r="A348" s="44">
        <v>347</v>
      </c>
      <c r="B348" s="125" t="s">
        <v>1979</v>
      </c>
      <c r="C348" s="37" t="s">
        <v>1980</v>
      </c>
      <c r="D348" s="127">
        <v>43662</v>
      </c>
      <c r="E348" s="121">
        <v>44377</v>
      </c>
      <c r="F348" s="37">
        <v>2</v>
      </c>
      <c r="G348" s="37"/>
      <c r="H348" s="37" t="s">
        <v>2181</v>
      </c>
      <c r="I348" s="37" t="s">
        <v>363</v>
      </c>
      <c r="J348" s="37" t="s">
        <v>410</v>
      </c>
      <c r="K348" s="70" t="s">
        <v>267</v>
      </c>
      <c r="L348" s="68">
        <v>101510261000036</v>
      </c>
      <c r="M348" s="37" t="s">
        <v>2182</v>
      </c>
      <c r="N348" s="182" t="s">
        <v>2183</v>
      </c>
      <c r="O348" s="42" t="s">
        <v>523</v>
      </c>
      <c r="P348" s="62"/>
      <c r="Q348" s="38"/>
    </row>
    <row r="349" spans="1:17" x14ac:dyDescent="0.25">
      <c r="A349" s="44">
        <v>348</v>
      </c>
      <c r="B349" s="234" t="s">
        <v>2116</v>
      </c>
      <c r="C349" s="198" t="s">
        <v>2038</v>
      </c>
      <c r="D349" s="212">
        <v>43662</v>
      </c>
      <c r="E349" s="212">
        <v>44012</v>
      </c>
      <c r="F349" s="198">
        <v>1</v>
      </c>
      <c r="G349" s="212">
        <v>43672</v>
      </c>
      <c r="H349" s="198" t="s">
        <v>2184</v>
      </c>
      <c r="I349" s="198" t="s">
        <v>356</v>
      </c>
      <c r="J349" s="198" t="s">
        <v>403</v>
      </c>
      <c r="K349" s="214" t="s">
        <v>257</v>
      </c>
      <c r="L349" s="204">
        <v>172310261000003</v>
      </c>
      <c r="M349" s="198" t="s">
        <v>1920</v>
      </c>
      <c r="N349" s="232" t="s">
        <v>2185</v>
      </c>
      <c r="O349" s="233" t="s">
        <v>523</v>
      </c>
      <c r="P349" s="62"/>
      <c r="Q349" s="38"/>
    </row>
    <row r="350" spans="1:17" x14ac:dyDescent="0.25">
      <c r="A350" s="44">
        <v>349</v>
      </c>
      <c r="B350" s="234" t="s">
        <v>2072</v>
      </c>
      <c r="C350" s="198" t="s">
        <v>2073</v>
      </c>
      <c r="D350" s="212">
        <v>43662</v>
      </c>
      <c r="E350" s="212">
        <v>44012</v>
      </c>
      <c r="F350" s="198">
        <v>1</v>
      </c>
      <c r="G350" s="212">
        <v>44013</v>
      </c>
      <c r="H350" s="198" t="s">
        <v>2186</v>
      </c>
      <c r="I350" s="198" t="s">
        <v>351</v>
      </c>
      <c r="J350" s="198" t="s">
        <v>419</v>
      </c>
      <c r="K350" s="214" t="s">
        <v>1281</v>
      </c>
      <c r="L350" s="204">
        <v>170510101000084</v>
      </c>
      <c r="M350" s="198" t="s">
        <v>2187</v>
      </c>
      <c r="N350" s="232" t="s">
        <v>2188</v>
      </c>
      <c r="O350" s="233" t="s">
        <v>523</v>
      </c>
      <c r="P350" s="62"/>
      <c r="Q350" s="38"/>
    </row>
    <row r="351" spans="1:17" x14ac:dyDescent="0.25">
      <c r="A351" s="44">
        <v>350</v>
      </c>
      <c r="B351" s="234" t="s">
        <v>2083</v>
      </c>
      <c r="C351" s="198" t="s">
        <v>2084</v>
      </c>
      <c r="D351" s="212">
        <v>43663</v>
      </c>
      <c r="E351" s="212">
        <v>44012</v>
      </c>
      <c r="F351" s="198">
        <v>1</v>
      </c>
      <c r="G351" s="212">
        <v>43983</v>
      </c>
      <c r="H351" s="198" t="s">
        <v>2189</v>
      </c>
      <c r="I351" s="198" t="s">
        <v>351</v>
      </c>
      <c r="J351" s="198" t="s">
        <v>1914</v>
      </c>
      <c r="K351" s="214" t="s">
        <v>1900</v>
      </c>
      <c r="L351" s="204">
        <v>172510301000145</v>
      </c>
      <c r="M351" s="198" t="s">
        <v>1920</v>
      </c>
      <c r="N351" s="232" t="s">
        <v>2190</v>
      </c>
      <c r="O351" s="233" t="s">
        <v>523</v>
      </c>
      <c r="P351" s="62"/>
      <c r="Q351" s="38"/>
    </row>
    <row r="352" spans="1:17" x14ac:dyDescent="0.25">
      <c r="A352" s="44">
        <v>351</v>
      </c>
      <c r="B352" s="234" t="s">
        <v>2085</v>
      </c>
      <c r="C352" s="198" t="s">
        <v>2086</v>
      </c>
      <c r="D352" s="212">
        <v>43663</v>
      </c>
      <c r="E352" s="212">
        <v>44012</v>
      </c>
      <c r="F352" s="198">
        <v>1</v>
      </c>
      <c r="G352" s="212">
        <v>44013</v>
      </c>
      <c r="H352" s="198" t="s">
        <v>2191</v>
      </c>
      <c r="I352" s="198" t="s">
        <v>351</v>
      </c>
      <c r="J352" s="198" t="s">
        <v>1914</v>
      </c>
      <c r="K352" s="214" t="s">
        <v>1900</v>
      </c>
      <c r="L352" s="204">
        <v>172510101000174</v>
      </c>
      <c r="M352" s="198" t="s">
        <v>1920</v>
      </c>
      <c r="N352" s="232" t="s">
        <v>2192</v>
      </c>
      <c r="O352" s="233" t="s">
        <v>523</v>
      </c>
      <c r="P352" s="62"/>
      <c r="Q352" s="38"/>
    </row>
    <row r="353" spans="1:17" x14ac:dyDescent="0.25">
      <c r="A353" s="44">
        <v>352</v>
      </c>
      <c r="B353" s="125" t="s">
        <v>2063</v>
      </c>
      <c r="C353" s="37" t="s">
        <v>651</v>
      </c>
      <c r="D353" s="127">
        <v>43672</v>
      </c>
      <c r="E353" s="121">
        <v>44377</v>
      </c>
      <c r="F353" s="37">
        <v>2</v>
      </c>
      <c r="G353" s="37"/>
      <c r="H353" s="37" t="s">
        <v>2193</v>
      </c>
      <c r="I353" s="37" t="s">
        <v>386</v>
      </c>
      <c r="J353" s="37" t="s">
        <v>428</v>
      </c>
      <c r="K353" s="70" t="s">
        <v>228</v>
      </c>
      <c r="L353" s="68">
        <v>162410101000224</v>
      </c>
      <c r="M353" s="37" t="s">
        <v>1052</v>
      </c>
      <c r="N353" s="182" t="s">
        <v>2194</v>
      </c>
      <c r="O353" s="42" t="s">
        <v>523</v>
      </c>
      <c r="P353" s="62">
        <v>8461359518</v>
      </c>
      <c r="Q353" s="38"/>
    </row>
    <row r="354" spans="1:17" x14ac:dyDescent="0.25">
      <c r="A354" s="44">
        <v>353</v>
      </c>
      <c r="B354" s="234" t="s">
        <v>2082</v>
      </c>
      <c r="C354" s="198" t="s">
        <v>372</v>
      </c>
      <c r="D354" s="212">
        <v>43682</v>
      </c>
      <c r="E354" s="212">
        <v>44012</v>
      </c>
      <c r="F354" s="198">
        <v>1</v>
      </c>
      <c r="G354" s="212">
        <v>44013</v>
      </c>
      <c r="H354" s="198" t="s">
        <v>2195</v>
      </c>
      <c r="I354" s="198" t="s">
        <v>351</v>
      </c>
      <c r="J354" s="198" t="s">
        <v>2371</v>
      </c>
      <c r="K354" s="214" t="s">
        <v>2370</v>
      </c>
      <c r="L354" s="204">
        <v>172314849252427</v>
      </c>
      <c r="M354" s="198" t="s">
        <v>1920</v>
      </c>
      <c r="N354" s="232" t="s">
        <v>2196</v>
      </c>
      <c r="O354" s="233" t="s">
        <v>523</v>
      </c>
      <c r="P354" s="62">
        <v>8009756109</v>
      </c>
      <c r="Q354" s="38"/>
    </row>
    <row r="355" spans="1:17" x14ac:dyDescent="0.25">
      <c r="A355" s="44">
        <v>354</v>
      </c>
      <c r="B355" s="125" t="s">
        <v>1935</v>
      </c>
      <c r="C355" s="37" t="s">
        <v>1936</v>
      </c>
      <c r="D355" s="127">
        <v>43682</v>
      </c>
      <c r="E355" s="121">
        <v>44377</v>
      </c>
      <c r="F355" s="37">
        <v>2</v>
      </c>
      <c r="G355" s="37"/>
      <c r="H355" s="37" t="s">
        <v>2197</v>
      </c>
      <c r="I355" s="37" t="s">
        <v>398</v>
      </c>
      <c r="J355" s="37" t="s">
        <v>594</v>
      </c>
      <c r="K355" s="70" t="s">
        <v>273</v>
      </c>
      <c r="L355" s="68">
        <v>171510301000076</v>
      </c>
      <c r="M355" s="37" t="s">
        <v>1077</v>
      </c>
      <c r="N355" s="182" t="s">
        <v>2198</v>
      </c>
      <c r="O355" s="42" t="s">
        <v>523</v>
      </c>
      <c r="P355" s="62"/>
      <c r="Q355" s="38"/>
    </row>
    <row r="356" spans="1:17" x14ac:dyDescent="0.25">
      <c r="A356" s="44">
        <v>355</v>
      </c>
      <c r="B356" s="125" t="s">
        <v>2101</v>
      </c>
      <c r="C356" s="37" t="s">
        <v>1596</v>
      </c>
      <c r="D356" s="127">
        <v>43689</v>
      </c>
      <c r="E356" s="121">
        <v>44377</v>
      </c>
      <c r="F356" s="37">
        <v>2</v>
      </c>
      <c r="G356" s="37"/>
      <c r="H356" s="37" t="s">
        <v>2199</v>
      </c>
      <c r="I356" s="37" t="s">
        <v>2749</v>
      </c>
      <c r="J356" s="37" t="s">
        <v>1495</v>
      </c>
      <c r="K356" s="70" t="s">
        <v>1494</v>
      </c>
      <c r="L356" s="68">
        <v>101210301000159</v>
      </c>
      <c r="M356" s="37" t="s">
        <v>2200</v>
      </c>
      <c r="N356" s="182" t="s">
        <v>2201</v>
      </c>
      <c r="O356" s="42" t="s">
        <v>523</v>
      </c>
      <c r="P356" s="62">
        <v>8446765755</v>
      </c>
      <c r="Q356" s="38"/>
    </row>
    <row r="357" spans="1:17" x14ac:dyDescent="0.25">
      <c r="A357" s="44">
        <v>356</v>
      </c>
      <c r="B357" s="125" t="s">
        <v>1991</v>
      </c>
      <c r="C357" s="37" t="s">
        <v>1992</v>
      </c>
      <c r="D357" s="127">
        <v>43689</v>
      </c>
      <c r="E357" s="121">
        <v>44377</v>
      </c>
      <c r="F357" s="37">
        <v>2</v>
      </c>
      <c r="G357" s="37"/>
      <c r="H357" s="37" t="s">
        <v>2202</v>
      </c>
      <c r="I357" s="37" t="s">
        <v>363</v>
      </c>
      <c r="J357" s="37" t="s">
        <v>364</v>
      </c>
      <c r="K357" s="70" t="s">
        <v>164</v>
      </c>
      <c r="L357" s="68">
        <v>210114849060250</v>
      </c>
      <c r="M357" s="37" t="s">
        <v>1115</v>
      </c>
      <c r="N357" s="182" t="s">
        <v>2203</v>
      </c>
      <c r="O357" s="42" t="s">
        <v>523</v>
      </c>
      <c r="P357" s="62"/>
      <c r="Q357" s="38"/>
    </row>
    <row r="358" spans="1:17" x14ac:dyDescent="0.25">
      <c r="A358" s="44">
        <v>357</v>
      </c>
      <c r="B358" s="125" t="s">
        <v>1994</v>
      </c>
      <c r="C358" s="37" t="s">
        <v>251</v>
      </c>
      <c r="D358" s="127">
        <v>43703</v>
      </c>
      <c r="E358" s="121">
        <v>44377</v>
      </c>
      <c r="F358" s="37">
        <v>2</v>
      </c>
      <c r="G358" s="37"/>
      <c r="H358" s="37" t="s">
        <v>2204</v>
      </c>
      <c r="I358" s="37" t="s">
        <v>363</v>
      </c>
      <c r="J358" s="37" t="s">
        <v>364</v>
      </c>
      <c r="K358" s="70" t="s">
        <v>164</v>
      </c>
      <c r="L358" s="68">
        <v>210114849063664</v>
      </c>
      <c r="M358" s="37" t="s">
        <v>1920</v>
      </c>
      <c r="N358" s="182" t="s">
        <v>2205</v>
      </c>
      <c r="O358" s="42" t="s">
        <v>523</v>
      </c>
      <c r="P358" s="62">
        <v>8087832205</v>
      </c>
      <c r="Q358" s="38"/>
    </row>
    <row r="359" spans="1:17" x14ac:dyDescent="0.25">
      <c r="A359" s="44">
        <v>358</v>
      </c>
      <c r="B359" s="125" t="s">
        <v>2040</v>
      </c>
      <c r="C359" s="37" t="s">
        <v>2041</v>
      </c>
      <c r="D359" s="127">
        <v>43713</v>
      </c>
      <c r="E359" s="121">
        <v>44377</v>
      </c>
      <c r="F359" s="37">
        <v>2</v>
      </c>
      <c r="G359" s="37"/>
      <c r="H359" s="37" t="s">
        <v>2206</v>
      </c>
      <c r="I359" s="56" t="s">
        <v>351</v>
      </c>
      <c r="J359" s="37" t="s">
        <v>941</v>
      </c>
      <c r="K359" s="69" t="s">
        <v>208</v>
      </c>
      <c r="L359" s="272">
        <v>170210301000295</v>
      </c>
      <c r="M359" s="37" t="s">
        <v>1920</v>
      </c>
      <c r="N359" s="182" t="s">
        <v>2207</v>
      </c>
      <c r="O359" s="42" t="s">
        <v>523</v>
      </c>
      <c r="P359" s="62"/>
      <c r="Q359" s="38"/>
    </row>
    <row r="360" spans="1:17" x14ac:dyDescent="0.25">
      <c r="A360" s="44">
        <v>359</v>
      </c>
      <c r="B360" s="234" t="s">
        <v>2064</v>
      </c>
      <c r="C360" s="198" t="s">
        <v>2065</v>
      </c>
      <c r="D360" s="212">
        <v>43726</v>
      </c>
      <c r="E360" s="212">
        <v>44012</v>
      </c>
      <c r="F360" s="198">
        <v>1</v>
      </c>
      <c r="G360" s="212">
        <v>44013</v>
      </c>
      <c r="H360" s="198" t="s">
        <v>2208</v>
      </c>
      <c r="I360" s="198" t="s">
        <v>386</v>
      </c>
      <c r="J360" s="198" t="s">
        <v>428</v>
      </c>
      <c r="K360" s="214" t="s">
        <v>228</v>
      </c>
      <c r="L360" s="204">
        <v>160310101000923</v>
      </c>
      <c r="M360" s="198" t="s">
        <v>2209</v>
      </c>
      <c r="N360" s="232" t="s">
        <v>2210</v>
      </c>
      <c r="O360" s="233" t="s">
        <v>523</v>
      </c>
      <c r="P360" s="62">
        <v>8357855767</v>
      </c>
      <c r="Q360" s="38"/>
    </row>
    <row r="361" spans="1:17" x14ac:dyDescent="0.25">
      <c r="A361" s="44">
        <v>360</v>
      </c>
      <c r="B361" s="125" t="s">
        <v>2027</v>
      </c>
      <c r="C361" s="37" t="s">
        <v>2028</v>
      </c>
      <c r="D361" s="127">
        <v>43735</v>
      </c>
      <c r="E361" s="121">
        <v>44377</v>
      </c>
      <c r="F361" s="37">
        <v>2</v>
      </c>
      <c r="G361" s="37"/>
      <c r="H361" s="37" t="s">
        <v>2211</v>
      </c>
      <c r="I361" s="37" t="s">
        <v>413</v>
      </c>
      <c r="J361" s="37" t="s">
        <v>2026</v>
      </c>
      <c r="K361" s="70" t="s">
        <v>1315</v>
      </c>
      <c r="L361" s="68">
        <v>172110101000061</v>
      </c>
      <c r="M361" s="37" t="s">
        <v>1923</v>
      </c>
      <c r="N361" s="182" t="s">
        <v>2212</v>
      </c>
      <c r="O361" s="42" t="s">
        <v>523</v>
      </c>
      <c r="P361" s="62">
        <v>8470048149</v>
      </c>
      <c r="Q361" s="38"/>
    </row>
    <row r="362" spans="1:17" x14ac:dyDescent="0.25">
      <c r="A362" s="44">
        <v>361</v>
      </c>
      <c r="B362" s="234" t="s">
        <v>2051</v>
      </c>
      <c r="C362" s="198" t="s">
        <v>2052</v>
      </c>
      <c r="D362" s="212">
        <v>43745</v>
      </c>
      <c r="E362" s="212">
        <v>44012</v>
      </c>
      <c r="F362" s="198">
        <v>1</v>
      </c>
      <c r="G362" s="212">
        <v>44013</v>
      </c>
      <c r="H362" s="198" t="s">
        <v>2213</v>
      </c>
      <c r="I362" s="198" t="s">
        <v>356</v>
      </c>
      <c r="J362" s="198" t="s">
        <v>2050</v>
      </c>
      <c r="K362" s="214" t="s">
        <v>2049</v>
      </c>
      <c r="L362" s="204">
        <v>170310261000323</v>
      </c>
      <c r="M362" s="198" t="s">
        <v>1920</v>
      </c>
      <c r="N362" s="232" t="s">
        <v>2214</v>
      </c>
      <c r="O362" s="233" t="s">
        <v>523</v>
      </c>
      <c r="P362" s="62"/>
      <c r="Q362" s="38"/>
    </row>
    <row r="363" spans="1:17" x14ac:dyDescent="0.25">
      <c r="A363" s="44">
        <v>362</v>
      </c>
      <c r="B363" s="234" t="s">
        <v>1964</v>
      </c>
      <c r="C363" s="198" t="s">
        <v>1965</v>
      </c>
      <c r="D363" s="212">
        <v>43748</v>
      </c>
      <c r="E363" s="212">
        <v>44012</v>
      </c>
      <c r="F363" s="198">
        <v>1</v>
      </c>
      <c r="G363" s="212">
        <v>44013</v>
      </c>
      <c r="H363" s="198" t="s">
        <v>2215</v>
      </c>
      <c r="I363" s="198" t="s">
        <v>398</v>
      </c>
      <c r="J363" s="198" t="s">
        <v>1840</v>
      </c>
      <c r="K363" s="214" t="s">
        <v>1814</v>
      </c>
      <c r="L363" s="204">
        <v>221610101000153</v>
      </c>
      <c r="M363" s="198" t="s">
        <v>2216</v>
      </c>
      <c r="N363" s="232" t="s">
        <v>2217</v>
      </c>
      <c r="O363" s="233" t="s">
        <v>523</v>
      </c>
      <c r="P363" s="62"/>
      <c r="Q363" s="38"/>
    </row>
    <row r="364" spans="1:17" x14ac:dyDescent="0.25">
      <c r="A364" s="44">
        <v>363</v>
      </c>
      <c r="B364" s="125" t="s">
        <v>1942</v>
      </c>
      <c r="C364" s="37" t="s">
        <v>2118</v>
      </c>
      <c r="D364" s="127">
        <v>43747</v>
      </c>
      <c r="E364" s="121">
        <v>44377</v>
      </c>
      <c r="F364" s="37">
        <v>2</v>
      </c>
      <c r="G364" s="37"/>
      <c r="H364" s="37" t="s">
        <v>2218</v>
      </c>
      <c r="I364" s="37" t="s">
        <v>398</v>
      </c>
      <c r="J364" s="37" t="s">
        <v>2799</v>
      </c>
      <c r="K364" s="70" t="s">
        <v>2776</v>
      </c>
      <c r="L364" s="68">
        <v>180710261000062</v>
      </c>
      <c r="M364" s="37" t="s">
        <v>1920</v>
      </c>
      <c r="N364" s="182" t="s">
        <v>2219</v>
      </c>
      <c r="O364" s="42" t="s">
        <v>523</v>
      </c>
      <c r="P364" s="62"/>
      <c r="Q364" s="38"/>
    </row>
    <row r="365" spans="1:17" x14ac:dyDescent="0.25">
      <c r="A365" s="44">
        <v>364</v>
      </c>
      <c r="B365" s="125" t="s">
        <v>2066</v>
      </c>
      <c r="C365" s="37" t="s">
        <v>2067</v>
      </c>
      <c r="D365" s="127">
        <v>43748</v>
      </c>
      <c r="E365" s="121">
        <v>44377</v>
      </c>
      <c r="F365" s="37">
        <v>2</v>
      </c>
      <c r="G365" s="37"/>
      <c r="H365" s="37" t="s">
        <v>2220</v>
      </c>
      <c r="I365" s="37" t="s">
        <v>386</v>
      </c>
      <c r="J365" s="37" t="s">
        <v>428</v>
      </c>
      <c r="K365" s="70" t="s">
        <v>228</v>
      </c>
      <c r="L365" s="68">
        <v>160310301000338</v>
      </c>
      <c r="M365" s="37" t="s">
        <v>2221</v>
      </c>
      <c r="N365" s="182" t="s">
        <v>2222</v>
      </c>
      <c r="O365" s="42" t="s">
        <v>523</v>
      </c>
      <c r="P365" s="62">
        <v>8425350196</v>
      </c>
      <c r="Q365" s="38"/>
    </row>
    <row r="366" spans="1:17" x14ac:dyDescent="0.25">
      <c r="A366" s="44">
        <v>365</v>
      </c>
      <c r="B366" s="234" t="s">
        <v>1982</v>
      </c>
      <c r="C366" s="198" t="s">
        <v>1983</v>
      </c>
      <c r="D366" s="212">
        <v>43749</v>
      </c>
      <c r="E366" s="212">
        <v>44012</v>
      </c>
      <c r="F366" s="198">
        <v>1</v>
      </c>
      <c r="G366" s="212">
        <v>44013</v>
      </c>
      <c r="H366" s="198" t="s">
        <v>2223</v>
      </c>
      <c r="I366" s="198" t="s">
        <v>363</v>
      </c>
      <c r="J366" s="198" t="s">
        <v>1389</v>
      </c>
      <c r="K366" s="214" t="s">
        <v>1388</v>
      </c>
      <c r="L366" s="204">
        <v>140214849234209</v>
      </c>
      <c r="M366" s="198" t="s">
        <v>2224</v>
      </c>
      <c r="N366" s="232" t="s">
        <v>2225</v>
      </c>
      <c r="O366" s="233" t="s">
        <v>523</v>
      </c>
      <c r="P366" s="62"/>
      <c r="Q366" s="38"/>
    </row>
    <row r="367" spans="1:17" x14ac:dyDescent="0.25">
      <c r="A367" s="44">
        <v>366</v>
      </c>
      <c r="B367" s="234" t="s">
        <v>2035</v>
      </c>
      <c r="C367" s="198" t="s">
        <v>2036</v>
      </c>
      <c r="D367" s="212">
        <v>43755</v>
      </c>
      <c r="E367" s="212">
        <v>44012</v>
      </c>
      <c r="F367" s="198">
        <v>1</v>
      </c>
      <c r="G367" s="212">
        <v>44013</v>
      </c>
      <c r="H367" s="198" t="s">
        <v>2226</v>
      </c>
      <c r="I367" s="198" t="s">
        <v>356</v>
      </c>
      <c r="J367" s="198" t="s">
        <v>941</v>
      </c>
      <c r="K367" s="214" t="s">
        <v>208</v>
      </c>
      <c r="L367" s="204">
        <v>172010301000199</v>
      </c>
      <c r="M367" s="198" t="s">
        <v>1920</v>
      </c>
      <c r="N367" s="232" t="s">
        <v>2227</v>
      </c>
      <c r="O367" s="233" t="s">
        <v>523</v>
      </c>
      <c r="P367" s="62"/>
      <c r="Q367" s="38"/>
    </row>
    <row r="368" spans="1:17" x14ac:dyDescent="0.25">
      <c r="A368" s="44">
        <v>367</v>
      </c>
      <c r="B368" s="234" t="s">
        <v>2102</v>
      </c>
      <c r="C368" s="198" t="s">
        <v>2103</v>
      </c>
      <c r="D368" s="212">
        <v>43759</v>
      </c>
      <c r="E368" s="212">
        <v>44012</v>
      </c>
      <c r="F368" s="198">
        <v>1</v>
      </c>
      <c r="G368" s="212">
        <v>44013</v>
      </c>
      <c r="H368" s="198" t="s">
        <v>2228</v>
      </c>
      <c r="I368" s="198" t="s">
        <v>2749</v>
      </c>
      <c r="J368" s="198" t="s">
        <v>1495</v>
      </c>
      <c r="K368" s="214" t="s">
        <v>1494</v>
      </c>
      <c r="L368" s="204">
        <v>141010101000417</v>
      </c>
      <c r="M368" s="198" t="s">
        <v>1920</v>
      </c>
      <c r="N368" s="232" t="s">
        <v>2229</v>
      </c>
      <c r="O368" s="233" t="s">
        <v>523</v>
      </c>
      <c r="P368" s="62" t="s">
        <v>2230</v>
      </c>
      <c r="Q368" s="38"/>
    </row>
    <row r="369" spans="1:17" x14ac:dyDescent="0.25">
      <c r="A369" s="44">
        <v>368</v>
      </c>
      <c r="B369" s="234" t="s">
        <v>2053</v>
      </c>
      <c r="C369" s="198" t="s">
        <v>2054</v>
      </c>
      <c r="D369" s="212">
        <v>43766</v>
      </c>
      <c r="E369" s="212">
        <v>44012</v>
      </c>
      <c r="F369" s="198">
        <v>1</v>
      </c>
      <c r="G369" s="212">
        <v>44013</v>
      </c>
      <c r="H369" s="198" t="s">
        <v>2231</v>
      </c>
      <c r="I369" s="198" t="s">
        <v>356</v>
      </c>
      <c r="J369" s="198" t="s">
        <v>2050</v>
      </c>
      <c r="K369" s="214" t="s">
        <v>2049</v>
      </c>
      <c r="L369" s="204">
        <v>170310101000307</v>
      </c>
      <c r="M369" s="198" t="s">
        <v>1920</v>
      </c>
      <c r="N369" s="232" t="s">
        <v>2232</v>
      </c>
      <c r="O369" s="233" t="s">
        <v>523</v>
      </c>
      <c r="P369" s="62"/>
      <c r="Q369" s="38"/>
    </row>
    <row r="370" spans="1:17" x14ac:dyDescent="0.25">
      <c r="A370" s="44">
        <v>369</v>
      </c>
      <c r="B370" s="234" t="s">
        <v>2055</v>
      </c>
      <c r="C370" s="198" t="s">
        <v>1998</v>
      </c>
      <c r="D370" s="212">
        <v>43766</v>
      </c>
      <c r="E370" s="212">
        <v>44012</v>
      </c>
      <c r="F370" s="198">
        <v>1</v>
      </c>
      <c r="G370" s="212">
        <v>44013</v>
      </c>
      <c r="H370" s="198" t="s">
        <v>2233</v>
      </c>
      <c r="I370" s="198" t="s">
        <v>356</v>
      </c>
      <c r="J370" s="198" t="s">
        <v>2050</v>
      </c>
      <c r="K370" s="214" t="s">
        <v>2049</v>
      </c>
      <c r="L370" s="204">
        <v>170310301000124</v>
      </c>
      <c r="M370" s="198" t="s">
        <v>1920</v>
      </c>
      <c r="N370" s="232" t="s">
        <v>2234</v>
      </c>
      <c r="O370" s="233" t="s">
        <v>523</v>
      </c>
      <c r="P370" s="62"/>
      <c r="Q370" s="38"/>
    </row>
    <row r="371" spans="1:17" x14ac:dyDescent="0.25">
      <c r="A371" s="44">
        <v>370</v>
      </c>
      <c r="B371" s="125" t="s">
        <v>1975</v>
      </c>
      <c r="C371" s="37" t="s">
        <v>1798</v>
      </c>
      <c r="D371" s="127">
        <v>43766</v>
      </c>
      <c r="E371" s="121">
        <v>44377</v>
      </c>
      <c r="F371" s="37">
        <v>2</v>
      </c>
      <c r="G371" s="37"/>
      <c r="H371" s="37" t="s">
        <v>2235</v>
      </c>
      <c r="I371" s="37" t="s">
        <v>363</v>
      </c>
      <c r="J371" s="37" t="s">
        <v>1187</v>
      </c>
      <c r="K371" s="70" t="s">
        <v>162</v>
      </c>
      <c r="L371" s="68">
        <v>200014949181979</v>
      </c>
      <c r="M371" s="37" t="s">
        <v>1063</v>
      </c>
      <c r="N371" s="182" t="s">
        <v>2236</v>
      </c>
      <c r="O371" s="42" t="s">
        <v>523</v>
      </c>
      <c r="P371" s="62"/>
      <c r="Q371" s="38"/>
    </row>
    <row r="372" spans="1:17" x14ac:dyDescent="0.25">
      <c r="A372" s="44">
        <v>371</v>
      </c>
      <c r="B372" s="234" t="s">
        <v>1984</v>
      </c>
      <c r="C372" s="198" t="s">
        <v>1985</v>
      </c>
      <c r="D372" s="212">
        <v>43769</v>
      </c>
      <c r="E372" s="212">
        <v>44012</v>
      </c>
      <c r="F372" s="198">
        <v>1</v>
      </c>
      <c r="G372" s="212">
        <v>44013</v>
      </c>
      <c r="H372" s="198" t="s">
        <v>2237</v>
      </c>
      <c r="I372" s="198" t="s">
        <v>363</v>
      </c>
      <c r="J372" s="198" t="s">
        <v>1389</v>
      </c>
      <c r="K372" s="214" t="s">
        <v>1388</v>
      </c>
      <c r="L372" s="204">
        <v>210210301000605</v>
      </c>
      <c r="M372" s="198" t="s">
        <v>2238</v>
      </c>
      <c r="N372" s="232" t="s">
        <v>2239</v>
      </c>
      <c r="O372" s="233" t="s">
        <v>523</v>
      </c>
      <c r="P372" s="62"/>
      <c r="Q372" s="38"/>
    </row>
    <row r="373" spans="1:17" x14ac:dyDescent="0.25">
      <c r="A373" s="44">
        <v>372</v>
      </c>
      <c r="B373" s="234" t="s">
        <v>1977</v>
      </c>
      <c r="C373" s="198" t="s">
        <v>1978</v>
      </c>
      <c r="D373" s="212">
        <v>43791</v>
      </c>
      <c r="E373" s="212">
        <v>44012</v>
      </c>
      <c r="F373" s="198">
        <v>1</v>
      </c>
      <c r="G373" s="212">
        <v>44013</v>
      </c>
      <c r="H373" s="198" t="s">
        <v>2240</v>
      </c>
      <c r="I373" s="198" t="s">
        <v>363</v>
      </c>
      <c r="J373" s="198" t="s">
        <v>1187</v>
      </c>
      <c r="K373" s="214" t="s">
        <v>162</v>
      </c>
      <c r="L373" s="204">
        <v>101514849067316</v>
      </c>
      <c r="M373" s="198" t="s">
        <v>595</v>
      </c>
      <c r="N373" s="232" t="s">
        <v>2241</v>
      </c>
      <c r="O373" s="233" t="s">
        <v>523</v>
      </c>
      <c r="P373" s="62"/>
      <c r="Q373" s="38"/>
    </row>
    <row r="374" spans="1:17" x14ac:dyDescent="0.25">
      <c r="A374" s="44">
        <v>373</v>
      </c>
      <c r="B374" s="234" t="s">
        <v>1961</v>
      </c>
      <c r="C374" s="198" t="s">
        <v>1962</v>
      </c>
      <c r="D374" s="212">
        <v>43788</v>
      </c>
      <c r="E374" s="212">
        <v>44012</v>
      </c>
      <c r="F374" s="198">
        <v>1</v>
      </c>
      <c r="G374" s="212">
        <v>44013</v>
      </c>
      <c r="H374" s="198" t="s">
        <v>2242</v>
      </c>
      <c r="I374" s="198" t="s">
        <v>398</v>
      </c>
      <c r="J374" s="198" t="s">
        <v>1839</v>
      </c>
      <c r="K374" s="214" t="s">
        <v>1800</v>
      </c>
      <c r="L374" s="204">
        <v>140210301001038</v>
      </c>
      <c r="M374" s="198" t="s">
        <v>2243</v>
      </c>
      <c r="N374" s="232" t="s">
        <v>2244</v>
      </c>
      <c r="O374" s="233" t="s">
        <v>523</v>
      </c>
      <c r="P374" s="62"/>
      <c r="Q374" s="38"/>
    </row>
    <row r="375" spans="1:17" x14ac:dyDescent="0.25">
      <c r="A375" s="44">
        <v>374</v>
      </c>
      <c r="B375" s="125" t="s">
        <v>2087</v>
      </c>
      <c r="C375" s="37" t="s">
        <v>2088</v>
      </c>
      <c r="D375" s="127">
        <v>43796</v>
      </c>
      <c r="E375" s="121">
        <v>44377</v>
      </c>
      <c r="F375" s="37">
        <v>2</v>
      </c>
      <c r="G375" s="37"/>
      <c r="H375" s="37" t="s">
        <v>2245</v>
      </c>
      <c r="I375" s="37" t="s">
        <v>351</v>
      </c>
      <c r="J375" s="37" t="s">
        <v>1914</v>
      </c>
      <c r="K375" s="70" t="s">
        <v>1900</v>
      </c>
      <c r="L375" s="68">
        <v>170810101000424</v>
      </c>
      <c r="M375" s="37" t="s">
        <v>1920</v>
      </c>
      <c r="N375" s="182" t="s">
        <v>2246</v>
      </c>
      <c r="O375" s="42" t="s">
        <v>523</v>
      </c>
      <c r="P375" s="62"/>
      <c r="Q375" s="38"/>
    </row>
    <row r="376" spans="1:17" x14ac:dyDescent="0.25">
      <c r="A376" s="44">
        <v>375</v>
      </c>
      <c r="B376" s="125" t="s">
        <v>2090</v>
      </c>
      <c r="C376" s="37" t="s">
        <v>2091</v>
      </c>
      <c r="D376" s="127">
        <v>43796</v>
      </c>
      <c r="E376" s="121">
        <v>44377</v>
      </c>
      <c r="F376" s="37">
        <v>2</v>
      </c>
      <c r="G376" s="37"/>
      <c r="H376" s="37" t="s">
        <v>2247</v>
      </c>
      <c r="I376" s="37" t="s">
        <v>351</v>
      </c>
      <c r="J376" s="37" t="s">
        <v>1914</v>
      </c>
      <c r="K376" s="70" t="s">
        <v>1900</v>
      </c>
      <c r="L376" s="68">
        <v>170810101000423</v>
      </c>
      <c r="M376" s="37" t="s">
        <v>1920</v>
      </c>
      <c r="N376" s="182" t="s">
        <v>2248</v>
      </c>
      <c r="O376" s="42" t="s">
        <v>523</v>
      </c>
      <c r="P376" s="62"/>
      <c r="Q376" s="38"/>
    </row>
    <row r="377" spans="1:17" x14ac:dyDescent="0.25">
      <c r="A377" s="44">
        <v>376</v>
      </c>
      <c r="B377" s="125" t="s">
        <v>1986</v>
      </c>
      <c r="C377" s="37" t="s">
        <v>1987</v>
      </c>
      <c r="D377" s="127">
        <v>43797</v>
      </c>
      <c r="E377" s="121">
        <v>44377</v>
      </c>
      <c r="F377" s="37">
        <v>2</v>
      </c>
      <c r="G377" s="37"/>
      <c r="H377" s="37" t="s">
        <v>2249</v>
      </c>
      <c r="I377" s="37" t="s">
        <v>363</v>
      </c>
      <c r="J377" s="37" t="s">
        <v>1389</v>
      </c>
      <c r="K377" s="70" t="s">
        <v>1388</v>
      </c>
      <c r="L377" s="68">
        <v>221114849271504</v>
      </c>
      <c r="M377" s="37" t="s">
        <v>1169</v>
      </c>
      <c r="N377" s="182" t="s">
        <v>2250</v>
      </c>
      <c r="O377" s="42" t="s">
        <v>523</v>
      </c>
      <c r="P377" s="62"/>
      <c r="Q377" s="38"/>
    </row>
    <row r="378" spans="1:17" x14ac:dyDescent="0.25">
      <c r="A378" s="44">
        <v>377</v>
      </c>
      <c r="B378" s="125" t="s">
        <v>1999</v>
      </c>
      <c r="C378" s="37" t="s">
        <v>2000</v>
      </c>
      <c r="D378" s="127">
        <v>43801</v>
      </c>
      <c r="E378" s="121">
        <v>44561</v>
      </c>
      <c r="F378" s="37">
        <v>2</v>
      </c>
      <c r="G378" s="37"/>
      <c r="H378" s="37" t="s">
        <v>2251</v>
      </c>
      <c r="I378" s="37" t="s">
        <v>348</v>
      </c>
      <c r="J378" s="120" t="s">
        <v>244</v>
      </c>
      <c r="K378" s="64" t="s">
        <v>97</v>
      </c>
      <c r="L378" s="68">
        <v>210410301000216</v>
      </c>
      <c r="M378" s="37" t="s">
        <v>1920</v>
      </c>
      <c r="N378" s="182" t="s">
        <v>2252</v>
      </c>
      <c r="O378" s="42" t="s">
        <v>523</v>
      </c>
      <c r="P378" s="62"/>
      <c r="Q378" s="38"/>
    </row>
    <row r="379" spans="1:17" x14ac:dyDescent="0.25">
      <c r="A379" s="44">
        <v>378</v>
      </c>
      <c r="B379" s="125" t="s">
        <v>1970</v>
      </c>
      <c r="C379" s="37" t="s">
        <v>1971</v>
      </c>
      <c r="D379" s="127">
        <v>43801</v>
      </c>
      <c r="E379" s="121">
        <v>44561</v>
      </c>
      <c r="F379" s="37">
        <v>2</v>
      </c>
      <c r="G379" s="37"/>
      <c r="H379" s="37" t="s">
        <v>2253</v>
      </c>
      <c r="I379" s="37" t="s">
        <v>363</v>
      </c>
      <c r="J379" s="37" t="s">
        <v>410</v>
      </c>
      <c r="K379" s="70" t="s">
        <v>267</v>
      </c>
      <c r="L379" s="68">
        <v>211010301000179</v>
      </c>
      <c r="M379" s="37" t="s">
        <v>1920</v>
      </c>
      <c r="N379" s="182" t="s">
        <v>2254</v>
      </c>
      <c r="O379" s="42" t="s">
        <v>523</v>
      </c>
      <c r="P379" s="65" t="s">
        <v>2230</v>
      </c>
      <c r="Q379" s="38"/>
    </row>
    <row r="380" spans="1:17" x14ac:dyDescent="0.25">
      <c r="A380" s="44">
        <v>379</v>
      </c>
      <c r="B380" s="234" t="s">
        <v>2001</v>
      </c>
      <c r="C380" s="198" t="s">
        <v>2002</v>
      </c>
      <c r="D380" s="212">
        <v>43803</v>
      </c>
      <c r="E380" s="212">
        <v>44196</v>
      </c>
      <c r="F380" s="198">
        <v>1</v>
      </c>
      <c r="G380" s="212">
        <v>44197</v>
      </c>
      <c r="H380" s="198" t="s">
        <v>2255</v>
      </c>
      <c r="I380" s="198" t="s">
        <v>348</v>
      </c>
      <c r="J380" s="209" t="s">
        <v>244</v>
      </c>
      <c r="K380" s="218" t="s">
        <v>97</v>
      </c>
      <c r="L380" s="204">
        <v>140510101000129</v>
      </c>
      <c r="M380" s="198" t="s">
        <v>2256</v>
      </c>
      <c r="N380" s="232" t="s">
        <v>2257</v>
      </c>
      <c r="O380" s="233" t="s">
        <v>523</v>
      </c>
      <c r="P380" s="62">
        <v>8505795514</v>
      </c>
      <c r="Q380" s="38"/>
    </row>
    <row r="381" spans="1:17" x14ac:dyDescent="0.25">
      <c r="A381" s="44">
        <v>380</v>
      </c>
      <c r="B381" s="234" t="s">
        <v>2003</v>
      </c>
      <c r="C381" s="198" t="s">
        <v>2004</v>
      </c>
      <c r="D381" s="212">
        <v>43804</v>
      </c>
      <c r="E381" s="212">
        <v>44196</v>
      </c>
      <c r="F381" s="198">
        <v>1</v>
      </c>
      <c r="G381" s="212">
        <v>44131</v>
      </c>
      <c r="H381" s="198" t="s">
        <v>2258</v>
      </c>
      <c r="I381" s="198" t="s">
        <v>348</v>
      </c>
      <c r="J381" s="198" t="s">
        <v>250</v>
      </c>
      <c r="K381" s="214" t="s">
        <v>101</v>
      </c>
      <c r="L381" s="204">
        <v>211010301000196</v>
      </c>
      <c r="M381" s="198" t="s">
        <v>1920</v>
      </c>
      <c r="N381" s="232" t="s">
        <v>2259</v>
      </c>
      <c r="O381" s="233" t="s">
        <v>523</v>
      </c>
      <c r="P381" s="62"/>
      <c r="Q381" s="38"/>
    </row>
    <row r="382" spans="1:17" x14ac:dyDescent="0.25">
      <c r="A382" s="44">
        <v>381</v>
      </c>
      <c r="B382" s="125" t="s">
        <v>1938</v>
      </c>
      <c r="C382" s="37" t="s">
        <v>1939</v>
      </c>
      <c r="D382" s="127">
        <v>43819</v>
      </c>
      <c r="E382" s="121">
        <v>44561</v>
      </c>
      <c r="F382" s="37">
        <v>3</v>
      </c>
      <c r="G382" s="37"/>
      <c r="H382" s="37" t="s">
        <v>2260</v>
      </c>
      <c r="I382" s="37" t="s">
        <v>398</v>
      </c>
      <c r="J382" s="37" t="s">
        <v>1673</v>
      </c>
      <c r="K382" s="70" t="s">
        <v>1660</v>
      </c>
      <c r="L382" s="68">
        <v>171810301000042</v>
      </c>
      <c r="M382" s="37" t="s">
        <v>2261</v>
      </c>
      <c r="N382" s="182" t="s">
        <v>2262</v>
      </c>
      <c r="O382" s="42" t="s">
        <v>523</v>
      </c>
      <c r="P382" s="62">
        <v>8034496260</v>
      </c>
      <c r="Q382" s="38"/>
    </row>
    <row r="383" spans="1:17" x14ac:dyDescent="0.25">
      <c r="A383" s="44">
        <v>382</v>
      </c>
      <c r="B383" s="125" t="s">
        <v>2015</v>
      </c>
      <c r="C383" s="37" t="s">
        <v>2016</v>
      </c>
      <c r="D383" s="127">
        <v>43824</v>
      </c>
      <c r="E383" s="121">
        <v>44561</v>
      </c>
      <c r="F383" s="37">
        <v>2</v>
      </c>
      <c r="G383" s="37"/>
      <c r="H383" s="37" t="s">
        <v>2263</v>
      </c>
      <c r="I383" s="37" t="s">
        <v>348</v>
      </c>
      <c r="J383" s="37" t="s">
        <v>2013</v>
      </c>
      <c r="K383" s="69" t="s">
        <v>2012</v>
      </c>
      <c r="L383" s="68">
        <v>100314849170897</v>
      </c>
      <c r="M383" s="37" t="s">
        <v>2264</v>
      </c>
      <c r="N383" s="182" t="s">
        <v>2265</v>
      </c>
      <c r="O383" s="42" t="s">
        <v>523</v>
      </c>
      <c r="P383" s="62"/>
      <c r="Q383" s="38"/>
    </row>
    <row r="384" spans="1:17" x14ac:dyDescent="0.25">
      <c r="A384" s="44">
        <v>383</v>
      </c>
      <c r="B384" s="125" t="s">
        <v>2075</v>
      </c>
      <c r="C384" s="38" t="s">
        <v>2076</v>
      </c>
      <c r="D384" s="121">
        <v>44036</v>
      </c>
      <c r="E384" s="121">
        <v>44377</v>
      </c>
      <c r="F384" s="38">
        <v>1</v>
      </c>
      <c r="G384" s="121"/>
      <c r="H384" s="38" t="s">
        <v>2550</v>
      </c>
      <c r="I384" s="38" t="s">
        <v>351</v>
      </c>
      <c r="J384" s="38" t="s">
        <v>419</v>
      </c>
      <c r="K384" s="66" t="s">
        <v>1281</v>
      </c>
      <c r="L384" s="59">
        <v>100114849350833</v>
      </c>
      <c r="M384" s="38" t="s">
        <v>1077</v>
      </c>
      <c r="N384" s="181" t="s">
        <v>2266</v>
      </c>
      <c r="O384" s="44" t="s">
        <v>523</v>
      </c>
      <c r="P384" s="62">
        <v>8091983775</v>
      </c>
      <c r="Q384" s="38"/>
    </row>
    <row r="385" spans="1:17" x14ac:dyDescent="0.25">
      <c r="A385" s="44">
        <v>384</v>
      </c>
      <c r="B385" s="125" t="s">
        <v>2059</v>
      </c>
      <c r="C385" s="37" t="s">
        <v>2060</v>
      </c>
      <c r="D385" s="127">
        <v>43825</v>
      </c>
      <c r="E385" s="121">
        <v>44561</v>
      </c>
      <c r="F385" s="37">
        <v>2</v>
      </c>
      <c r="G385" s="37"/>
      <c r="H385" s="37" t="s">
        <v>2267</v>
      </c>
      <c r="I385" s="56" t="s">
        <v>351</v>
      </c>
      <c r="J385" s="37" t="s">
        <v>1641</v>
      </c>
      <c r="K385" s="70" t="s">
        <v>2048</v>
      </c>
      <c r="L385" s="68">
        <v>160314949096195</v>
      </c>
      <c r="M385" s="37" t="s">
        <v>1097</v>
      </c>
      <c r="N385" s="182" t="s">
        <v>2268</v>
      </c>
      <c r="O385" s="42" t="s">
        <v>523</v>
      </c>
      <c r="P385" s="62"/>
      <c r="Q385" s="38"/>
    </row>
    <row r="386" spans="1:17" x14ac:dyDescent="0.25">
      <c r="A386" s="44">
        <v>385</v>
      </c>
      <c r="B386" s="125" t="s">
        <v>2269</v>
      </c>
      <c r="C386" s="37" t="s">
        <v>1941</v>
      </c>
      <c r="D386" s="127">
        <v>43850</v>
      </c>
      <c r="E386" s="121">
        <v>44561</v>
      </c>
      <c r="F386" s="37">
        <v>2</v>
      </c>
      <c r="G386" s="37"/>
      <c r="H386" s="37" t="s">
        <v>2270</v>
      </c>
      <c r="I386" s="37" t="s">
        <v>398</v>
      </c>
      <c r="J386" s="37" t="s">
        <v>1262</v>
      </c>
      <c r="K386" s="70" t="s">
        <v>1255</v>
      </c>
      <c r="L386" s="68">
        <v>140110301000176</v>
      </c>
      <c r="M386" s="37" t="s">
        <v>1858</v>
      </c>
      <c r="N386" s="182" t="s">
        <v>2271</v>
      </c>
      <c r="O386" s="42" t="s">
        <v>523</v>
      </c>
      <c r="P386" s="62">
        <v>8242461685</v>
      </c>
      <c r="Q386" s="38"/>
    </row>
    <row r="387" spans="1:17" x14ac:dyDescent="0.25">
      <c r="A387" s="44">
        <v>386</v>
      </c>
      <c r="B387" s="125" t="s">
        <v>2314</v>
      </c>
      <c r="C387" s="38" t="s">
        <v>1446</v>
      </c>
      <c r="D387" s="121">
        <v>43864</v>
      </c>
      <c r="E387" s="121">
        <v>44561</v>
      </c>
      <c r="F387" s="38">
        <v>2</v>
      </c>
      <c r="G387" s="38"/>
      <c r="H387" s="38" t="s">
        <v>2322</v>
      </c>
      <c r="I387" s="38" t="s">
        <v>413</v>
      </c>
      <c r="J387" s="38" t="s">
        <v>580</v>
      </c>
      <c r="K387" s="66" t="s">
        <v>202</v>
      </c>
      <c r="L387" s="59">
        <v>100114849382559</v>
      </c>
      <c r="M387" s="38" t="s">
        <v>1077</v>
      </c>
      <c r="N387" s="181" t="s">
        <v>2323</v>
      </c>
      <c r="O387" s="44" t="s">
        <v>523</v>
      </c>
      <c r="P387" s="62">
        <v>8472664383</v>
      </c>
      <c r="Q387" s="38"/>
    </row>
    <row r="388" spans="1:17" x14ac:dyDescent="0.25">
      <c r="A388" s="44">
        <v>387</v>
      </c>
      <c r="B388" s="125" t="s">
        <v>2312</v>
      </c>
      <c r="C388" s="38" t="s">
        <v>391</v>
      </c>
      <c r="D388" s="121">
        <v>43867</v>
      </c>
      <c r="E388" s="121">
        <v>44561</v>
      </c>
      <c r="F388" s="38">
        <v>2</v>
      </c>
      <c r="G388" s="38"/>
      <c r="H388" s="38" t="s">
        <v>2324</v>
      </c>
      <c r="I388" s="38" t="s">
        <v>348</v>
      </c>
      <c r="J388" s="120" t="s">
        <v>244</v>
      </c>
      <c r="K388" s="64" t="s">
        <v>97</v>
      </c>
      <c r="L388" s="59">
        <v>220214849241130</v>
      </c>
      <c r="M388" s="38" t="s">
        <v>1920</v>
      </c>
      <c r="N388" s="181" t="s">
        <v>2325</v>
      </c>
      <c r="O388" s="44" t="s">
        <v>523</v>
      </c>
      <c r="P388" s="62">
        <v>8120344769</v>
      </c>
      <c r="Q388" s="38"/>
    </row>
    <row r="389" spans="1:17" x14ac:dyDescent="0.25">
      <c r="A389" s="44">
        <v>388</v>
      </c>
      <c r="B389" s="234" t="s">
        <v>2316</v>
      </c>
      <c r="C389" s="198" t="s">
        <v>1376</v>
      </c>
      <c r="D389" s="212">
        <v>43871</v>
      </c>
      <c r="E389" s="212">
        <v>44196</v>
      </c>
      <c r="F389" s="198">
        <v>1</v>
      </c>
      <c r="G389" s="212">
        <v>44197</v>
      </c>
      <c r="H389" s="198" t="s">
        <v>2326</v>
      </c>
      <c r="I389" s="199" t="s">
        <v>351</v>
      </c>
      <c r="J389" s="198" t="s">
        <v>941</v>
      </c>
      <c r="K389" s="214" t="s">
        <v>208</v>
      </c>
      <c r="L389" s="204">
        <v>172314849256079</v>
      </c>
      <c r="M389" s="198" t="s">
        <v>1920</v>
      </c>
      <c r="N389" s="232" t="s">
        <v>2327</v>
      </c>
      <c r="O389" s="233" t="s">
        <v>523</v>
      </c>
      <c r="P389" s="62">
        <v>8430301349</v>
      </c>
      <c r="Q389" s="38"/>
    </row>
    <row r="390" spans="1:17" x14ac:dyDescent="0.25">
      <c r="A390" s="44">
        <v>389</v>
      </c>
      <c r="B390" s="99" t="s">
        <v>2305</v>
      </c>
      <c r="C390" s="38" t="s">
        <v>2019</v>
      </c>
      <c r="D390" s="121">
        <v>43875</v>
      </c>
      <c r="E390" s="121">
        <v>44561</v>
      </c>
      <c r="F390" s="38">
        <v>3</v>
      </c>
      <c r="G390" s="38"/>
      <c r="H390" s="38" t="s">
        <v>2328</v>
      </c>
      <c r="I390" s="38" t="s">
        <v>398</v>
      </c>
      <c r="J390" s="38" t="s">
        <v>2799</v>
      </c>
      <c r="K390" s="66" t="s">
        <v>2776</v>
      </c>
      <c r="L390" s="59">
        <v>211110261000070</v>
      </c>
      <c r="M390" s="38" t="s">
        <v>1920</v>
      </c>
      <c r="N390" s="181" t="s">
        <v>2329</v>
      </c>
      <c r="O390" s="44" t="s">
        <v>523</v>
      </c>
      <c r="P390" s="62"/>
      <c r="Q390" s="38"/>
    </row>
    <row r="391" spans="1:17" x14ac:dyDescent="0.25">
      <c r="A391" s="44">
        <v>390</v>
      </c>
      <c r="B391" s="99" t="s">
        <v>2307</v>
      </c>
      <c r="C391" s="38" t="s">
        <v>2308</v>
      </c>
      <c r="D391" s="121">
        <v>43875</v>
      </c>
      <c r="E391" s="121">
        <v>44561</v>
      </c>
      <c r="F391" s="38">
        <v>2</v>
      </c>
      <c r="G391" s="38"/>
      <c r="H391" s="38" t="s">
        <v>2330</v>
      </c>
      <c r="I391" s="38" t="s">
        <v>398</v>
      </c>
      <c r="J391" s="38" t="s">
        <v>2594</v>
      </c>
      <c r="K391" s="66" t="s">
        <v>2693</v>
      </c>
      <c r="L391" s="59">
        <v>200114949968670</v>
      </c>
      <c r="M391" s="38" t="s">
        <v>1920</v>
      </c>
      <c r="N391" s="181" t="s">
        <v>2331</v>
      </c>
      <c r="O391" s="44" t="s">
        <v>523</v>
      </c>
      <c r="P391" s="62"/>
      <c r="Q391" s="38"/>
    </row>
    <row r="392" spans="1:17" x14ac:dyDescent="0.25">
      <c r="A392" s="44">
        <v>391</v>
      </c>
      <c r="B392" s="125" t="s">
        <v>2318</v>
      </c>
      <c r="C392" s="38" t="s">
        <v>1825</v>
      </c>
      <c r="D392" s="121">
        <v>43878</v>
      </c>
      <c r="E392" s="121">
        <v>44561</v>
      </c>
      <c r="F392" s="38">
        <v>2</v>
      </c>
      <c r="G392" s="38"/>
      <c r="H392" s="38" t="s">
        <v>2332</v>
      </c>
      <c r="I392" s="38" t="s">
        <v>386</v>
      </c>
      <c r="J392" s="38" t="s">
        <v>428</v>
      </c>
      <c r="K392" s="66" t="s">
        <v>228</v>
      </c>
      <c r="L392" s="59">
        <v>162310102000286</v>
      </c>
      <c r="M392" s="38" t="s">
        <v>2209</v>
      </c>
      <c r="N392" s="181" t="s">
        <v>2333</v>
      </c>
      <c r="O392" s="44" t="s">
        <v>523</v>
      </c>
      <c r="P392" s="62">
        <v>8627448331</v>
      </c>
      <c r="Q392" s="38"/>
    </row>
    <row r="393" spans="1:17" x14ac:dyDescent="0.25">
      <c r="A393" s="44">
        <v>392</v>
      </c>
      <c r="B393" s="125" t="s">
        <v>2309</v>
      </c>
      <c r="C393" s="37" t="s">
        <v>2310</v>
      </c>
      <c r="D393" s="127">
        <v>43886</v>
      </c>
      <c r="E393" s="121">
        <v>44561</v>
      </c>
      <c r="F393" s="37">
        <v>2</v>
      </c>
      <c r="G393" s="37"/>
      <c r="H393" s="37" t="s">
        <v>2334</v>
      </c>
      <c r="I393" s="37" t="s">
        <v>398</v>
      </c>
      <c r="J393" s="37" t="s">
        <v>1839</v>
      </c>
      <c r="K393" s="70" t="s">
        <v>1800</v>
      </c>
      <c r="L393" s="68">
        <v>181610101001999</v>
      </c>
      <c r="M393" s="37" t="s">
        <v>2335</v>
      </c>
      <c r="N393" s="182" t="s">
        <v>2336</v>
      </c>
      <c r="O393" s="42" t="s">
        <v>523</v>
      </c>
      <c r="P393" s="62"/>
      <c r="Q393" s="38"/>
    </row>
    <row r="394" spans="1:17" x14ac:dyDescent="0.25">
      <c r="A394" s="44">
        <v>393</v>
      </c>
      <c r="B394" s="234" t="s">
        <v>2344</v>
      </c>
      <c r="C394" s="198" t="s">
        <v>2345</v>
      </c>
      <c r="D394" s="212">
        <v>43899</v>
      </c>
      <c r="E394" s="212">
        <v>44196</v>
      </c>
      <c r="F394" s="198">
        <v>1</v>
      </c>
      <c r="G394" s="212">
        <v>44197</v>
      </c>
      <c r="H394" s="198" t="s">
        <v>2355</v>
      </c>
      <c r="I394" s="198" t="s">
        <v>386</v>
      </c>
      <c r="J394" s="198" t="s">
        <v>428</v>
      </c>
      <c r="K394" s="214" t="s">
        <v>228</v>
      </c>
      <c r="L394" s="204">
        <v>162510261000074</v>
      </c>
      <c r="M394" s="198" t="s">
        <v>2209</v>
      </c>
      <c r="N394" s="232" t="s">
        <v>2356</v>
      </c>
      <c r="O394" s="233" t="s">
        <v>523</v>
      </c>
      <c r="P394" s="62">
        <v>8457672189</v>
      </c>
      <c r="Q394" s="38"/>
    </row>
    <row r="395" spans="1:17" x14ac:dyDescent="0.25">
      <c r="A395" s="44">
        <v>394</v>
      </c>
      <c r="B395" s="125" t="s">
        <v>2346</v>
      </c>
      <c r="C395" s="37" t="s">
        <v>2347</v>
      </c>
      <c r="D395" s="127">
        <v>43900</v>
      </c>
      <c r="E395" s="121">
        <v>44561</v>
      </c>
      <c r="F395" s="37">
        <v>2</v>
      </c>
      <c r="G395" s="37"/>
      <c r="H395" s="37" t="s">
        <v>2357</v>
      </c>
      <c r="I395" s="37" t="s">
        <v>351</v>
      </c>
      <c r="J395" s="37" t="s">
        <v>2084</v>
      </c>
      <c r="K395" s="70" t="s">
        <v>2481</v>
      </c>
      <c r="L395" s="68">
        <v>170810301000564</v>
      </c>
      <c r="M395" s="38" t="s">
        <v>1920</v>
      </c>
      <c r="N395" s="182" t="s">
        <v>2358</v>
      </c>
      <c r="O395" s="42" t="s">
        <v>523</v>
      </c>
      <c r="P395" s="62"/>
      <c r="Q395" s="38"/>
    </row>
    <row r="396" spans="1:17" x14ac:dyDescent="0.25">
      <c r="A396" s="44">
        <v>395</v>
      </c>
      <c r="B396" s="234" t="s">
        <v>2368</v>
      </c>
      <c r="C396" s="198" t="s">
        <v>2369</v>
      </c>
      <c r="D396" s="212">
        <v>43917</v>
      </c>
      <c r="E396" s="212">
        <v>44196</v>
      </c>
      <c r="F396" s="198">
        <v>1</v>
      </c>
      <c r="G396" s="212">
        <v>44197</v>
      </c>
      <c r="H396" s="198" t="s">
        <v>2373</v>
      </c>
      <c r="I396" s="198" t="s">
        <v>348</v>
      </c>
      <c r="J396" s="198" t="s">
        <v>2010</v>
      </c>
      <c r="K396" s="214" t="s">
        <v>2009</v>
      </c>
      <c r="L396" s="204">
        <v>182510301000424</v>
      </c>
      <c r="M396" s="198" t="s">
        <v>2374</v>
      </c>
      <c r="N396" s="232" t="s">
        <v>2375</v>
      </c>
      <c r="O396" s="233" t="s">
        <v>523</v>
      </c>
      <c r="P396" s="62"/>
      <c r="Q396" s="38"/>
    </row>
    <row r="397" spans="1:17" x14ac:dyDescent="0.25">
      <c r="A397" s="44">
        <v>396</v>
      </c>
      <c r="B397" s="234" t="s">
        <v>2365</v>
      </c>
      <c r="C397" s="198" t="s">
        <v>2366</v>
      </c>
      <c r="D397" s="212">
        <v>43937</v>
      </c>
      <c r="E397" s="212">
        <v>44196</v>
      </c>
      <c r="F397" s="198">
        <v>1</v>
      </c>
      <c r="G397" s="212">
        <v>44197</v>
      </c>
      <c r="H397" s="198" t="s">
        <v>2376</v>
      </c>
      <c r="I397" s="198" t="s">
        <v>398</v>
      </c>
      <c r="J397" s="198" t="s">
        <v>1679</v>
      </c>
      <c r="K397" s="214" t="s">
        <v>1678</v>
      </c>
      <c r="L397" s="204">
        <v>210110301000264</v>
      </c>
      <c r="M397" s="198" t="s">
        <v>1920</v>
      </c>
      <c r="N397" s="232" t="s">
        <v>2377</v>
      </c>
      <c r="O397" s="233" t="s">
        <v>523</v>
      </c>
      <c r="P397" s="62"/>
      <c r="Q397" s="38"/>
    </row>
    <row r="398" spans="1:17" x14ac:dyDescent="0.25">
      <c r="A398" s="44">
        <v>397</v>
      </c>
      <c r="B398" s="234" t="s">
        <v>2425</v>
      </c>
      <c r="C398" s="198" t="s">
        <v>2019</v>
      </c>
      <c r="D398" s="212">
        <v>43955</v>
      </c>
      <c r="E398" s="212">
        <v>44196</v>
      </c>
      <c r="F398" s="198">
        <v>1</v>
      </c>
      <c r="G398" s="212">
        <v>44197</v>
      </c>
      <c r="H398" s="198" t="s">
        <v>2433</v>
      </c>
      <c r="I398" s="198" t="s">
        <v>348</v>
      </c>
      <c r="J398" s="198" t="s">
        <v>1021</v>
      </c>
      <c r="K398" s="214" t="s">
        <v>122</v>
      </c>
      <c r="L398" s="204">
        <v>140010301000906</v>
      </c>
      <c r="M398" s="198" t="s">
        <v>1920</v>
      </c>
      <c r="N398" s="244">
        <v>272624627</v>
      </c>
      <c r="O398" s="233" t="s">
        <v>523</v>
      </c>
      <c r="P398" s="62"/>
      <c r="Q398" s="38"/>
    </row>
    <row r="399" spans="1:17" x14ac:dyDescent="0.25">
      <c r="A399" s="44">
        <v>398</v>
      </c>
      <c r="B399" s="125" t="s">
        <v>2416</v>
      </c>
      <c r="C399" s="37" t="s">
        <v>395</v>
      </c>
      <c r="D399" s="127">
        <v>43956</v>
      </c>
      <c r="E399" s="121">
        <v>44561</v>
      </c>
      <c r="F399" s="37">
        <v>2</v>
      </c>
      <c r="G399" s="37"/>
      <c r="H399" s="37" t="s">
        <v>2434</v>
      </c>
      <c r="I399" s="37" t="s">
        <v>363</v>
      </c>
      <c r="J399" s="37" t="s">
        <v>1888</v>
      </c>
      <c r="K399" s="70" t="s">
        <v>1887</v>
      </c>
      <c r="L399" s="68">
        <v>140414849042262</v>
      </c>
      <c r="M399" s="37" t="s">
        <v>990</v>
      </c>
      <c r="N399" s="182" t="s">
        <v>2435</v>
      </c>
      <c r="O399" s="42" t="s">
        <v>523</v>
      </c>
      <c r="P399" s="62"/>
      <c r="Q399" s="38"/>
    </row>
    <row r="400" spans="1:17" x14ac:dyDescent="0.25">
      <c r="A400" s="44">
        <v>399</v>
      </c>
      <c r="B400" s="234" t="s">
        <v>2420</v>
      </c>
      <c r="C400" s="198" t="s">
        <v>2421</v>
      </c>
      <c r="D400" s="212">
        <v>43956</v>
      </c>
      <c r="E400" s="212">
        <v>44196</v>
      </c>
      <c r="F400" s="198">
        <v>1</v>
      </c>
      <c r="G400" s="212">
        <v>44197</v>
      </c>
      <c r="H400" s="198" t="s">
        <v>2436</v>
      </c>
      <c r="I400" s="198" t="s">
        <v>348</v>
      </c>
      <c r="J400" s="209" t="s">
        <v>244</v>
      </c>
      <c r="K400" s="218" t="s">
        <v>97</v>
      </c>
      <c r="L400" s="204">
        <v>100714849202148</v>
      </c>
      <c r="M400" s="198" t="s">
        <v>1920</v>
      </c>
      <c r="N400" s="232" t="s">
        <v>2437</v>
      </c>
      <c r="O400" s="233" t="s">
        <v>523</v>
      </c>
      <c r="P400" s="62">
        <v>8384466093</v>
      </c>
      <c r="Q400" s="38"/>
    </row>
    <row r="401" spans="1:17" x14ac:dyDescent="0.25">
      <c r="A401" s="44">
        <v>400</v>
      </c>
      <c r="B401" s="99" t="s">
        <v>2422</v>
      </c>
      <c r="C401" s="37" t="s">
        <v>2423</v>
      </c>
      <c r="D401" s="127">
        <v>43966</v>
      </c>
      <c r="E401" s="121">
        <v>44561</v>
      </c>
      <c r="F401" s="37">
        <v>2</v>
      </c>
      <c r="G401" s="37"/>
      <c r="H401" s="37" t="s">
        <v>2438</v>
      </c>
      <c r="I401" s="37" t="s">
        <v>348</v>
      </c>
      <c r="J401" s="37" t="s">
        <v>2010</v>
      </c>
      <c r="K401" s="70" t="s">
        <v>2009</v>
      </c>
      <c r="L401" s="68">
        <v>221010301000482</v>
      </c>
      <c r="M401" s="37" t="s">
        <v>2439</v>
      </c>
      <c r="N401" s="182" t="s">
        <v>2440</v>
      </c>
      <c r="O401" s="42" t="s">
        <v>523</v>
      </c>
      <c r="P401" s="62"/>
      <c r="Q401" s="38"/>
    </row>
    <row r="402" spans="1:17" x14ac:dyDescent="0.25">
      <c r="A402" s="44">
        <v>401</v>
      </c>
      <c r="B402" s="210" t="s">
        <v>2426</v>
      </c>
      <c r="C402" s="198" t="s">
        <v>2427</v>
      </c>
      <c r="D402" s="212">
        <v>43969</v>
      </c>
      <c r="E402" s="212">
        <v>44196</v>
      </c>
      <c r="F402" s="198">
        <v>1</v>
      </c>
      <c r="G402" s="212">
        <v>44197</v>
      </c>
      <c r="H402" s="198" t="s">
        <v>2441</v>
      </c>
      <c r="I402" s="198" t="s">
        <v>386</v>
      </c>
      <c r="J402" s="198" t="s">
        <v>428</v>
      </c>
      <c r="K402" s="214" t="s">
        <v>228</v>
      </c>
      <c r="L402" s="204">
        <v>160310261231293</v>
      </c>
      <c r="M402" s="198" t="s">
        <v>2209</v>
      </c>
      <c r="N402" s="232" t="s">
        <v>2442</v>
      </c>
      <c r="O402" s="233" t="s">
        <v>523</v>
      </c>
      <c r="P402" s="62">
        <v>8437900655</v>
      </c>
      <c r="Q402" s="38"/>
    </row>
    <row r="403" spans="1:17" x14ac:dyDescent="0.25">
      <c r="A403" s="44">
        <v>402</v>
      </c>
      <c r="B403" s="99" t="s">
        <v>2465</v>
      </c>
      <c r="C403" s="37" t="s">
        <v>2466</v>
      </c>
      <c r="D403" s="127">
        <v>43977</v>
      </c>
      <c r="E403" s="121">
        <v>44561</v>
      </c>
      <c r="F403" s="37">
        <v>3</v>
      </c>
      <c r="G403" s="37"/>
      <c r="H403" s="37" t="s">
        <v>2495</v>
      </c>
      <c r="I403" s="37" t="s">
        <v>413</v>
      </c>
      <c r="J403" s="37" t="s">
        <v>1598</v>
      </c>
      <c r="K403" s="70" t="s">
        <v>198</v>
      </c>
      <c r="L403" s="68">
        <v>171010261000128</v>
      </c>
      <c r="M403" s="37" t="s">
        <v>819</v>
      </c>
      <c r="N403" s="182" t="s">
        <v>2496</v>
      </c>
      <c r="O403" s="42" t="s">
        <v>523</v>
      </c>
      <c r="P403" s="62">
        <v>8009518961</v>
      </c>
      <c r="Q403" s="38"/>
    </row>
    <row r="404" spans="1:17" x14ac:dyDescent="0.25">
      <c r="A404" s="44">
        <v>403</v>
      </c>
      <c r="B404" s="210" t="s">
        <v>2479</v>
      </c>
      <c r="C404" s="198" t="s">
        <v>2480</v>
      </c>
      <c r="D404" s="212">
        <v>43978</v>
      </c>
      <c r="E404" s="212">
        <v>44196</v>
      </c>
      <c r="F404" s="198">
        <v>1</v>
      </c>
      <c r="G404" s="212">
        <v>44197</v>
      </c>
      <c r="H404" s="198" t="s">
        <v>2497</v>
      </c>
      <c r="I404" s="198" t="s">
        <v>351</v>
      </c>
      <c r="J404" s="198" t="s">
        <v>252</v>
      </c>
      <c r="K404" s="214" t="s">
        <v>253</v>
      </c>
      <c r="L404" s="204">
        <v>172510101000283</v>
      </c>
      <c r="M404" s="198" t="s">
        <v>2498</v>
      </c>
      <c r="N404" s="232" t="s">
        <v>2499</v>
      </c>
      <c r="O404" s="233" t="s">
        <v>523</v>
      </c>
      <c r="P404" s="62">
        <v>8619413751</v>
      </c>
      <c r="Q404" s="38"/>
    </row>
    <row r="405" spans="1:17" x14ac:dyDescent="0.25">
      <c r="A405" s="44">
        <v>404</v>
      </c>
      <c r="B405" s="125" t="s">
        <v>2475</v>
      </c>
      <c r="C405" s="38" t="s">
        <v>2476</v>
      </c>
      <c r="D405" s="127">
        <v>44078</v>
      </c>
      <c r="E405" s="121">
        <v>44377</v>
      </c>
      <c r="F405" s="38">
        <v>1</v>
      </c>
      <c r="G405" s="121"/>
      <c r="H405" s="38" t="s">
        <v>2653</v>
      </c>
      <c r="I405" s="38" t="s">
        <v>351</v>
      </c>
      <c r="J405" s="38" t="s">
        <v>2084</v>
      </c>
      <c r="K405" s="66" t="s">
        <v>2481</v>
      </c>
      <c r="L405" s="59">
        <v>172310101000224</v>
      </c>
      <c r="M405" s="38" t="s">
        <v>1920</v>
      </c>
      <c r="N405" s="181" t="s">
        <v>2500</v>
      </c>
      <c r="O405" s="44" t="s">
        <v>523</v>
      </c>
      <c r="P405" s="62"/>
      <c r="Q405" s="38"/>
    </row>
    <row r="406" spans="1:17" x14ac:dyDescent="0.25">
      <c r="A406" s="44">
        <v>405</v>
      </c>
      <c r="B406" s="125" t="s">
        <v>2468</v>
      </c>
      <c r="C406" s="37" t="s">
        <v>1358</v>
      </c>
      <c r="D406" s="127">
        <v>43983</v>
      </c>
      <c r="E406" s="121">
        <v>44377</v>
      </c>
      <c r="F406" s="37">
        <v>1</v>
      </c>
      <c r="G406" s="37"/>
      <c r="H406" s="37" t="s">
        <v>2501</v>
      </c>
      <c r="I406" s="56" t="s">
        <v>351</v>
      </c>
      <c r="J406" s="37" t="s">
        <v>941</v>
      </c>
      <c r="K406" s="70" t="s">
        <v>208</v>
      </c>
      <c r="L406" s="68">
        <v>171614849369961</v>
      </c>
      <c r="M406" s="37" t="s">
        <v>1920</v>
      </c>
      <c r="N406" s="182" t="s">
        <v>2502</v>
      </c>
      <c r="O406" s="42" t="s">
        <v>523</v>
      </c>
      <c r="P406" s="62">
        <v>8093256246</v>
      </c>
      <c r="Q406" s="38"/>
    </row>
    <row r="407" spans="1:17" x14ac:dyDescent="0.25">
      <c r="A407" s="44">
        <v>406</v>
      </c>
      <c r="B407" s="125" t="s">
        <v>2456</v>
      </c>
      <c r="C407" s="37" t="s">
        <v>1686</v>
      </c>
      <c r="D407" s="127">
        <v>43985</v>
      </c>
      <c r="E407" s="121">
        <v>44377</v>
      </c>
      <c r="F407" s="37">
        <v>1</v>
      </c>
      <c r="G407" s="37"/>
      <c r="H407" s="37" t="s">
        <v>2503</v>
      </c>
      <c r="I407" s="37" t="s">
        <v>363</v>
      </c>
      <c r="J407" s="37" t="s">
        <v>364</v>
      </c>
      <c r="K407" s="70" t="s">
        <v>164</v>
      </c>
      <c r="L407" s="68">
        <v>210110101000316</v>
      </c>
      <c r="M407" s="37" t="s">
        <v>2504</v>
      </c>
      <c r="N407" s="182" t="s">
        <v>2505</v>
      </c>
      <c r="O407" s="42" t="s">
        <v>523</v>
      </c>
      <c r="P407" s="62"/>
      <c r="Q407" s="38"/>
    </row>
    <row r="408" spans="1:17" x14ac:dyDescent="0.25">
      <c r="A408" s="44">
        <v>407</v>
      </c>
      <c r="B408" s="125" t="s">
        <v>2449</v>
      </c>
      <c r="C408" s="37" t="s">
        <v>2450</v>
      </c>
      <c r="D408" s="127">
        <v>43986</v>
      </c>
      <c r="E408" s="121">
        <v>44377</v>
      </c>
      <c r="F408" s="37">
        <v>1</v>
      </c>
      <c r="G408" s="37"/>
      <c r="H408" s="37" t="s">
        <v>2506</v>
      </c>
      <c r="I408" s="37" t="s">
        <v>398</v>
      </c>
      <c r="J408" s="37" t="s">
        <v>594</v>
      </c>
      <c r="K408" s="70" t="s">
        <v>273</v>
      </c>
      <c r="L408" s="68">
        <v>221114849043420</v>
      </c>
      <c r="M408" s="37" t="s">
        <v>2507</v>
      </c>
      <c r="N408" s="182" t="s">
        <v>2508</v>
      </c>
      <c r="O408" s="42" t="s">
        <v>523</v>
      </c>
      <c r="P408" s="62">
        <v>8082652551</v>
      </c>
      <c r="Q408" s="38"/>
    </row>
    <row r="409" spans="1:17" x14ac:dyDescent="0.25">
      <c r="A409" s="44">
        <v>408</v>
      </c>
      <c r="B409" s="125" t="s">
        <v>2459</v>
      </c>
      <c r="C409" s="37" t="s">
        <v>2460</v>
      </c>
      <c r="D409" s="127">
        <v>43991</v>
      </c>
      <c r="E409" s="121">
        <v>44377</v>
      </c>
      <c r="F409" s="37">
        <v>1</v>
      </c>
      <c r="G409" s="37"/>
      <c r="H409" s="37" t="s">
        <v>2509</v>
      </c>
      <c r="I409" s="37" t="s">
        <v>348</v>
      </c>
      <c r="J409" s="37" t="s">
        <v>2013</v>
      </c>
      <c r="K409" s="70" t="s">
        <v>2012</v>
      </c>
      <c r="L409" s="68">
        <v>222510261000086</v>
      </c>
      <c r="M409" s="37" t="s">
        <v>1920</v>
      </c>
      <c r="N409" s="182" t="s">
        <v>2510</v>
      </c>
      <c r="O409" s="42" t="s">
        <v>523</v>
      </c>
      <c r="P409" s="62"/>
      <c r="Q409" s="38"/>
    </row>
    <row r="410" spans="1:17" x14ac:dyDescent="0.25">
      <c r="A410" s="44">
        <v>409</v>
      </c>
      <c r="B410" s="234" t="s">
        <v>2453</v>
      </c>
      <c r="C410" s="198" t="s">
        <v>2454</v>
      </c>
      <c r="D410" s="212">
        <v>43993</v>
      </c>
      <c r="E410" s="212">
        <v>44377</v>
      </c>
      <c r="F410" s="198">
        <v>1</v>
      </c>
      <c r="G410" s="212">
        <v>44123</v>
      </c>
      <c r="H410" s="198" t="s">
        <v>2511</v>
      </c>
      <c r="I410" s="198" t="s">
        <v>363</v>
      </c>
      <c r="J410" s="198" t="s">
        <v>410</v>
      </c>
      <c r="K410" s="214" t="s">
        <v>267</v>
      </c>
      <c r="L410" s="204">
        <v>210610101000855</v>
      </c>
      <c r="M410" s="198" t="s">
        <v>1920</v>
      </c>
      <c r="N410" s="232" t="s">
        <v>2512</v>
      </c>
      <c r="O410" s="233" t="s">
        <v>523</v>
      </c>
      <c r="P410" s="62"/>
      <c r="Q410" s="38"/>
    </row>
    <row r="411" spans="1:17" x14ac:dyDescent="0.25">
      <c r="A411" s="44">
        <v>410</v>
      </c>
      <c r="B411" s="125" t="s">
        <v>2477</v>
      </c>
      <c r="C411" s="37" t="s">
        <v>2478</v>
      </c>
      <c r="D411" s="127">
        <v>44004</v>
      </c>
      <c r="E411" s="121">
        <v>44377</v>
      </c>
      <c r="F411" s="37">
        <v>1</v>
      </c>
      <c r="G411" s="37"/>
      <c r="H411" s="37" t="s">
        <v>2513</v>
      </c>
      <c r="I411" s="37" t="s">
        <v>351</v>
      </c>
      <c r="J411" s="37" t="s">
        <v>2371</v>
      </c>
      <c r="K411" s="70" t="s">
        <v>2370</v>
      </c>
      <c r="L411" s="68">
        <v>170310301000752</v>
      </c>
      <c r="M411" s="37" t="s">
        <v>819</v>
      </c>
      <c r="N411" s="182" t="s">
        <v>2514</v>
      </c>
      <c r="O411" s="42" t="s">
        <v>523</v>
      </c>
      <c r="P411" s="62">
        <v>8115863487</v>
      </c>
      <c r="Q411" s="38"/>
    </row>
    <row r="412" spans="1:17" x14ac:dyDescent="0.25">
      <c r="A412" s="44">
        <v>411</v>
      </c>
      <c r="B412" s="125" t="s">
        <v>2470</v>
      </c>
      <c r="C412" s="37" t="s">
        <v>2471</v>
      </c>
      <c r="D412" s="127">
        <v>44005</v>
      </c>
      <c r="E412" s="121">
        <v>44377</v>
      </c>
      <c r="F412" s="37">
        <v>1</v>
      </c>
      <c r="G412" s="37"/>
      <c r="H412" s="37" t="s">
        <v>2515</v>
      </c>
      <c r="I412" s="56" t="s">
        <v>351</v>
      </c>
      <c r="J412" s="37" t="s">
        <v>941</v>
      </c>
      <c r="K412" s="70" t="s">
        <v>208</v>
      </c>
      <c r="L412" s="68">
        <v>211280689000073</v>
      </c>
      <c r="M412" s="37" t="s">
        <v>1920</v>
      </c>
      <c r="N412" s="182" t="s">
        <v>2516</v>
      </c>
      <c r="O412" s="42" t="s">
        <v>523</v>
      </c>
      <c r="P412" s="62"/>
      <c r="Q412" s="38"/>
    </row>
    <row r="413" spans="1:17" x14ac:dyDescent="0.25">
      <c r="A413" s="44">
        <v>412</v>
      </c>
      <c r="B413" s="125" t="s">
        <v>2489</v>
      </c>
      <c r="C413" s="37" t="s">
        <v>2490</v>
      </c>
      <c r="D413" s="127">
        <v>44008</v>
      </c>
      <c r="E413" s="121">
        <v>44377</v>
      </c>
      <c r="F413" s="37">
        <v>1</v>
      </c>
      <c r="G413" s="37"/>
      <c r="H413" s="37" t="s">
        <v>2517</v>
      </c>
      <c r="I413" s="37" t="s">
        <v>398</v>
      </c>
      <c r="J413" s="37" t="s">
        <v>1839</v>
      </c>
      <c r="K413" s="70" t="s">
        <v>1800</v>
      </c>
      <c r="L413" s="68">
        <v>141010101000731</v>
      </c>
      <c r="M413" s="37" t="s">
        <v>2518</v>
      </c>
      <c r="N413" s="182" t="s">
        <v>2519</v>
      </c>
      <c r="O413" s="42" t="s">
        <v>523</v>
      </c>
      <c r="P413" s="62"/>
      <c r="Q413" s="38"/>
    </row>
    <row r="414" spans="1:17" x14ac:dyDescent="0.25">
      <c r="A414" s="44">
        <v>413</v>
      </c>
      <c r="B414" s="125" t="s">
        <v>2530</v>
      </c>
      <c r="C414" s="37" t="s">
        <v>856</v>
      </c>
      <c r="D414" s="127">
        <v>44015</v>
      </c>
      <c r="E414" s="121">
        <v>44377</v>
      </c>
      <c r="F414" s="37">
        <v>1</v>
      </c>
      <c r="G414" s="37"/>
      <c r="H414" s="37" t="s">
        <v>2551</v>
      </c>
      <c r="I414" s="37" t="s">
        <v>363</v>
      </c>
      <c r="J414" s="37" t="s">
        <v>410</v>
      </c>
      <c r="K414" s="70" t="s">
        <v>267</v>
      </c>
      <c r="L414" s="68">
        <v>140314849032062</v>
      </c>
      <c r="M414" s="37" t="s">
        <v>1920</v>
      </c>
      <c r="N414" s="182" t="s">
        <v>2552</v>
      </c>
      <c r="O414" s="42" t="s">
        <v>523</v>
      </c>
      <c r="P414" s="62">
        <v>8013635749</v>
      </c>
      <c r="Q414" s="38"/>
    </row>
    <row r="415" spans="1:17" x14ac:dyDescent="0.25">
      <c r="A415" s="44">
        <v>414</v>
      </c>
      <c r="B415" s="125" t="s">
        <v>2546</v>
      </c>
      <c r="C415" s="37" t="s">
        <v>2547</v>
      </c>
      <c r="D415" s="127">
        <v>44019</v>
      </c>
      <c r="E415" s="121">
        <v>44377</v>
      </c>
      <c r="F415" s="37">
        <v>1</v>
      </c>
      <c r="G415" s="37"/>
      <c r="H415" s="37" t="s">
        <v>2553</v>
      </c>
      <c r="I415" s="37" t="s">
        <v>735</v>
      </c>
      <c r="J415" s="37" t="s">
        <v>1220</v>
      </c>
      <c r="K415" s="69" t="s">
        <v>2841</v>
      </c>
      <c r="L415" s="68">
        <v>210110301000280</v>
      </c>
      <c r="M415" s="37" t="s">
        <v>614</v>
      </c>
      <c r="N415" s="182" t="s">
        <v>2554</v>
      </c>
      <c r="O415" s="42" t="s">
        <v>523</v>
      </c>
      <c r="P415" s="62"/>
      <c r="Q415" s="38"/>
    </row>
    <row r="416" spans="1:17" x14ac:dyDescent="0.25">
      <c r="A416" s="44">
        <v>415</v>
      </c>
      <c r="B416" s="125" t="s">
        <v>2532</v>
      </c>
      <c r="C416" s="37" t="s">
        <v>2533</v>
      </c>
      <c r="D416" s="127">
        <v>44020</v>
      </c>
      <c r="E416" s="121">
        <v>44377</v>
      </c>
      <c r="F416" s="37">
        <v>2</v>
      </c>
      <c r="G416" s="37"/>
      <c r="H416" s="37" t="s">
        <v>2555</v>
      </c>
      <c r="I416" s="37" t="s">
        <v>363</v>
      </c>
      <c r="J416" s="37" t="s">
        <v>1389</v>
      </c>
      <c r="K416" s="70" t="s">
        <v>1388</v>
      </c>
      <c r="L416" s="68">
        <v>140510261000108</v>
      </c>
      <c r="M416" s="37" t="s">
        <v>2556</v>
      </c>
      <c r="N416" s="182" t="s">
        <v>2557</v>
      </c>
      <c r="O416" s="42" t="s">
        <v>523</v>
      </c>
      <c r="P416" s="62"/>
      <c r="Q416" s="38"/>
    </row>
    <row r="417" spans="1:17" x14ac:dyDescent="0.25">
      <c r="A417" s="44">
        <v>416</v>
      </c>
      <c r="B417" s="125" t="s">
        <v>2536</v>
      </c>
      <c r="C417" s="37" t="s">
        <v>2558</v>
      </c>
      <c r="D417" s="127">
        <v>44021</v>
      </c>
      <c r="E417" s="121">
        <v>44377</v>
      </c>
      <c r="F417" s="37">
        <v>1</v>
      </c>
      <c r="G417" s="37"/>
      <c r="H417" s="37" t="s">
        <v>2559</v>
      </c>
      <c r="I417" s="37" t="s">
        <v>351</v>
      </c>
      <c r="J417" s="37" t="s">
        <v>2371</v>
      </c>
      <c r="K417" s="70" t="s">
        <v>2370</v>
      </c>
      <c r="L417" s="68">
        <v>172510301000324</v>
      </c>
      <c r="M417" s="37" t="s">
        <v>1920</v>
      </c>
      <c r="N417" s="182" t="s">
        <v>2560</v>
      </c>
      <c r="O417" s="42" t="s">
        <v>523</v>
      </c>
      <c r="P417" s="62">
        <v>8537702569</v>
      </c>
      <c r="Q417" s="38"/>
    </row>
    <row r="418" spans="1:17" x14ac:dyDescent="0.25">
      <c r="A418" s="44">
        <v>417</v>
      </c>
      <c r="B418" s="125" t="s">
        <v>2543</v>
      </c>
      <c r="C418" s="37" t="s">
        <v>2544</v>
      </c>
      <c r="D418" s="127">
        <v>44025</v>
      </c>
      <c r="E418" s="121">
        <v>44377</v>
      </c>
      <c r="F418" s="37">
        <v>1</v>
      </c>
      <c r="G418" s="37"/>
      <c r="H418" s="37" t="s">
        <v>2561</v>
      </c>
      <c r="I418" s="37" t="s">
        <v>735</v>
      </c>
      <c r="J418" s="37" t="s">
        <v>1220</v>
      </c>
      <c r="K418" s="70" t="s">
        <v>2841</v>
      </c>
      <c r="L418" s="68">
        <v>210210301000773</v>
      </c>
      <c r="M418" s="37" t="s">
        <v>2562</v>
      </c>
      <c r="N418" s="182" t="s">
        <v>2563</v>
      </c>
      <c r="O418" s="42" t="s">
        <v>523</v>
      </c>
      <c r="P418" s="62"/>
      <c r="Q418" s="38"/>
    </row>
    <row r="419" spans="1:17" x14ac:dyDescent="0.25">
      <c r="A419" s="44">
        <v>418</v>
      </c>
      <c r="B419" s="234" t="s">
        <v>2601</v>
      </c>
      <c r="C419" s="198" t="s">
        <v>2596</v>
      </c>
      <c r="D419" s="212">
        <v>44042</v>
      </c>
      <c r="E419" s="212">
        <v>44377</v>
      </c>
      <c r="F419" s="198">
        <v>1</v>
      </c>
      <c r="G419" s="212">
        <v>44060</v>
      </c>
      <c r="H419" s="198" t="s">
        <v>2602</v>
      </c>
      <c r="I419" s="198" t="s">
        <v>351</v>
      </c>
      <c r="J419" s="198" t="s">
        <v>2117</v>
      </c>
      <c r="K419" s="214" t="s">
        <v>2092</v>
      </c>
      <c r="L419" s="204">
        <v>171910101000251</v>
      </c>
      <c r="M419" s="198" t="s">
        <v>1920</v>
      </c>
      <c r="N419" s="232" t="s">
        <v>2603</v>
      </c>
      <c r="O419" s="233" t="s">
        <v>523</v>
      </c>
      <c r="P419" s="62"/>
      <c r="Q419" s="38"/>
    </row>
    <row r="420" spans="1:17" x14ac:dyDescent="0.25">
      <c r="A420" s="44">
        <v>419</v>
      </c>
      <c r="B420" s="125" t="s">
        <v>2572</v>
      </c>
      <c r="C420" s="37" t="s">
        <v>2573</v>
      </c>
      <c r="D420" s="127">
        <v>44043</v>
      </c>
      <c r="E420" s="121">
        <v>44377</v>
      </c>
      <c r="F420" s="37">
        <v>1</v>
      </c>
      <c r="G420" s="37"/>
      <c r="H420" s="37" t="s">
        <v>2604</v>
      </c>
      <c r="I420" s="37" t="s">
        <v>398</v>
      </c>
      <c r="J420" s="37" t="s">
        <v>2575</v>
      </c>
      <c r="K420" s="70" t="s">
        <v>1884</v>
      </c>
      <c r="L420" s="68">
        <v>140310101001980</v>
      </c>
      <c r="M420" s="37" t="s">
        <v>971</v>
      </c>
      <c r="N420" s="182" t="s">
        <v>2605</v>
      </c>
      <c r="O420" s="42" t="s">
        <v>523</v>
      </c>
      <c r="P420" s="62"/>
      <c r="Q420" s="38"/>
    </row>
    <row r="421" spans="1:17" x14ac:dyDescent="0.25">
      <c r="A421" s="44">
        <v>420</v>
      </c>
      <c r="B421" s="125" t="s">
        <v>2588</v>
      </c>
      <c r="C421" s="37" t="s">
        <v>461</v>
      </c>
      <c r="D421" s="127">
        <v>44046</v>
      </c>
      <c r="E421" s="121">
        <v>44377</v>
      </c>
      <c r="F421" s="37">
        <v>1</v>
      </c>
      <c r="G421" s="37"/>
      <c r="H421" s="37" t="s">
        <v>2606</v>
      </c>
      <c r="I421" s="56" t="s">
        <v>351</v>
      </c>
      <c r="J421" s="37" t="s">
        <v>941</v>
      </c>
      <c r="K421" s="70" t="s">
        <v>208</v>
      </c>
      <c r="L421" s="68">
        <v>171814849367080</v>
      </c>
      <c r="M421" s="37" t="s">
        <v>1920</v>
      </c>
      <c r="N421" s="182" t="s">
        <v>2607</v>
      </c>
      <c r="O421" s="42" t="s">
        <v>523</v>
      </c>
      <c r="P421" s="62">
        <v>4101005548</v>
      </c>
      <c r="Q421" s="38"/>
    </row>
    <row r="422" spans="1:17" x14ac:dyDescent="0.25">
      <c r="A422" s="44">
        <v>421</v>
      </c>
      <c r="B422" s="125" t="s">
        <v>2593</v>
      </c>
      <c r="C422" s="37" t="s">
        <v>2594</v>
      </c>
      <c r="D422" s="127">
        <v>44048</v>
      </c>
      <c r="E422" s="121">
        <v>44377</v>
      </c>
      <c r="F422" s="37">
        <v>1</v>
      </c>
      <c r="G422" s="37"/>
      <c r="H422" s="37" t="s">
        <v>2608</v>
      </c>
      <c r="I422" s="37" t="s">
        <v>351</v>
      </c>
      <c r="J422" s="37" t="s">
        <v>2084</v>
      </c>
      <c r="K422" s="70" t="s">
        <v>2481</v>
      </c>
      <c r="L422" s="68">
        <v>171510301000188</v>
      </c>
      <c r="M422" s="37" t="s">
        <v>1920</v>
      </c>
      <c r="N422" s="182" t="s">
        <v>2609</v>
      </c>
      <c r="O422" s="42" t="s">
        <v>523</v>
      </c>
      <c r="P422" s="62"/>
      <c r="Q422" s="38"/>
    </row>
    <row r="423" spans="1:17" x14ac:dyDescent="0.25">
      <c r="A423" s="44">
        <v>422</v>
      </c>
      <c r="B423" s="125" t="s">
        <v>2582</v>
      </c>
      <c r="C423" s="37" t="s">
        <v>2583</v>
      </c>
      <c r="D423" s="127">
        <v>44055</v>
      </c>
      <c r="E423" s="121">
        <v>44377</v>
      </c>
      <c r="F423" s="37">
        <v>1</v>
      </c>
      <c r="G423" s="37"/>
      <c r="H423" s="37" t="s">
        <v>2610</v>
      </c>
      <c r="I423" s="37" t="s">
        <v>348</v>
      </c>
      <c r="J423" s="120" t="s">
        <v>244</v>
      </c>
      <c r="K423" s="64" t="s">
        <v>97</v>
      </c>
      <c r="L423" s="68">
        <v>223610101000465</v>
      </c>
      <c r="M423" s="37" t="s">
        <v>1920</v>
      </c>
      <c r="N423" s="182" t="s">
        <v>2611</v>
      </c>
      <c r="O423" s="42" t="s">
        <v>523</v>
      </c>
      <c r="P423" s="62"/>
      <c r="Q423" s="38"/>
    </row>
    <row r="424" spans="1:17" x14ac:dyDescent="0.25">
      <c r="A424" s="44">
        <v>423</v>
      </c>
      <c r="B424" s="234" t="s">
        <v>2585</v>
      </c>
      <c r="C424" s="198" t="s">
        <v>2586</v>
      </c>
      <c r="D424" s="212">
        <v>44068</v>
      </c>
      <c r="E424" s="212">
        <v>44377</v>
      </c>
      <c r="F424" s="198">
        <v>1</v>
      </c>
      <c r="G424" s="243">
        <v>44253</v>
      </c>
      <c r="H424" s="198" t="s">
        <v>2612</v>
      </c>
      <c r="I424" s="199" t="s">
        <v>351</v>
      </c>
      <c r="J424" s="198" t="s">
        <v>1585</v>
      </c>
      <c r="K424" s="214" t="s">
        <v>1566</v>
      </c>
      <c r="L424" s="204">
        <v>170610101000056</v>
      </c>
      <c r="M424" s="198" t="s">
        <v>1920</v>
      </c>
      <c r="N424" s="232" t="s">
        <v>2613</v>
      </c>
      <c r="O424" s="233" t="s">
        <v>523</v>
      </c>
      <c r="P424" s="62"/>
      <c r="Q424" s="38"/>
    </row>
    <row r="425" spans="1:17" x14ac:dyDescent="0.25">
      <c r="A425" s="44">
        <v>424</v>
      </c>
      <c r="B425" s="125" t="s">
        <v>2644</v>
      </c>
      <c r="C425" s="37" t="s">
        <v>2645</v>
      </c>
      <c r="D425" s="127">
        <v>44083</v>
      </c>
      <c r="E425" s="121">
        <v>44377</v>
      </c>
      <c r="F425" s="37">
        <v>1</v>
      </c>
      <c r="G425" s="37"/>
      <c r="H425" s="37" t="s">
        <v>2759</v>
      </c>
      <c r="I425" s="37" t="s">
        <v>2749</v>
      </c>
      <c r="J425" s="37" t="s">
        <v>359</v>
      </c>
      <c r="K425" s="70" t="s">
        <v>128</v>
      </c>
      <c r="L425" s="68">
        <v>170310301000805</v>
      </c>
      <c r="M425" s="37" t="s">
        <v>2654</v>
      </c>
      <c r="N425" s="182" t="s">
        <v>2655</v>
      </c>
      <c r="O425" s="42" t="s">
        <v>523</v>
      </c>
      <c r="P425" s="62"/>
      <c r="Q425" s="38"/>
    </row>
    <row r="426" spans="1:17" x14ac:dyDescent="0.25">
      <c r="A426" s="44">
        <v>425</v>
      </c>
      <c r="B426" s="125" t="s">
        <v>2681</v>
      </c>
      <c r="C426" s="37" t="s">
        <v>2682</v>
      </c>
      <c r="D426" s="127">
        <v>44109</v>
      </c>
      <c r="E426" s="121">
        <v>44377</v>
      </c>
      <c r="F426" s="37">
        <v>1</v>
      </c>
      <c r="G426" s="37"/>
      <c r="H426" s="37" t="s">
        <v>2694</v>
      </c>
      <c r="I426" s="56" t="s">
        <v>351</v>
      </c>
      <c r="J426" s="37" t="s">
        <v>1641</v>
      </c>
      <c r="K426" s="70" t="s">
        <v>2048</v>
      </c>
      <c r="L426" s="68">
        <v>172210301000097</v>
      </c>
      <c r="M426" s="37" t="s">
        <v>757</v>
      </c>
      <c r="N426" s="182" t="s">
        <v>2695</v>
      </c>
      <c r="O426" s="42" t="s">
        <v>523</v>
      </c>
      <c r="P426" s="62"/>
      <c r="Q426" s="38"/>
    </row>
    <row r="427" spans="1:17" x14ac:dyDescent="0.25">
      <c r="A427" s="44">
        <v>426</v>
      </c>
      <c r="B427" s="130" t="s">
        <v>2685</v>
      </c>
      <c r="C427" s="37" t="s">
        <v>2686</v>
      </c>
      <c r="D427" s="127">
        <v>44123</v>
      </c>
      <c r="E427" s="121">
        <v>44377</v>
      </c>
      <c r="F427" s="37">
        <v>2</v>
      </c>
      <c r="G427" s="37"/>
      <c r="H427" s="37" t="s">
        <v>2696</v>
      </c>
      <c r="I427" s="56" t="s">
        <v>2687</v>
      </c>
      <c r="J427" s="37" t="s">
        <v>1220</v>
      </c>
      <c r="K427" s="70" t="s">
        <v>2697</v>
      </c>
      <c r="L427" s="68">
        <v>220210101002361</v>
      </c>
      <c r="M427" s="37" t="s">
        <v>757</v>
      </c>
      <c r="N427" s="348" t="s">
        <v>2698</v>
      </c>
      <c r="O427" s="42" t="s">
        <v>523</v>
      </c>
      <c r="P427" s="62"/>
      <c r="Q427" s="38"/>
    </row>
    <row r="428" spans="1:17" x14ac:dyDescent="0.25">
      <c r="A428" s="44">
        <v>427</v>
      </c>
      <c r="B428" s="125" t="s">
        <v>2699</v>
      </c>
      <c r="C428" s="37" t="s">
        <v>2700</v>
      </c>
      <c r="D428" s="127">
        <v>44131</v>
      </c>
      <c r="E428" s="121">
        <v>44377</v>
      </c>
      <c r="F428" s="37">
        <v>1</v>
      </c>
      <c r="G428" s="37"/>
      <c r="H428" s="37" t="s">
        <v>2701</v>
      </c>
      <c r="I428" s="56" t="s">
        <v>398</v>
      </c>
      <c r="J428" s="37" t="s">
        <v>1839</v>
      </c>
      <c r="K428" s="70" t="s">
        <v>1800</v>
      </c>
      <c r="L428" s="68">
        <v>180210301000674</v>
      </c>
      <c r="M428" s="37" t="s">
        <v>2702</v>
      </c>
      <c r="N428" s="348">
        <v>184384615</v>
      </c>
      <c r="O428" s="42" t="s">
        <v>523</v>
      </c>
      <c r="P428" s="62"/>
      <c r="Q428" s="38"/>
    </row>
    <row r="429" spans="1:17" x14ac:dyDescent="0.25">
      <c r="A429" s="44">
        <v>428</v>
      </c>
      <c r="B429" s="125" t="s">
        <v>2723</v>
      </c>
      <c r="C429" s="37" t="s">
        <v>2733</v>
      </c>
      <c r="D429" s="127">
        <v>44131</v>
      </c>
      <c r="E429" s="121">
        <v>44377</v>
      </c>
      <c r="F429" s="37">
        <v>1</v>
      </c>
      <c r="G429" s="37"/>
      <c r="H429" s="37" t="s">
        <v>2760</v>
      </c>
      <c r="I429" s="56" t="s">
        <v>348</v>
      </c>
      <c r="J429" s="120" t="s">
        <v>244</v>
      </c>
      <c r="K429" s="64" t="s">
        <v>97</v>
      </c>
      <c r="L429" s="68">
        <v>200210301000972</v>
      </c>
      <c r="M429" s="37" t="s">
        <v>1920</v>
      </c>
      <c r="N429" s="348">
        <v>221456849</v>
      </c>
      <c r="O429" s="42" t="s">
        <v>523</v>
      </c>
      <c r="P429" s="62"/>
      <c r="Q429" s="38"/>
    </row>
    <row r="430" spans="1:17" x14ac:dyDescent="0.25">
      <c r="A430" s="44">
        <v>429</v>
      </c>
      <c r="B430" s="125" t="s">
        <v>2738</v>
      </c>
      <c r="C430" s="37" t="s">
        <v>2739</v>
      </c>
      <c r="D430" s="127">
        <v>44153</v>
      </c>
      <c r="E430" s="121">
        <v>44377</v>
      </c>
      <c r="F430" s="37">
        <v>1</v>
      </c>
      <c r="G430" s="37"/>
      <c r="H430" s="37" t="s">
        <v>2761</v>
      </c>
      <c r="I430" s="56" t="s">
        <v>351</v>
      </c>
      <c r="J430" s="37" t="s">
        <v>252</v>
      </c>
      <c r="K430" s="70" t="s">
        <v>253</v>
      </c>
      <c r="L430" s="68">
        <v>221110301000153</v>
      </c>
      <c r="M430" s="37" t="s">
        <v>1920</v>
      </c>
      <c r="N430" s="348" t="s">
        <v>2762</v>
      </c>
      <c r="O430" s="42" t="s">
        <v>523</v>
      </c>
      <c r="P430" s="62"/>
      <c r="Q430" s="38"/>
    </row>
    <row r="431" spans="1:17" x14ac:dyDescent="0.25">
      <c r="A431" s="44">
        <v>430</v>
      </c>
      <c r="B431" s="125" t="s">
        <v>2729</v>
      </c>
      <c r="C431" s="37" t="s">
        <v>2730</v>
      </c>
      <c r="D431" s="127">
        <v>44160</v>
      </c>
      <c r="E431" s="121">
        <v>44377</v>
      </c>
      <c r="F431" s="37">
        <v>1</v>
      </c>
      <c r="G431" s="37"/>
      <c r="H431" s="37" t="s">
        <v>2763</v>
      </c>
      <c r="I431" s="56" t="s">
        <v>398</v>
      </c>
      <c r="J431" s="37" t="s">
        <v>1262</v>
      </c>
      <c r="K431" s="70" t="s">
        <v>1255</v>
      </c>
      <c r="L431" s="68">
        <v>223510301000168</v>
      </c>
      <c r="M431" s="37" t="s">
        <v>2764</v>
      </c>
      <c r="N431" s="348" t="s">
        <v>2765</v>
      </c>
      <c r="O431" s="42" t="s">
        <v>523</v>
      </c>
      <c r="P431" s="62"/>
      <c r="Q431" s="38"/>
    </row>
    <row r="432" spans="1:17" x14ac:dyDescent="0.25">
      <c r="A432" s="44">
        <v>431</v>
      </c>
      <c r="B432" s="125" t="s">
        <v>2766</v>
      </c>
      <c r="C432" s="37" t="s">
        <v>744</v>
      </c>
      <c r="D432" s="353">
        <v>44168</v>
      </c>
      <c r="E432" s="121">
        <v>44561</v>
      </c>
      <c r="F432" s="37">
        <v>1</v>
      </c>
      <c r="G432" s="37"/>
      <c r="H432" s="37" t="s">
        <v>2767</v>
      </c>
      <c r="I432" s="56" t="s">
        <v>351</v>
      </c>
      <c r="J432" s="37" t="s">
        <v>252</v>
      </c>
      <c r="K432" s="70" t="s">
        <v>253</v>
      </c>
      <c r="L432" s="68">
        <v>172314849250315</v>
      </c>
      <c r="M432" s="37" t="s">
        <v>1920</v>
      </c>
      <c r="N432" s="348">
        <v>186783641</v>
      </c>
      <c r="O432" s="42" t="s">
        <v>523</v>
      </c>
      <c r="P432" s="62"/>
      <c r="Q432" s="38"/>
    </row>
    <row r="433" spans="1:17" x14ac:dyDescent="0.25">
      <c r="A433" s="44">
        <v>432</v>
      </c>
      <c r="B433" s="125" t="s">
        <v>2768</v>
      </c>
      <c r="C433" s="37" t="s">
        <v>2813</v>
      </c>
      <c r="D433" s="353">
        <v>44179</v>
      </c>
      <c r="E433" s="121">
        <v>44561</v>
      </c>
      <c r="F433" s="37">
        <v>1</v>
      </c>
      <c r="G433" s="37"/>
      <c r="H433" s="37" t="s">
        <v>2842</v>
      </c>
      <c r="I433" s="56" t="s">
        <v>1493</v>
      </c>
      <c r="J433" s="37" t="s">
        <v>2812</v>
      </c>
      <c r="K433" s="70" t="s">
        <v>2811</v>
      </c>
      <c r="L433" s="68">
        <v>211010101000652</v>
      </c>
      <c r="M433" s="37" t="s">
        <v>1920</v>
      </c>
      <c r="N433" s="348" t="s">
        <v>2843</v>
      </c>
      <c r="O433" s="42" t="s">
        <v>523</v>
      </c>
      <c r="P433" s="62"/>
      <c r="Q433" s="38"/>
    </row>
    <row r="434" spans="1:17" x14ac:dyDescent="0.25">
      <c r="A434" s="44">
        <v>433</v>
      </c>
      <c r="B434" s="125" t="s">
        <v>2814</v>
      </c>
      <c r="C434" s="37" t="s">
        <v>2815</v>
      </c>
      <c r="D434" s="353">
        <v>44179</v>
      </c>
      <c r="E434" s="121">
        <v>44561</v>
      </c>
      <c r="F434" s="37">
        <v>1</v>
      </c>
      <c r="G434" s="37"/>
      <c r="H434" s="37" t="s">
        <v>2844</v>
      </c>
      <c r="I434" s="56" t="s">
        <v>1493</v>
      </c>
      <c r="J434" s="37" t="s">
        <v>2812</v>
      </c>
      <c r="K434" s="70" t="s">
        <v>2811</v>
      </c>
      <c r="L434" s="68">
        <v>224410301000566</v>
      </c>
      <c r="M434" s="37" t="s">
        <v>1920</v>
      </c>
      <c r="N434" s="348" t="s">
        <v>2845</v>
      </c>
      <c r="O434" s="42" t="s">
        <v>523</v>
      </c>
      <c r="P434" s="62"/>
      <c r="Q434" s="38"/>
    </row>
    <row r="435" spans="1:17" x14ac:dyDescent="0.25">
      <c r="A435" s="44">
        <v>434</v>
      </c>
      <c r="B435" s="125" t="s">
        <v>2816</v>
      </c>
      <c r="C435" s="37" t="s">
        <v>2817</v>
      </c>
      <c r="D435" s="353">
        <v>44179</v>
      </c>
      <c r="E435" s="121">
        <v>44561</v>
      </c>
      <c r="F435" s="37">
        <v>1</v>
      </c>
      <c r="G435" s="37"/>
      <c r="H435" s="37" t="s">
        <v>2846</v>
      </c>
      <c r="I435" s="56" t="s">
        <v>1493</v>
      </c>
      <c r="J435" s="37" t="s">
        <v>2812</v>
      </c>
      <c r="K435" s="70" t="s">
        <v>2811</v>
      </c>
      <c r="L435" s="68">
        <v>220210261000488</v>
      </c>
      <c r="M435" s="37" t="s">
        <v>1920</v>
      </c>
      <c r="N435" s="348">
        <v>251216673</v>
      </c>
      <c r="O435" s="42" t="s">
        <v>523</v>
      </c>
      <c r="P435" s="62"/>
      <c r="Q435" s="38"/>
    </row>
    <row r="436" spans="1:17" x14ac:dyDescent="0.25">
      <c r="A436" s="44">
        <v>435</v>
      </c>
      <c r="B436" s="125" t="s">
        <v>2818</v>
      </c>
      <c r="C436" s="37" t="s">
        <v>2819</v>
      </c>
      <c r="D436" s="353">
        <v>44179</v>
      </c>
      <c r="E436" s="121">
        <v>44561</v>
      </c>
      <c r="F436" s="37">
        <v>1</v>
      </c>
      <c r="G436" s="37"/>
      <c r="H436" s="37" t="s">
        <v>2847</v>
      </c>
      <c r="I436" s="56" t="s">
        <v>1493</v>
      </c>
      <c r="J436" s="37" t="s">
        <v>2812</v>
      </c>
      <c r="K436" s="70" t="s">
        <v>2811</v>
      </c>
      <c r="L436" s="68">
        <v>220610101001258</v>
      </c>
      <c r="M436" s="37" t="s">
        <v>1920</v>
      </c>
      <c r="N436" s="348">
        <v>285724607</v>
      </c>
      <c r="O436" s="42" t="s">
        <v>523</v>
      </c>
      <c r="P436" s="62"/>
      <c r="Q436" s="38"/>
    </row>
    <row r="437" spans="1:17" x14ac:dyDescent="0.25">
      <c r="A437" s="44">
        <v>436</v>
      </c>
      <c r="B437" s="125" t="s">
        <v>2820</v>
      </c>
      <c r="C437" s="37" t="s">
        <v>2821</v>
      </c>
      <c r="D437" s="353">
        <v>44179</v>
      </c>
      <c r="E437" s="121">
        <v>44561</v>
      </c>
      <c r="F437" s="37">
        <v>1</v>
      </c>
      <c r="G437" s="37"/>
      <c r="H437" s="37" t="s">
        <v>2848</v>
      </c>
      <c r="I437" s="56" t="s">
        <v>1493</v>
      </c>
      <c r="J437" s="37" t="s">
        <v>2812</v>
      </c>
      <c r="K437" s="70" t="s">
        <v>2811</v>
      </c>
      <c r="L437" s="68">
        <v>180210101001964</v>
      </c>
      <c r="M437" s="37" t="s">
        <v>1920</v>
      </c>
      <c r="N437" s="348">
        <v>285730664</v>
      </c>
      <c r="O437" s="42" t="s">
        <v>523</v>
      </c>
      <c r="P437" s="62"/>
      <c r="Q437" s="38"/>
    </row>
    <row r="438" spans="1:17" x14ac:dyDescent="0.25">
      <c r="A438" s="44">
        <v>437</v>
      </c>
      <c r="B438" s="125" t="s">
        <v>2796</v>
      </c>
      <c r="C438" s="37" t="s">
        <v>2825</v>
      </c>
      <c r="D438" s="353">
        <v>44182</v>
      </c>
      <c r="E438" s="121">
        <v>44561</v>
      </c>
      <c r="F438" s="37">
        <v>1</v>
      </c>
      <c r="G438" s="37"/>
      <c r="H438" s="37" t="s">
        <v>2849</v>
      </c>
      <c r="I438" s="56" t="s">
        <v>2749</v>
      </c>
      <c r="J438" s="37" t="s">
        <v>359</v>
      </c>
      <c r="K438" s="70" t="s">
        <v>128</v>
      </c>
      <c r="L438" s="68">
        <v>210510261189999</v>
      </c>
      <c r="M438" s="37" t="s">
        <v>2850</v>
      </c>
      <c r="N438" s="348">
        <v>215234241</v>
      </c>
      <c r="O438" s="42" t="s">
        <v>523</v>
      </c>
      <c r="P438" s="62"/>
      <c r="Q438" s="38"/>
    </row>
    <row r="439" spans="1:17" x14ac:dyDescent="0.25">
      <c r="A439" s="44">
        <v>438</v>
      </c>
      <c r="B439" s="99" t="s">
        <v>2801</v>
      </c>
      <c r="C439" s="37" t="s">
        <v>2802</v>
      </c>
      <c r="D439" s="353">
        <v>44186</v>
      </c>
      <c r="E439" s="121">
        <v>44561</v>
      </c>
      <c r="F439" s="37">
        <v>1</v>
      </c>
      <c r="G439" s="37"/>
      <c r="H439" s="37" t="s">
        <v>2851</v>
      </c>
      <c r="I439" s="56" t="s">
        <v>363</v>
      </c>
      <c r="J439" s="37" t="s">
        <v>410</v>
      </c>
      <c r="K439" s="70" t="s">
        <v>267</v>
      </c>
      <c r="L439" s="68">
        <v>210110301000384</v>
      </c>
      <c r="M439" s="37" t="s">
        <v>1920</v>
      </c>
      <c r="N439" s="348">
        <v>371849237</v>
      </c>
      <c r="O439" s="42" t="s">
        <v>523</v>
      </c>
      <c r="P439" s="62"/>
      <c r="Q439" s="38"/>
    </row>
    <row r="440" spans="1:17" x14ac:dyDescent="0.25">
      <c r="A440" s="44">
        <v>439</v>
      </c>
      <c r="B440" s="125" t="s">
        <v>2798</v>
      </c>
      <c r="C440" s="37" t="s">
        <v>2806</v>
      </c>
      <c r="D440" s="353">
        <v>44183</v>
      </c>
      <c r="E440" s="121">
        <v>44561</v>
      </c>
      <c r="F440" s="37">
        <v>1</v>
      </c>
      <c r="G440" s="37"/>
      <c r="H440" s="37" t="s">
        <v>2852</v>
      </c>
      <c r="I440" s="56" t="s">
        <v>351</v>
      </c>
      <c r="J440" s="37" t="s">
        <v>419</v>
      </c>
      <c r="K440" s="70" t="s">
        <v>1281</v>
      </c>
      <c r="L440" s="68">
        <v>160210301000268</v>
      </c>
      <c r="M440" s="37" t="s">
        <v>2853</v>
      </c>
      <c r="N440" s="348">
        <v>186115888</v>
      </c>
      <c r="O440" s="42" t="s">
        <v>523</v>
      </c>
      <c r="P440" s="62"/>
      <c r="Q440" s="38"/>
    </row>
    <row r="441" spans="1:17" x14ac:dyDescent="0.25">
      <c r="A441" s="44">
        <v>440</v>
      </c>
      <c r="B441" s="125" t="s">
        <v>2889</v>
      </c>
      <c r="C441" s="37" t="s">
        <v>250</v>
      </c>
      <c r="D441" s="353">
        <v>44194</v>
      </c>
      <c r="E441" s="121">
        <v>44561</v>
      </c>
      <c r="F441" s="37">
        <v>1</v>
      </c>
      <c r="G441" s="37"/>
      <c r="H441" s="37" t="s">
        <v>2950</v>
      </c>
      <c r="I441" s="56" t="s">
        <v>348</v>
      </c>
      <c r="J441" s="37" t="s">
        <v>244</v>
      </c>
      <c r="K441" s="70" t="s">
        <v>97</v>
      </c>
      <c r="L441" s="68">
        <v>221114849104238</v>
      </c>
      <c r="M441" s="37" t="s">
        <v>1920</v>
      </c>
      <c r="N441" s="348">
        <v>385349460</v>
      </c>
      <c r="O441" s="42" t="s">
        <v>523</v>
      </c>
      <c r="P441" s="62"/>
      <c r="Q441" s="38"/>
    </row>
    <row r="442" spans="1:17" x14ac:dyDescent="0.25">
      <c r="A442" s="44">
        <v>441</v>
      </c>
      <c r="B442" s="125" t="s">
        <v>2890</v>
      </c>
      <c r="C442" s="37" t="s">
        <v>2907</v>
      </c>
      <c r="D442" s="353">
        <v>44203</v>
      </c>
      <c r="E442" s="121">
        <v>44561</v>
      </c>
      <c r="F442" s="37">
        <v>1</v>
      </c>
      <c r="G442" s="37"/>
      <c r="H442" s="37" t="s">
        <v>2951</v>
      </c>
      <c r="I442" s="56" t="s">
        <v>348</v>
      </c>
      <c r="J442" s="37" t="s">
        <v>244</v>
      </c>
      <c r="K442" s="70" t="s">
        <v>97</v>
      </c>
      <c r="L442" s="68">
        <v>172310261123456</v>
      </c>
      <c r="M442" s="37" t="s">
        <v>1920</v>
      </c>
      <c r="N442" s="348" t="s">
        <v>2952</v>
      </c>
      <c r="O442" s="42" t="s">
        <v>523</v>
      </c>
      <c r="P442" s="62"/>
      <c r="Q442" s="38"/>
    </row>
    <row r="443" spans="1:17" x14ac:dyDescent="0.25">
      <c r="A443" s="44">
        <v>442</v>
      </c>
      <c r="B443" s="125" t="s">
        <v>2936</v>
      </c>
      <c r="C443" s="37" t="s">
        <v>2937</v>
      </c>
      <c r="D443" s="353">
        <v>44203</v>
      </c>
      <c r="E443" s="121">
        <v>44561</v>
      </c>
      <c r="F443" s="37">
        <v>1</v>
      </c>
      <c r="G443" s="37"/>
      <c r="H443" s="37" t="s">
        <v>2953</v>
      </c>
      <c r="I443" s="56" t="s">
        <v>1493</v>
      </c>
      <c r="J443" s="37" t="s">
        <v>2808</v>
      </c>
      <c r="K443" s="70" t="s">
        <v>2807</v>
      </c>
      <c r="L443" s="68">
        <v>181410301000577</v>
      </c>
      <c r="M443" s="37" t="s">
        <v>1920</v>
      </c>
      <c r="N443" s="348">
        <v>371764998</v>
      </c>
      <c r="O443" s="42" t="s">
        <v>523</v>
      </c>
      <c r="P443" s="62">
        <v>8639786328</v>
      </c>
      <c r="Q443" s="38"/>
    </row>
    <row r="444" spans="1:17" x14ac:dyDescent="0.25">
      <c r="A444" s="44">
        <v>443</v>
      </c>
      <c r="B444" s="125" t="s">
        <v>2909</v>
      </c>
      <c r="C444" s="37" t="s">
        <v>2910</v>
      </c>
      <c r="D444" s="353">
        <v>44207</v>
      </c>
      <c r="E444" s="121">
        <v>44561</v>
      </c>
      <c r="F444" s="37">
        <v>1</v>
      </c>
      <c r="G444" s="37"/>
      <c r="H444" s="37" t="s">
        <v>2954</v>
      </c>
      <c r="I444" s="56" t="s">
        <v>348</v>
      </c>
      <c r="J444" s="37" t="s">
        <v>244</v>
      </c>
      <c r="K444" s="70" t="s">
        <v>97</v>
      </c>
      <c r="L444" s="68">
        <v>180010101003994</v>
      </c>
      <c r="M444" s="37" t="s">
        <v>1920</v>
      </c>
      <c r="N444" s="348">
        <v>285146472</v>
      </c>
      <c r="O444" s="42" t="s">
        <v>523</v>
      </c>
      <c r="P444" s="62"/>
      <c r="Q444" s="38"/>
    </row>
    <row r="445" spans="1:17" x14ac:dyDescent="0.25">
      <c r="A445" s="44">
        <v>444</v>
      </c>
      <c r="B445" s="125" t="s">
        <v>2934</v>
      </c>
      <c r="C445" s="37" t="s">
        <v>2935</v>
      </c>
      <c r="D445" s="353">
        <v>44207</v>
      </c>
      <c r="E445" s="121">
        <v>44561</v>
      </c>
      <c r="F445" s="37">
        <v>1</v>
      </c>
      <c r="G445" s="37"/>
      <c r="H445" s="37" t="s">
        <v>3004</v>
      </c>
      <c r="I445" s="56" t="s">
        <v>351</v>
      </c>
      <c r="J445" s="37" t="s">
        <v>252</v>
      </c>
      <c r="K445" s="70" t="s">
        <v>253</v>
      </c>
      <c r="L445" s="68">
        <v>210610101000943</v>
      </c>
      <c r="M445" s="37" t="s">
        <v>1920</v>
      </c>
      <c r="N445" s="348" t="s">
        <v>2955</v>
      </c>
      <c r="O445" s="42" t="s">
        <v>523</v>
      </c>
      <c r="P445" s="62"/>
      <c r="Q445" s="38"/>
    </row>
    <row r="446" spans="1:17" x14ac:dyDescent="0.25">
      <c r="A446" s="44">
        <v>445</v>
      </c>
      <c r="B446" s="125" t="s">
        <v>2892</v>
      </c>
      <c r="C446" s="37" t="s">
        <v>2912</v>
      </c>
      <c r="D446" s="353">
        <v>44209</v>
      </c>
      <c r="E446" s="121">
        <v>44561</v>
      </c>
      <c r="F446" s="37">
        <v>1</v>
      </c>
      <c r="G446" s="37"/>
      <c r="H446" s="37" t="s">
        <v>2956</v>
      </c>
      <c r="I446" s="56" t="s">
        <v>348</v>
      </c>
      <c r="J446" s="37" t="s">
        <v>1199</v>
      </c>
      <c r="K446" s="70" t="s">
        <v>124</v>
      </c>
      <c r="L446" s="68">
        <v>150114849083654</v>
      </c>
      <c r="M446" s="37" t="s">
        <v>1920</v>
      </c>
      <c r="N446" s="348">
        <v>312233516</v>
      </c>
      <c r="O446" s="42" t="s">
        <v>523</v>
      </c>
      <c r="P446" s="62"/>
      <c r="Q446" s="38"/>
    </row>
    <row r="447" spans="1:17" x14ac:dyDescent="0.25">
      <c r="A447" s="44">
        <v>446</v>
      </c>
      <c r="B447" s="396" t="s">
        <v>2923</v>
      </c>
      <c r="C447" s="397" t="s">
        <v>2957</v>
      </c>
      <c r="D447" s="398">
        <v>44210</v>
      </c>
      <c r="E447" s="399">
        <v>44561</v>
      </c>
      <c r="F447" s="397">
        <v>1</v>
      </c>
      <c r="G447" s="400"/>
      <c r="H447" s="397" t="s">
        <v>2958</v>
      </c>
      <c r="I447" s="401" t="s">
        <v>413</v>
      </c>
      <c r="J447" s="397" t="s">
        <v>1637</v>
      </c>
      <c r="K447" s="402" t="s">
        <v>204</v>
      </c>
      <c r="L447" s="403"/>
      <c r="M447" s="397"/>
      <c r="N447" s="404" t="s">
        <v>2959</v>
      </c>
      <c r="O447" s="405" t="s">
        <v>523</v>
      </c>
      <c r="P447" s="62"/>
      <c r="Q447" s="38"/>
    </row>
    <row r="448" spans="1:17" x14ac:dyDescent="0.25">
      <c r="A448" s="44">
        <v>447</v>
      </c>
      <c r="B448" s="125" t="s">
        <v>2938</v>
      </c>
      <c r="C448" s="37" t="s">
        <v>2939</v>
      </c>
      <c r="D448" s="353">
        <v>44210</v>
      </c>
      <c r="E448" s="121">
        <v>44561</v>
      </c>
      <c r="F448" s="37">
        <v>1</v>
      </c>
      <c r="G448" s="37"/>
      <c r="H448" s="37" t="s">
        <v>2960</v>
      </c>
      <c r="I448" s="56" t="s">
        <v>1493</v>
      </c>
      <c r="J448" s="37" t="s">
        <v>2812</v>
      </c>
      <c r="K448" s="70" t="s">
        <v>2811</v>
      </c>
      <c r="L448" s="68">
        <v>211210301000396</v>
      </c>
      <c r="M448" s="37" t="s">
        <v>1920</v>
      </c>
      <c r="N448" s="348" t="s">
        <v>2961</v>
      </c>
      <c r="O448" s="42" t="s">
        <v>523</v>
      </c>
      <c r="P448" s="62"/>
      <c r="Q448" s="38"/>
    </row>
    <row r="449" spans="1:17" x14ac:dyDescent="0.25">
      <c r="A449" s="44">
        <v>448</v>
      </c>
      <c r="B449" s="332" t="s">
        <v>2962</v>
      </c>
      <c r="C449" s="37" t="s">
        <v>2989</v>
      </c>
      <c r="D449" s="353">
        <v>44231</v>
      </c>
      <c r="E449" s="121">
        <v>44561</v>
      </c>
      <c r="F449" s="37">
        <v>1</v>
      </c>
      <c r="G449" s="37"/>
      <c r="H449" s="37" t="s">
        <v>3005</v>
      </c>
      <c r="I449" s="56" t="s">
        <v>413</v>
      </c>
      <c r="J449" s="37" t="s">
        <v>1637</v>
      </c>
      <c r="K449" s="70" t="s">
        <v>204</v>
      </c>
      <c r="L449" s="68">
        <v>100110261000535</v>
      </c>
      <c r="M449" s="37" t="s">
        <v>3006</v>
      </c>
      <c r="N449" s="348" t="s">
        <v>3007</v>
      </c>
      <c r="O449" s="42" t="s">
        <v>523</v>
      </c>
      <c r="P449" s="62"/>
      <c r="Q449" s="38"/>
    </row>
    <row r="450" spans="1:17" x14ac:dyDescent="0.25">
      <c r="A450" s="44">
        <v>449</v>
      </c>
      <c r="B450" s="125" t="s">
        <v>2896</v>
      </c>
      <c r="C450" s="37" t="s">
        <v>2897</v>
      </c>
      <c r="D450" s="353">
        <v>44217</v>
      </c>
      <c r="E450" s="121">
        <v>44561</v>
      </c>
      <c r="F450" s="37">
        <v>1</v>
      </c>
      <c r="G450" s="37"/>
      <c r="H450" s="37" t="s">
        <v>2963</v>
      </c>
      <c r="I450" s="56" t="s">
        <v>398</v>
      </c>
      <c r="J450" s="37" t="s">
        <v>1262</v>
      </c>
      <c r="K450" s="70" t="s">
        <v>1255</v>
      </c>
      <c r="L450" s="68">
        <v>220410261000127</v>
      </c>
      <c r="M450" s="37" t="s">
        <v>2964</v>
      </c>
      <c r="N450" s="348">
        <v>184384544</v>
      </c>
      <c r="O450" s="42" t="s">
        <v>523</v>
      </c>
      <c r="P450" s="62"/>
      <c r="Q450" s="38"/>
    </row>
    <row r="451" spans="1:17" x14ac:dyDescent="0.25">
      <c r="A451" s="44">
        <v>450</v>
      </c>
      <c r="B451" s="125" t="s">
        <v>2930</v>
      </c>
      <c r="C451" s="37" t="s">
        <v>2931</v>
      </c>
      <c r="D451" s="353">
        <v>44221</v>
      </c>
      <c r="E451" s="121">
        <v>44561</v>
      </c>
      <c r="F451" s="37">
        <v>1</v>
      </c>
      <c r="G451" s="37"/>
      <c r="H451" s="37" t="s">
        <v>2965</v>
      </c>
      <c r="I451" s="56" t="s">
        <v>351</v>
      </c>
      <c r="J451" s="37" t="s">
        <v>407</v>
      </c>
      <c r="K451" s="70" t="s">
        <v>265</v>
      </c>
      <c r="L451" s="68">
        <v>223210301000613</v>
      </c>
      <c r="M451" s="37" t="s">
        <v>2966</v>
      </c>
      <c r="N451" s="348" t="s">
        <v>2967</v>
      </c>
      <c r="O451" s="42" t="s">
        <v>523</v>
      </c>
      <c r="P451" s="62"/>
      <c r="Q451" s="38"/>
    </row>
    <row r="452" spans="1:17" x14ac:dyDescent="0.25">
      <c r="A452" s="44">
        <v>451</v>
      </c>
      <c r="B452" s="125" t="s">
        <v>2977</v>
      </c>
      <c r="C452" s="37" t="s">
        <v>2978</v>
      </c>
      <c r="D452" s="353">
        <v>44235</v>
      </c>
      <c r="E452" s="121">
        <v>44561</v>
      </c>
      <c r="F452" s="37">
        <v>1</v>
      </c>
      <c r="G452" s="37"/>
      <c r="H452" s="37" t="s">
        <v>3008</v>
      </c>
      <c r="I452" s="56" t="s">
        <v>363</v>
      </c>
      <c r="J452" s="37" t="s">
        <v>364</v>
      </c>
      <c r="K452" s="70" t="s">
        <v>164</v>
      </c>
      <c r="L452" s="68">
        <v>210110101000859</v>
      </c>
      <c r="M452" s="37" t="s">
        <v>1920</v>
      </c>
      <c r="N452" s="348" t="s">
        <v>3009</v>
      </c>
      <c r="O452" s="42" t="s">
        <v>523</v>
      </c>
      <c r="P452" s="62"/>
      <c r="Q452" s="38"/>
    </row>
    <row r="453" spans="1:17" x14ac:dyDescent="0.25">
      <c r="A453" s="44">
        <v>452</v>
      </c>
      <c r="B453" s="332" t="s">
        <v>2993</v>
      </c>
      <c r="C453" s="37" t="s">
        <v>2994</v>
      </c>
      <c r="D453" s="353">
        <v>44245</v>
      </c>
      <c r="E453" s="121">
        <v>44561</v>
      </c>
      <c r="F453" s="37">
        <v>1</v>
      </c>
      <c r="G453" s="37"/>
      <c r="H453" s="37" t="s">
        <v>3010</v>
      </c>
      <c r="I453" s="56" t="s">
        <v>386</v>
      </c>
      <c r="J453" s="37" t="s">
        <v>651</v>
      </c>
      <c r="K453" s="70" t="s">
        <v>226</v>
      </c>
      <c r="L453" s="68">
        <v>160314849030857</v>
      </c>
      <c r="M453" s="37" t="s">
        <v>1052</v>
      </c>
      <c r="N453" s="348" t="s">
        <v>3011</v>
      </c>
      <c r="O453" s="42" t="s">
        <v>523</v>
      </c>
      <c r="P453" s="62"/>
      <c r="Q453" s="38"/>
    </row>
    <row r="454" spans="1:17" x14ac:dyDescent="0.25">
      <c r="A454" s="44">
        <v>453</v>
      </c>
      <c r="B454" s="332" t="s">
        <v>3034</v>
      </c>
      <c r="C454" s="37" t="s">
        <v>3035</v>
      </c>
      <c r="D454" s="353">
        <v>44250</v>
      </c>
      <c r="E454" s="121">
        <v>44561</v>
      </c>
      <c r="F454" s="37">
        <v>1</v>
      </c>
      <c r="G454" s="37"/>
      <c r="H454" s="37" t="s">
        <v>3050</v>
      </c>
      <c r="I454" s="56" t="s">
        <v>351</v>
      </c>
      <c r="J454" s="37" t="s">
        <v>407</v>
      </c>
      <c r="K454" s="70" t="s">
        <v>265</v>
      </c>
      <c r="L454" s="68"/>
      <c r="M454" s="37"/>
      <c r="N454" s="348">
        <v>125043993</v>
      </c>
      <c r="O454" s="42" t="s">
        <v>523</v>
      </c>
      <c r="P454" s="62"/>
      <c r="Q454" s="38"/>
    </row>
    <row r="455" spans="1:17" x14ac:dyDescent="0.25">
      <c r="A455" s="44">
        <v>454</v>
      </c>
      <c r="B455" s="332" t="s">
        <v>3037</v>
      </c>
      <c r="C455" s="37" t="s">
        <v>3038</v>
      </c>
      <c r="D455" s="353">
        <v>44250</v>
      </c>
      <c r="E455" s="121">
        <v>44561</v>
      </c>
      <c r="F455" s="37">
        <v>1</v>
      </c>
      <c r="G455" s="37"/>
      <c r="H455" s="37" t="s">
        <v>3051</v>
      </c>
      <c r="I455" s="56" t="s">
        <v>1493</v>
      </c>
      <c r="J455" s="37" t="s">
        <v>2823</v>
      </c>
      <c r="K455" s="70" t="s">
        <v>3042</v>
      </c>
      <c r="L455" s="68">
        <v>220210261000533</v>
      </c>
      <c r="M455" s="37" t="s">
        <v>3052</v>
      </c>
      <c r="N455" s="348" t="s">
        <v>3053</v>
      </c>
      <c r="O455" s="42" t="s">
        <v>523</v>
      </c>
      <c r="P455" s="62"/>
      <c r="Q455" s="38"/>
    </row>
    <row r="456" spans="1:17" x14ac:dyDescent="0.25">
      <c r="A456" s="44">
        <v>455</v>
      </c>
      <c r="B456" s="332" t="s">
        <v>3031</v>
      </c>
      <c r="C456" s="37" t="s">
        <v>3032</v>
      </c>
      <c r="D456" s="353">
        <v>44251</v>
      </c>
      <c r="E456" s="121">
        <v>44561</v>
      </c>
      <c r="F456" s="37">
        <v>1</v>
      </c>
      <c r="G456" s="37"/>
      <c r="H456" s="37" t="s">
        <v>3054</v>
      </c>
      <c r="I456" s="56" t="s">
        <v>363</v>
      </c>
      <c r="J456" s="37" t="s">
        <v>410</v>
      </c>
      <c r="K456" s="70" t="s">
        <v>267</v>
      </c>
      <c r="L456" s="68">
        <v>141210261000130</v>
      </c>
      <c r="M456" s="37" t="s">
        <v>928</v>
      </c>
      <c r="N456" s="348" t="s">
        <v>3055</v>
      </c>
      <c r="O456" s="42" t="s">
        <v>523</v>
      </c>
      <c r="P456" s="62"/>
      <c r="Q456" s="38"/>
    </row>
    <row r="457" spans="1:17" x14ac:dyDescent="0.25">
      <c r="A457" s="44">
        <v>456</v>
      </c>
      <c r="B457" s="332" t="s">
        <v>3056</v>
      </c>
      <c r="C457" s="37" t="s">
        <v>3057</v>
      </c>
      <c r="D457" s="353"/>
      <c r="E457" s="121">
        <v>44561</v>
      </c>
      <c r="F457" s="37">
        <v>1</v>
      </c>
      <c r="G457" s="37"/>
      <c r="H457" s="37" t="s">
        <v>3058</v>
      </c>
      <c r="I457" s="56" t="s">
        <v>398</v>
      </c>
      <c r="J457" s="37"/>
      <c r="K457" s="70"/>
      <c r="L457" s="68">
        <v>223110261000270</v>
      </c>
      <c r="M457" s="37" t="s">
        <v>2949</v>
      </c>
      <c r="N457" s="348" t="s">
        <v>3059</v>
      </c>
      <c r="O457" s="42" t="s">
        <v>523</v>
      </c>
      <c r="P457" s="62"/>
      <c r="Q457" s="38"/>
    </row>
    <row r="458" spans="1:17" x14ac:dyDescent="0.25">
      <c r="A458" s="44">
        <v>457</v>
      </c>
      <c r="B458" s="332" t="s">
        <v>3060</v>
      </c>
      <c r="C458" s="37" t="s">
        <v>2941</v>
      </c>
      <c r="D458" s="353"/>
      <c r="E458" s="121">
        <v>44561</v>
      </c>
      <c r="F458" s="37">
        <v>1</v>
      </c>
      <c r="G458" s="37"/>
      <c r="H458" s="37" t="s">
        <v>3061</v>
      </c>
      <c r="I458" s="56" t="s">
        <v>2749</v>
      </c>
      <c r="J458" s="37"/>
      <c r="K458" s="70"/>
      <c r="L458" s="68">
        <v>140110101002495</v>
      </c>
      <c r="M458" s="37" t="s">
        <v>630</v>
      </c>
      <c r="N458" s="348">
        <v>312206165</v>
      </c>
      <c r="O458" s="42" t="s">
        <v>523</v>
      </c>
      <c r="P458" s="62"/>
      <c r="Q458" s="38"/>
    </row>
    <row r="459" spans="1:17" x14ac:dyDescent="0.25">
      <c r="A459" s="44">
        <v>458</v>
      </c>
      <c r="B459" s="332" t="s">
        <v>3062</v>
      </c>
      <c r="C459" s="37" t="s">
        <v>3063</v>
      </c>
      <c r="D459" s="353"/>
      <c r="E459" s="121">
        <v>44561</v>
      </c>
      <c r="F459" s="37">
        <v>1</v>
      </c>
      <c r="G459" s="37"/>
      <c r="H459" s="37" t="s">
        <v>3064</v>
      </c>
      <c r="I459" s="56" t="s">
        <v>413</v>
      </c>
      <c r="J459" s="37"/>
      <c r="K459" s="70"/>
      <c r="L459" s="68"/>
      <c r="M459" s="37"/>
      <c r="N459" s="348" t="s">
        <v>3065</v>
      </c>
      <c r="O459" s="42" t="s">
        <v>523</v>
      </c>
      <c r="P459" s="62"/>
      <c r="Q459" s="38"/>
    </row>
  </sheetData>
  <autoFilter ref="A1:Q45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20" sqref="G20"/>
    </sheetView>
  </sheetViews>
  <sheetFormatPr defaultRowHeight="15" x14ac:dyDescent="0.25"/>
  <cols>
    <col min="1" max="1" width="5" style="6" customWidth="1"/>
    <col min="2" max="2" width="30.85546875" customWidth="1"/>
    <col min="3" max="3" width="23" style="6" customWidth="1"/>
    <col min="5" max="5" width="5.7109375" customWidth="1"/>
    <col min="6" max="6" width="13.42578125" customWidth="1"/>
    <col min="7" max="7" width="31.5703125" customWidth="1"/>
    <col min="8" max="8" width="28.28515625" customWidth="1"/>
    <col min="9" max="9" width="22.140625" customWidth="1"/>
    <col min="10" max="10" width="16.7109375" customWidth="1"/>
  </cols>
  <sheetData>
    <row r="1" spans="1:10" ht="15.75" x14ac:dyDescent="0.25">
      <c r="A1" s="467" t="s">
        <v>26</v>
      </c>
      <c r="B1" s="467"/>
      <c r="C1" s="467"/>
    </row>
    <row r="2" spans="1:10" x14ac:dyDescent="0.25">
      <c r="A2" s="8" t="s">
        <v>23</v>
      </c>
      <c r="B2" s="8" t="s">
        <v>18</v>
      </c>
      <c r="C2" s="8" t="s">
        <v>19</v>
      </c>
    </row>
    <row r="3" spans="1:10" ht="15.75" x14ac:dyDescent="0.25">
      <c r="A3" s="7">
        <v>1</v>
      </c>
      <c r="B3" s="2" t="s">
        <v>0</v>
      </c>
      <c r="C3" s="12" t="s">
        <v>1</v>
      </c>
      <c r="E3" s="466" t="s">
        <v>24</v>
      </c>
      <c r="F3" s="466"/>
      <c r="G3" s="466"/>
      <c r="H3" s="466"/>
      <c r="I3" s="466"/>
    </row>
    <row r="4" spans="1:10" x14ac:dyDescent="0.25">
      <c r="A4" s="7">
        <v>2</v>
      </c>
      <c r="B4" s="2" t="s">
        <v>2</v>
      </c>
      <c r="C4" s="12" t="s">
        <v>3</v>
      </c>
      <c r="E4" s="13" t="s">
        <v>23</v>
      </c>
      <c r="F4" s="9" t="s">
        <v>20</v>
      </c>
      <c r="G4" s="10" t="s">
        <v>0</v>
      </c>
      <c r="H4" s="10" t="s">
        <v>2</v>
      </c>
      <c r="I4" s="11" t="s">
        <v>21</v>
      </c>
      <c r="J4" s="13" t="s">
        <v>1254</v>
      </c>
    </row>
    <row r="5" spans="1:10" x14ac:dyDescent="0.25">
      <c r="A5" s="7">
        <v>3</v>
      </c>
      <c r="B5" s="2" t="s">
        <v>4</v>
      </c>
      <c r="C5" s="12" t="s">
        <v>5</v>
      </c>
      <c r="E5" s="1">
        <v>1</v>
      </c>
      <c r="F5" s="3">
        <v>0</v>
      </c>
      <c r="G5" s="4" t="s">
        <v>22</v>
      </c>
      <c r="H5" s="5">
        <v>0.1</v>
      </c>
      <c r="I5" s="470">
        <v>0.1</v>
      </c>
      <c r="J5" s="151">
        <f>F6</f>
        <v>12000000</v>
      </c>
    </row>
    <row r="6" spans="1:10" x14ac:dyDescent="0.25">
      <c r="A6" s="7">
        <v>4</v>
      </c>
      <c r="B6" s="2" t="s">
        <v>6</v>
      </c>
      <c r="C6" s="12" t="s">
        <v>7</v>
      </c>
      <c r="E6" s="1">
        <v>2</v>
      </c>
      <c r="F6" s="3">
        <v>12000000</v>
      </c>
      <c r="G6" s="4">
        <v>0.2</v>
      </c>
      <c r="H6" s="5">
        <v>0.1</v>
      </c>
      <c r="I6" s="471"/>
      <c r="J6" s="151">
        <f t="shared" ref="J6:J11" si="0">F7</f>
        <v>20000000</v>
      </c>
    </row>
    <row r="7" spans="1:10" x14ac:dyDescent="0.25">
      <c r="A7" s="7">
        <v>5</v>
      </c>
      <c r="B7" s="2" t="s">
        <v>283</v>
      </c>
      <c r="C7" s="12" t="s">
        <v>502</v>
      </c>
      <c r="E7" s="1">
        <v>3</v>
      </c>
      <c r="F7" s="3">
        <v>20000000</v>
      </c>
      <c r="G7" s="4">
        <v>0.25</v>
      </c>
      <c r="H7" s="5">
        <v>0.15</v>
      </c>
      <c r="I7" s="471"/>
      <c r="J7" s="151">
        <f t="shared" si="0"/>
        <v>40000000</v>
      </c>
    </row>
    <row r="8" spans="1:10" x14ac:dyDescent="0.25">
      <c r="A8" s="7">
        <v>6</v>
      </c>
      <c r="B8" s="2" t="s">
        <v>8</v>
      </c>
      <c r="C8" s="12" t="s">
        <v>9</v>
      </c>
      <c r="E8" s="1">
        <v>4</v>
      </c>
      <c r="F8" s="3">
        <v>40000000</v>
      </c>
      <c r="G8" s="4">
        <v>0.3</v>
      </c>
      <c r="H8" s="5">
        <v>0.2</v>
      </c>
      <c r="I8" s="471"/>
      <c r="J8" s="151">
        <f t="shared" si="0"/>
        <v>80000000</v>
      </c>
    </row>
    <row r="9" spans="1:10" x14ac:dyDescent="0.25">
      <c r="A9" s="7">
        <v>7</v>
      </c>
      <c r="B9" s="2" t="s">
        <v>10</v>
      </c>
      <c r="C9" s="12" t="s">
        <v>11</v>
      </c>
      <c r="E9" s="1">
        <v>5</v>
      </c>
      <c r="F9" s="3">
        <v>80000000</v>
      </c>
      <c r="G9" s="4">
        <v>0.35</v>
      </c>
      <c r="H9" s="5">
        <v>0.25</v>
      </c>
      <c r="I9" s="471"/>
      <c r="J9" s="151">
        <f t="shared" si="0"/>
        <v>120000000</v>
      </c>
    </row>
    <row r="10" spans="1:10" x14ac:dyDescent="0.25">
      <c r="A10" s="7">
        <v>8</v>
      </c>
      <c r="B10" s="2" t="s">
        <v>12</v>
      </c>
      <c r="C10" s="12" t="s">
        <v>13</v>
      </c>
      <c r="E10" s="1">
        <v>6</v>
      </c>
      <c r="F10" s="3">
        <v>120000000</v>
      </c>
      <c r="G10" s="4">
        <v>0.4</v>
      </c>
      <c r="H10" s="5">
        <v>0.3</v>
      </c>
      <c r="I10" s="471"/>
      <c r="J10" s="151">
        <f t="shared" si="0"/>
        <v>200000000</v>
      </c>
    </row>
    <row r="11" spans="1:10" x14ac:dyDescent="0.25">
      <c r="A11" s="7">
        <v>9</v>
      </c>
      <c r="B11" s="2" t="s">
        <v>14</v>
      </c>
      <c r="C11" s="12" t="s">
        <v>15</v>
      </c>
      <c r="E11" s="1">
        <v>7</v>
      </c>
      <c r="F11" s="3">
        <v>200000000</v>
      </c>
      <c r="G11" s="4">
        <v>0.45</v>
      </c>
      <c r="H11" s="5">
        <v>0.35</v>
      </c>
      <c r="I11" s="471"/>
      <c r="J11" s="151">
        <f t="shared" si="0"/>
        <v>350000000</v>
      </c>
    </row>
    <row r="12" spans="1:10" x14ac:dyDescent="0.25">
      <c r="A12" s="7">
        <v>10</v>
      </c>
      <c r="B12" s="2" t="s">
        <v>16</v>
      </c>
      <c r="C12" s="12" t="s">
        <v>17</v>
      </c>
      <c r="E12" s="1">
        <v>8</v>
      </c>
      <c r="F12" s="3">
        <v>350000000</v>
      </c>
      <c r="G12" s="4">
        <v>0.5</v>
      </c>
      <c r="H12" s="5">
        <v>0.4</v>
      </c>
      <c r="I12" s="472"/>
      <c r="J12" s="151">
        <v>700000000</v>
      </c>
    </row>
    <row r="13" spans="1:10" x14ac:dyDescent="0.25">
      <c r="A13" s="7">
        <v>11</v>
      </c>
      <c r="B13" s="50" t="s">
        <v>308</v>
      </c>
      <c r="C13" s="49" t="s">
        <v>412</v>
      </c>
    </row>
    <row r="14" spans="1:10" x14ac:dyDescent="0.25">
      <c r="A14" s="7">
        <v>12</v>
      </c>
      <c r="B14" s="50" t="s">
        <v>2569</v>
      </c>
      <c r="C14" s="331" t="s">
        <v>204</v>
      </c>
    </row>
    <row r="15" spans="1:10" ht="36" x14ac:dyDescent="0.25">
      <c r="B15" s="330"/>
      <c r="E15" s="192" t="s">
        <v>23</v>
      </c>
      <c r="F15" s="193" t="s">
        <v>20</v>
      </c>
      <c r="G15" s="194" t="s">
        <v>1624</v>
      </c>
      <c r="H15" s="195" t="s">
        <v>1625</v>
      </c>
      <c r="I15" s="195" t="s">
        <v>2381</v>
      </c>
    </row>
    <row r="16" spans="1:10" ht="15.75" x14ac:dyDescent="0.25">
      <c r="A16" s="468" t="s">
        <v>503</v>
      </c>
      <c r="B16" s="468"/>
      <c r="C16" s="468"/>
      <c r="E16" s="1">
        <v>1</v>
      </c>
      <c r="F16" s="3">
        <v>0</v>
      </c>
      <c r="G16" s="4">
        <v>0.2</v>
      </c>
      <c r="H16" s="4">
        <v>0.15</v>
      </c>
      <c r="I16" s="4">
        <v>0.15</v>
      </c>
    </row>
    <row r="17" spans="1:9" x14ac:dyDescent="0.25">
      <c r="A17" s="13" t="s">
        <v>23</v>
      </c>
      <c r="B17" s="31" t="s">
        <v>20</v>
      </c>
      <c r="C17" s="32" t="s">
        <v>25</v>
      </c>
      <c r="E17" s="1">
        <v>2</v>
      </c>
      <c r="F17" s="3">
        <v>12000000</v>
      </c>
      <c r="G17" s="4">
        <v>0.2</v>
      </c>
      <c r="H17" s="4">
        <v>0.15</v>
      </c>
      <c r="I17" s="4">
        <v>0.15</v>
      </c>
    </row>
    <row r="18" spans="1:9" x14ac:dyDescent="0.25">
      <c r="A18" s="14">
        <v>1</v>
      </c>
      <c r="B18" s="15">
        <v>0</v>
      </c>
      <c r="C18" s="4">
        <v>0.4</v>
      </c>
      <c r="E18" s="1">
        <v>3</v>
      </c>
      <c r="F18" s="3">
        <v>20000000</v>
      </c>
      <c r="G18" s="4">
        <v>0.25</v>
      </c>
      <c r="H18" s="4">
        <v>0.2</v>
      </c>
      <c r="I18" s="4">
        <v>0.15</v>
      </c>
    </row>
    <row r="19" spans="1:9" x14ac:dyDescent="0.25">
      <c r="A19" s="14">
        <v>2</v>
      </c>
      <c r="B19" s="16">
        <v>20000000</v>
      </c>
      <c r="C19" s="4">
        <v>0.45</v>
      </c>
      <c r="E19" s="1">
        <v>4</v>
      </c>
      <c r="F19" s="3">
        <v>40000000</v>
      </c>
      <c r="G19" s="4">
        <v>0.25</v>
      </c>
      <c r="H19" s="4">
        <v>0.2</v>
      </c>
      <c r="I19" s="4">
        <v>0.15</v>
      </c>
    </row>
    <row r="20" spans="1:9" x14ac:dyDescent="0.25">
      <c r="A20" s="14">
        <v>3</v>
      </c>
      <c r="B20" s="16">
        <v>50000000</v>
      </c>
      <c r="C20" s="4">
        <v>0.5</v>
      </c>
      <c r="E20" s="1">
        <v>5</v>
      </c>
      <c r="F20" s="3">
        <v>80000000</v>
      </c>
      <c r="G20" s="4">
        <v>0.3</v>
      </c>
      <c r="H20" s="4">
        <v>0.25</v>
      </c>
      <c r="I20" s="4">
        <v>0.15</v>
      </c>
    </row>
    <row r="21" spans="1:9" x14ac:dyDescent="0.25">
      <c r="A21" s="14">
        <v>4</v>
      </c>
      <c r="B21" s="16">
        <v>100000000</v>
      </c>
      <c r="C21" s="4">
        <v>0.55000000000000004</v>
      </c>
      <c r="E21" s="1">
        <v>6</v>
      </c>
      <c r="F21" s="3">
        <v>120000000</v>
      </c>
      <c r="G21" s="4">
        <v>0.3</v>
      </c>
      <c r="H21" s="4">
        <v>0.25</v>
      </c>
      <c r="I21" s="4">
        <v>0.15</v>
      </c>
    </row>
    <row r="22" spans="1:9" x14ac:dyDescent="0.25">
      <c r="A22" s="14">
        <v>5</v>
      </c>
      <c r="B22" s="16">
        <v>200000000</v>
      </c>
      <c r="C22" s="4">
        <v>0.6</v>
      </c>
      <c r="E22" s="1">
        <v>7</v>
      </c>
      <c r="F22" s="3">
        <v>200000000</v>
      </c>
      <c r="G22" s="4">
        <v>0.35</v>
      </c>
      <c r="H22" s="4">
        <v>0.3</v>
      </c>
      <c r="I22" s="4">
        <v>0.15</v>
      </c>
    </row>
    <row r="23" spans="1:9" x14ac:dyDescent="0.25">
      <c r="E23" s="1">
        <v>8</v>
      </c>
      <c r="F23" s="3">
        <v>350000000</v>
      </c>
      <c r="G23" s="4">
        <v>0.35</v>
      </c>
      <c r="H23" s="4">
        <v>0.3</v>
      </c>
      <c r="I23" s="4">
        <v>0.15</v>
      </c>
    </row>
    <row r="24" spans="1:9" ht="15.75" x14ac:dyDescent="0.25">
      <c r="A24" s="466" t="s">
        <v>47</v>
      </c>
      <c r="B24" s="466"/>
      <c r="C24" s="466"/>
      <c r="E24" s="30" t="s">
        <v>89</v>
      </c>
    </row>
    <row r="25" spans="1:9" x14ac:dyDescent="0.25">
      <c r="A25" s="20" t="s">
        <v>23</v>
      </c>
      <c r="B25" s="20" t="s">
        <v>45</v>
      </c>
      <c r="C25" s="20" t="s">
        <v>46</v>
      </c>
      <c r="E25" s="30" t="s">
        <v>90</v>
      </c>
      <c r="F25" s="33"/>
      <c r="G25" s="33"/>
    </row>
    <row r="26" spans="1:9" x14ac:dyDescent="0.25">
      <c r="A26" s="7">
        <v>1</v>
      </c>
      <c r="B26" s="18" t="s">
        <v>27</v>
      </c>
      <c r="C26" s="19" t="s">
        <v>33</v>
      </c>
    </row>
    <row r="27" spans="1:9" x14ac:dyDescent="0.25">
      <c r="A27" s="7">
        <v>2</v>
      </c>
      <c r="B27" s="18" t="s">
        <v>28</v>
      </c>
      <c r="C27" s="19" t="s">
        <v>34</v>
      </c>
      <c r="F27" s="469" t="s">
        <v>1174</v>
      </c>
      <c r="G27" s="469"/>
    </row>
    <row r="28" spans="1:9" x14ac:dyDescent="0.25">
      <c r="A28" s="7">
        <v>3</v>
      </c>
      <c r="B28" s="18" t="s">
        <v>42</v>
      </c>
      <c r="C28" s="19" t="s">
        <v>37</v>
      </c>
      <c r="F28" s="1" t="s">
        <v>398</v>
      </c>
      <c r="G28" s="1" t="s">
        <v>1265</v>
      </c>
    </row>
    <row r="29" spans="1:9" x14ac:dyDescent="0.25">
      <c r="A29" s="7">
        <v>4</v>
      </c>
      <c r="B29" s="18" t="s">
        <v>43</v>
      </c>
      <c r="C29" s="19" t="s">
        <v>35</v>
      </c>
      <c r="F29" s="1" t="s">
        <v>354</v>
      </c>
      <c r="G29" s="1" t="s">
        <v>527</v>
      </c>
    </row>
    <row r="30" spans="1:9" x14ac:dyDescent="0.25">
      <c r="A30" s="7">
        <v>5</v>
      </c>
      <c r="B30" s="18" t="s">
        <v>29</v>
      </c>
      <c r="C30" s="19" t="s">
        <v>36</v>
      </c>
      <c r="F30" s="1" t="s">
        <v>363</v>
      </c>
      <c r="G30" s="1" t="s">
        <v>243</v>
      </c>
    </row>
    <row r="31" spans="1:9" x14ac:dyDescent="0.25">
      <c r="A31" s="7">
        <v>6</v>
      </c>
      <c r="B31" s="18" t="s">
        <v>30</v>
      </c>
      <c r="C31" s="19" t="s">
        <v>38</v>
      </c>
      <c r="F31" s="1" t="s">
        <v>413</v>
      </c>
      <c r="G31" s="1" t="s">
        <v>434</v>
      </c>
    </row>
    <row r="32" spans="1:9" x14ac:dyDescent="0.25">
      <c r="A32" s="7">
        <v>7</v>
      </c>
      <c r="B32" s="18" t="s">
        <v>31</v>
      </c>
      <c r="C32" s="19" t="s">
        <v>39</v>
      </c>
      <c r="F32" s="1" t="s">
        <v>348</v>
      </c>
      <c r="G32" s="1" t="s">
        <v>241</v>
      </c>
    </row>
    <row r="33" spans="1:7" x14ac:dyDescent="0.25">
      <c r="A33" s="7">
        <v>8</v>
      </c>
      <c r="B33" s="18" t="s">
        <v>32</v>
      </c>
      <c r="C33" s="19" t="s">
        <v>40</v>
      </c>
      <c r="F33" s="1" t="s">
        <v>351</v>
      </c>
      <c r="G33" s="1" t="s">
        <v>237</v>
      </c>
    </row>
    <row r="34" spans="1:7" x14ac:dyDescent="0.25">
      <c r="A34" s="7">
        <v>9</v>
      </c>
      <c r="B34" s="18" t="s">
        <v>44</v>
      </c>
      <c r="C34" s="19" t="s">
        <v>41</v>
      </c>
      <c r="F34" s="1" t="s">
        <v>386</v>
      </c>
      <c r="G34" s="1" t="s">
        <v>1175</v>
      </c>
    </row>
    <row r="35" spans="1:7" x14ac:dyDescent="0.25">
      <c r="B35" s="17"/>
      <c r="F35" s="1" t="s">
        <v>735</v>
      </c>
      <c r="G35" s="1" t="s">
        <v>30</v>
      </c>
    </row>
    <row r="36" spans="1:7" ht="15.75" x14ac:dyDescent="0.25">
      <c r="A36" s="468" t="s">
        <v>1353</v>
      </c>
      <c r="B36" s="468"/>
      <c r="C36" s="468"/>
      <c r="F36" s="21" t="s">
        <v>1626</v>
      </c>
      <c r="G36" s="21" t="s">
        <v>2832</v>
      </c>
    </row>
    <row r="37" spans="1:7" x14ac:dyDescent="0.25">
      <c r="A37" s="13" t="s">
        <v>23</v>
      </c>
      <c r="B37" s="31" t="s">
        <v>20</v>
      </c>
      <c r="C37" s="32" t="s">
        <v>501</v>
      </c>
      <c r="F37" s="21" t="s">
        <v>2749</v>
      </c>
      <c r="G37" s="21" t="s">
        <v>556</v>
      </c>
    </row>
    <row r="38" spans="1:7" x14ac:dyDescent="0.25">
      <c r="A38" s="47">
        <v>1</v>
      </c>
      <c r="B38" s="267">
        <v>0</v>
      </c>
      <c r="C38" s="48">
        <v>0.2</v>
      </c>
      <c r="F38" s="21" t="s">
        <v>2712</v>
      </c>
      <c r="G38" s="21" t="s">
        <v>1220</v>
      </c>
    </row>
    <row r="39" spans="1:7" x14ac:dyDescent="0.25">
      <c r="A39" s="47">
        <v>2</v>
      </c>
      <c r="B39" s="267">
        <v>20000000</v>
      </c>
      <c r="C39" s="48">
        <v>0.25</v>
      </c>
    </row>
    <row r="40" spans="1:7" x14ac:dyDescent="0.25">
      <c r="A40" s="47">
        <v>3</v>
      </c>
      <c r="B40" s="267">
        <v>40000000</v>
      </c>
      <c r="C40" s="48">
        <v>0.3</v>
      </c>
    </row>
    <row r="41" spans="1:7" x14ac:dyDescent="0.25">
      <c r="A41" s="47">
        <v>4</v>
      </c>
      <c r="B41" s="267">
        <v>80000000</v>
      </c>
      <c r="C41" s="48">
        <v>0.35</v>
      </c>
    </row>
    <row r="42" spans="1:7" x14ac:dyDescent="0.25">
      <c r="A42" s="47">
        <v>5</v>
      </c>
      <c r="B42" s="267">
        <v>120000000</v>
      </c>
      <c r="C42" s="48">
        <v>0.4</v>
      </c>
    </row>
    <row r="43" spans="1:7" x14ac:dyDescent="0.25">
      <c r="A43" s="47">
        <v>6</v>
      </c>
      <c r="B43" s="267">
        <v>200000000</v>
      </c>
      <c r="C43" s="48">
        <v>0.45</v>
      </c>
    </row>
    <row r="44" spans="1:7" x14ac:dyDescent="0.25">
      <c r="A44" s="47">
        <v>7</v>
      </c>
      <c r="B44" s="267">
        <v>350000000</v>
      </c>
      <c r="C44" s="48">
        <v>0.5</v>
      </c>
    </row>
  </sheetData>
  <mergeCells count="7">
    <mergeCell ref="E3:I3"/>
    <mergeCell ref="A1:C1"/>
    <mergeCell ref="A36:C36"/>
    <mergeCell ref="F27:G27"/>
    <mergeCell ref="A24:C24"/>
    <mergeCell ref="I5:I12"/>
    <mergeCell ref="A16:C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zoomScale="80" zoomScaleNormal="80" workbookViewId="0">
      <pane ySplit="1" topLeftCell="A2" activePane="bottomLeft" state="frozen"/>
      <selection activeCell="D1" sqref="D1"/>
      <selection pane="bottomLeft" activeCell="D12" sqref="D12"/>
    </sheetView>
  </sheetViews>
  <sheetFormatPr defaultColWidth="11.85546875" defaultRowHeight="15.75" x14ac:dyDescent="0.25"/>
  <cols>
    <col min="1" max="1" width="11.85546875" style="162"/>
    <col min="2" max="2" width="37.5703125" style="162" customWidth="1"/>
    <col min="3" max="3" width="7.85546875" style="162" customWidth="1"/>
    <col min="4" max="4" width="44.42578125" style="190" customWidth="1"/>
    <col min="5" max="5" width="28.42578125" style="162" customWidth="1"/>
    <col min="6" max="6" width="20.28515625" style="162" customWidth="1"/>
    <col min="7" max="7" width="20" style="162" customWidth="1"/>
    <col min="8" max="8" width="16.7109375" style="162" customWidth="1"/>
    <col min="9" max="9" width="19.5703125" style="162" customWidth="1"/>
    <col min="10" max="10" width="17.85546875" style="162" customWidth="1"/>
    <col min="11" max="11" width="31.7109375" style="162" customWidth="1"/>
    <col min="12" max="12" width="24.140625" style="162" customWidth="1"/>
    <col min="13" max="13" width="19" style="162" customWidth="1"/>
    <col min="14" max="16384" width="11.85546875" style="162"/>
  </cols>
  <sheetData>
    <row r="1" spans="1:12" x14ac:dyDescent="0.25">
      <c r="A1" s="183" t="s">
        <v>48</v>
      </c>
      <c r="B1" s="183" t="s">
        <v>49</v>
      </c>
      <c r="C1" s="183" t="s">
        <v>46</v>
      </c>
      <c r="D1" s="184" t="s">
        <v>50</v>
      </c>
      <c r="E1" s="183" t="s">
        <v>51</v>
      </c>
      <c r="F1" s="183" t="s">
        <v>52</v>
      </c>
      <c r="G1" s="183" t="s">
        <v>53</v>
      </c>
      <c r="H1" s="183" t="s">
        <v>54</v>
      </c>
      <c r="I1" s="183" t="s">
        <v>55</v>
      </c>
      <c r="J1" s="183" t="s">
        <v>56</v>
      </c>
      <c r="K1" s="185" t="s">
        <v>337</v>
      </c>
      <c r="L1" s="185" t="s">
        <v>338</v>
      </c>
    </row>
    <row r="2" spans="1:12" x14ac:dyDescent="0.25">
      <c r="A2" s="133" t="s">
        <v>1315</v>
      </c>
      <c r="B2" s="134" t="s">
        <v>1392</v>
      </c>
      <c r="C2" s="134" t="s">
        <v>39</v>
      </c>
      <c r="D2" s="134" t="s">
        <v>0</v>
      </c>
      <c r="E2" s="148">
        <v>12489317000</v>
      </c>
      <c r="F2" s="148">
        <v>20489708</v>
      </c>
      <c r="G2" s="148">
        <v>0</v>
      </c>
      <c r="H2" s="148">
        <v>0</v>
      </c>
      <c r="I2" s="148">
        <v>20489708</v>
      </c>
      <c r="J2" s="148">
        <v>5122427</v>
      </c>
      <c r="K2" s="362" t="s">
        <v>2901</v>
      </c>
      <c r="L2" s="148">
        <v>7500000</v>
      </c>
    </row>
    <row r="3" spans="1:12" x14ac:dyDescent="0.25">
      <c r="A3" s="133" t="s">
        <v>116</v>
      </c>
      <c r="B3" s="134" t="s">
        <v>117</v>
      </c>
      <c r="C3" s="134" t="s">
        <v>33</v>
      </c>
      <c r="D3" s="134" t="s">
        <v>0</v>
      </c>
      <c r="E3" s="148">
        <v>52216200000</v>
      </c>
      <c r="F3" s="148">
        <v>123008168</v>
      </c>
      <c r="G3" s="148">
        <v>0</v>
      </c>
      <c r="H3" s="148">
        <v>0</v>
      </c>
      <c r="I3" s="148">
        <v>123008168</v>
      </c>
      <c r="J3" s="148">
        <v>49203267.200000003</v>
      </c>
      <c r="K3" s="362" t="s">
        <v>2901</v>
      </c>
      <c r="L3" s="148">
        <v>9500000</v>
      </c>
    </row>
    <row r="4" spans="1:12" x14ac:dyDescent="0.25">
      <c r="A4" s="133" t="s">
        <v>204</v>
      </c>
      <c r="B4" s="134" t="s">
        <v>205</v>
      </c>
      <c r="C4" s="134" t="s">
        <v>39</v>
      </c>
      <c r="D4" s="134" t="s">
        <v>0</v>
      </c>
      <c r="E4" s="148">
        <v>190713385350</v>
      </c>
      <c r="F4" s="148">
        <v>284391121</v>
      </c>
      <c r="G4" s="148">
        <v>0</v>
      </c>
      <c r="H4" s="148">
        <v>0</v>
      </c>
      <c r="I4" s="148">
        <v>284391121</v>
      </c>
      <c r="J4" s="148">
        <v>127976004.45</v>
      </c>
      <c r="K4" s="362" t="s">
        <v>1640</v>
      </c>
      <c r="L4" s="148">
        <v>14500000</v>
      </c>
    </row>
    <row r="5" spans="1:12" x14ac:dyDescent="0.25">
      <c r="A5" s="133" t="s">
        <v>198</v>
      </c>
      <c r="B5" s="134" t="s">
        <v>199</v>
      </c>
      <c r="C5" s="134" t="s">
        <v>39</v>
      </c>
      <c r="D5" s="134" t="s">
        <v>0</v>
      </c>
      <c r="E5" s="148">
        <v>33369890000</v>
      </c>
      <c r="F5" s="148">
        <v>59474208</v>
      </c>
      <c r="G5" s="148">
        <v>0</v>
      </c>
      <c r="H5" s="148">
        <v>0</v>
      </c>
      <c r="I5" s="148">
        <v>59474208</v>
      </c>
      <c r="J5" s="148">
        <v>17842262.399999999</v>
      </c>
      <c r="K5" s="362" t="s">
        <v>2901</v>
      </c>
      <c r="L5" s="148">
        <v>9500000</v>
      </c>
    </row>
    <row r="6" spans="1:12" x14ac:dyDescent="0.25">
      <c r="A6" s="133" t="s">
        <v>97</v>
      </c>
      <c r="B6" s="134" t="s">
        <v>98</v>
      </c>
      <c r="C6" s="134" t="s">
        <v>33</v>
      </c>
      <c r="D6" s="134" t="s">
        <v>0</v>
      </c>
      <c r="E6" s="148">
        <v>67283466700</v>
      </c>
      <c r="F6" s="148">
        <v>125615149</v>
      </c>
      <c r="G6" s="148">
        <v>0</v>
      </c>
      <c r="H6" s="148">
        <v>0</v>
      </c>
      <c r="I6" s="148">
        <v>125615149</v>
      </c>
      <c r="J6" s="148">
        <v>50246059.600000001</v>
      </c>
      <c r="K6" s="362" t="s">
        <v>1271</v>
      </c>
      <c r="L6" s="148">
        <v>21000000</v>
      </c>
    </row>
    <row r="7" spans="1:12" x14ac:dyDescent="0.25">
      <c r="A7" s="133" t="s">
        <v>208</v>
      </c>
      <c r="B7" s="134" t="s">
        <v>209</v>
      </c>
      <c r="C7" s="134" t="s">
        <v>40</v>
      </c>
      <c r="D7" s="134" t="s">
        <v>0</v>
      </c>
      <c r="E7" s="148">
        <v>29518335200</v>
      </c>
      <c r="F7" s="148">
        <v>49271050</v>
      </c>
      <c r="G7" s="148">
        <v>0</v>
      </c>
      <c r="H7" s="148">
        <v>0</v>
      </c>
      <c r="I7" s="148">
        <v>49271050</v>
      </c>
      <c r="J7" s="148">
        <v>14781315</v>
      </c>
      <c r="K7" s="362" t="s">
        <v>1268</v>
      </c>
      <c r="L7" s="148">
        <v>12500000</v>
      </c>
    </row>
    <row r="8" spans="1:12" x14ac:dyDescent="0.25">
      <c r="A8" s="133" t="s">
        <v>99</v>
      </c>
      <c r="B8" s="134" t="s">
        <v>100</v>
      </c>
      <c r="C8" s="134" t="s">
        <v>33</v>
      </c>
      <c r="D8" s="134" t="s">
        <v>0</v>
      </c>
      <c r="E8" s="148">
        <v>41534139000</v>
      </c>
      <c r="F8" s="148">
        <v>77416387</v>
      </c>
      <c r="G8" s="148">
        <v>0</v>
      </c>
      <c r="H8" s="148">
        <v>0</v>
      </c>
      <c r="I8" s="148">
        <v>77416387</v>
      </c>
      <c r="J8" s="148">
        <v>23224916.100000001</v>
      </c>
      <c r="K8" s="362" t="s">
        <v>2901</v>
      </c>
      <c r="L8" s="148">
        <v>7500000</v>
      </c>
    </row>
    <row r="9" spans="1:12" x14ac:dyDescent="0.25">
      <c r="A9" s="133" t="s">
        <v>99</v>
      </c>
      <c r="B9" s="134" t="s">
        <v>100</v>
      </c>
      <c r="C9" s="134" t="s">
        <v>33</v>
      </c>
      <c r="D9" s="134" t="s">
        <v>2</v>
      </c>
      <c r="E9" s="148">
        <v>90780000</v>
      </c>
      <c r="F9" s="148">
        <v>178836</v>
      </c>
      <c r="G9" s="148">
        <v>0</v>
      </c>
      <c r="H9" s="148">
        <v>0</v>
      </c>
      <c r="I9" s="148">
        <v>178836</v>
      </c>
      <c r="J9" s="148">
        <v>17883.599999999999</v>
      </c>
      <c r="K9" s="362" t="s">
        <v>2901</v>
      </c>
      <c r="L9" s="148">
        <v>7500000</v>
      </c>
    </row>
    <row r="10" spans="1:12" x14ac:dyDescent="0.25">
      <c r="A10" s="133" t="s">
        <v>202</v>
      </c>
      <c r="B10" s="134" t="s">
        <v>203</v>
      </c>
      <c r="C10" s="134" t="s">
        <v>39</v>
      </c>
      <c r="D10" s="134" t="s">
        <v>0</v>
      </c>
      <c r="E10" s="148">
        <v>46108861000</v>
      </c>
      <c r="F10" s="148">
        <v>91087376</v>
      </c>
      <c r="G10" s="148">
        <v>0</v>
      </c>
      <c r="H10" s="148">
        <v>0</v>
      </c>
      <c r="I10" s="148">
        <v>91087376</v>
      </c>
      <c r="J10" s="148">
        <v>31880581.600000001</v>
      </c>
      <c r="K10" s="362" t="s">
        <v>1640</v>
      </c>
      <c r="L10" s="148">
        <v>14500000</v>
      </c>
    </row>
    <row r="11" spans="1:12" x14ac:dyDescent="0.25">
      <c r="A11" s="133" t="s">
        <v>202</v>
      </c>
      <c r="B11" s="134" t="s">
        <v>203</v>
      </c>
      <c r="C11" s="134" t="s">
        <v>39</v>
      </c>
      <c r="D11" s="134" t="s">
        <v>2</v>
      </c>
      <c r="E11" s="148">
        <v>536350000</v>
      </c>
      <c r="F11" s="148">
        <v>1056609</v>
      </c>
      <c r="G11" s="148">
        <v>0</v>
      </c>
      <c r="H11" s="148">
        <v>0</v>
      </c>
      <c r="I11" s="148">
        <v>1056609</v>
      </c>
      <c r="J11" s="148">
        <v>105660.9</v>
      </c>
      <c r="K11" s="362" t="s">
        <v>1640</v>
      </c>
      <c r="L11" s="148">
        <v>14500000</v>
      </c>
    </row>
    <row r="12" spans="1:12" x14ac:dyDescent="0.25">
      <c r="A12" s="133" t="s">
        <v>185</v>
      </c>
      <c r="B12" s="134" t="s">
        <v>186</v>
      </c>
      <c r="C12" s="134" t="s">
        <v>35</v>
      </c>
      <c r="D12" s="134" t="s">
        <v>0</v>
      </c>
      <c r="E12" s="148">
        <v>41266775000</v>
      </c>
      <c r="F12" s="148">
        <v>74003986</v>
      </c>
      <c r="G12" s="148">
        <v>0</v>
      </c>
      <c r="H12" s="148">
        <v>0</v>
      </c>
      <c r="I12" s="148">
        <v>74003986</v>
      </c>
      <c r="J12" s="148">
        <v>22201195.800000001</v>
      </c>
      <c r="K12" s="362" t="s">
        <v>1268</v>
      </c>
      <c r="L12" s="148">
        <v>12500000</v>
      </c>
    </row>
    <row r="13" spans="1:12" x14ac:dyDescent="0.25">
      <c r="A13" s="133" t="s">
        <v>1997</v>
      </c>
      <c r="B13" s="134" t="s">
        <v>2272</v>
      </c>
      <c r="C13" s="134" t="s">
        <v>34</v>
      </c>
      <c r="D13" s="134" t="s">
        <v>0</v>
      </c>
      <c r="E13" s="148">
        <v>7625092000</v>
      </c>
      <c r="F13" s="148">
        <v>13495881</v>
      </c>
      <c r="G13" s="148">
        <v>0</v>
      </c>
      <c r="H13" s="148">
        <v>0</v>
      </c>
      <c r="I13" s="148">
        <v>13495881</v>
      </c>
      <c r="J13" s="148">
        <v>2699176.2</v>
      </c>
      <c r="K13" s="362" t="s">
        <v>2901</v>
      </c>
      <c r="L13" s="148">
        <v>7500000</v>
      </c>
    </row>
    <row r="14" spans="1:12" x14ac:dyDescent="0.25">
      <c r="A14" s="133" t="s">
        <v>226</v>
      </c>
      <c r="B14" s="134" t="s">
        <v>227</v>
      </c>
      <c r="C14" s="134" t="s">
        <v>41</v>
      </c>
      <c r="D14" s="134" t="s">
        <v>0</v>
      </c>
      <c r="E14" s="148">
        <v>32882345500</v>
      </c>
      <c r="F14" s="148">
        <v>78431280</v>
      </c>
      <c r="G14" s="148">
        <v>0</v>
      </c>
      <c r="H14" s="148">
        <v>0</v>
      </c>
      <c r="I14" s="148">
        <v>78431280</v>
      </c>
      <c r="J14" s="148">
        <v>23529384</v>
      </c>
      <c r="K14" s="362" t="s">
        <v>1268</v>
      </c>
      <c r="L14" s="148">
        <v>11500000</v>
      </c>
    </row>
    <row r="15" spans="1:12" x14ac:dyDescent="0.25">
      <c r="A15" s="133" t="s">
        <v>168</v>
      </c>
      <c r="B15" s="134" t="s">
        <v>1575</v>
      </c>
      <c r="C15" s="134" t="s">
        <v>37</v>
      </c>
      <c r="D15" s="134" t="s">
        <v>0</v>
      </c>
      <c r="E15" s="148">
        <v>40766231600</v>
      </c>
      <c r="F15" s="148">
        <v>65450558</v>
      </c>
      <c r="G15" s="148">
        <v>0</v>
      </c>
      <c r="H15" s="148">
        <v>0</v>
      </c>
      <c r="I15" s="148">
        <v>65450558</v>
      </c>
      <c r="J15" s="148">
        <v>19635167.399999999</v>
      </c>
      <c r="K15" s="362" t="s">
        <v>1640</v>
      </c>
      <c r="L15" s="148">
        <v>13500000</v>
      </c>
    </row>
    <row r="16" spans="1:12" x14ac:dyDescent="0.25">
      <c r="A16" s="133" t="s">
        <v>168</v>
      </c>
      <c r="B16" s="134" t="s">
        <v>1575</v>
      </c>
      <c r="C16" s="134" t="s">
        <v>37</v>
      </c>
      <c r="D16" s="134" t="s">
        <v>2</v>
      </c>
      <c r="E16" s="148">
        <v>55680000</v>
      </c>
      <c r="F16" s="148">
        <v>103753</v>
      </c>
      <c r="G16" s="148">
        <v>0</v>
      </c>
      <c r="H16" s="148">
        <v>0</v>
      </c>
      <c r="I16" s="148">
        <v>103753</v>
      </c>
      <c r="J16" s="148">
        <v>10375.299999999999</v>
      </c>
      <c r="K16" s="362" t="s">
        <v>1640</v>
      </c>
      <c r="L16" s="148">
        <v>13500000</v>
      </c>
    </row>
    <row r="17" spans="1:12" x14ac:dyDescent="0.25">
      <c r="A17" s="133" t="s">
        <v>187</v>
      </c>
      <c r="B17" s="134" t="s">
        <v>188</v>
      </c>
      <c r="C17" s="134" t="s">
        <v>35</v>
      </c>
      <c r="D17" s="134" t="s">
        <v>0</v>
      </c>
      <c r="E17" s="148">
        <v>34469349000</v>
      </c>
      <c r="F17" s="148">
        <v>56424879</v>
      </c>
      <c r="G17" s="148">
        <v>0</v>
      </c>
      <c r="H17" s="148">
        <v>0</v>
      </c>
      <c r="I17" s="148">
        <v>56424879</v>
      </c>
      <c r="J17" s="148">
        <v>16927463.699999999</v>
      </c>
      <c r="K17" s="362" t="s">
        <v>2895</v>
      </c>
      <c r="L17" s="148">
        <v>7500000</v>
      </c>
    </row>
    <row r="18" spans="1:12" x14ac:dyDescent="0.25">
      <c r="A18" s="133" t="s">
        <v>187</v>
      </c>
      <c r="B18" s="134" t="s">
        <v>188</v>
      </c>
      <c r="C18" s="134" t="s">
        <v>35</v>
      </c>
      <c r="D18" s="134" t="s">
        <v>2</v>
      </c>
      <c r="E18" s="148">
        <v>55980000</v>
      </c>
      <c r="F18" s="148">
        <v>110279</v>
      </c>
      <c r="G18" s="148">
        <v>0</v>
      </c>
      <c r="H18" s="148">
        <v>0</v>
      </c>
      <c r="I18" s="148">
        <v>110279</v>
      </c>
      <c r="J18" s="148">
        <v>11027.9</v>
      </c>
      <c r="K18" s="362" t="s">
        <v>2895</v>
      </c>
      <c r="L18" s="148">
        <v>7500000</v>
      </c>
    </row>
    <row r="19" spans="1:12" x14ac:dyDescent="0.25">
      <c r="A19" s="133" t="s">
        <v>103</v>
      </c>
      <c r="B19" s="134" t="s">
        <v>104</v>
      </c>
      <c r="C19" s="134" t="s">
        <v>33</v>
      </c>
      <c r="D19" s="134" t="s">
        <v>0</v>
      </c>
      <c r="E19" s="148">
        <v>37717708000</v>
      </c>
      <c r="F19" s="148">
        <v>80748752</v>
      </c>
      <c r="G19" s="148">
        <v>0</v>
      </c>
      <c r="H19" s="148">
        <v>0</v>
      </c>
      <c r="I19" s="148">
        <v>80748752</v>
      </c>
      <c r="J19" s="148">
        <v>28262063.199999999</v>
      </c>
      <c r="K19" s="362" t="s">
        <v>2901</v>
      </c>
      <c r="L19" s="148">
        <v>9500000</v>
      </c>
    </row>
    <row r="20" spans="1:12" x14ac:dyDescent="0.25">
      <c r="A20" s="133" t="s">
        <v>105</v>
      </c>
      <c r="B20" s="134" t="s">
        <v>106</v>
      </c>
      <c r="C20" s="134" t="s">
        <v>1563</v>
      </c>
      <c r="D20" s="134" t="s">
        <v>0</v>
      </c>
      <c r="E20" s="148">
        <v>156525340000</v>
      </c>
      <c r="F20" s="148">
        <v>243778717</v>
      </c>
      <c r="G20" s="148">
        <v>0</v>
      </c>
      <c r="H20" s="148">
        <v>0</v>
      </c>
      <c r="I20" s="148">
        <v>243778717</v>
      </c>
      <c r="J20" s="148">
        <v>109700422.65000001</v>
      </c>
      <c r="K20" s="362" t="s">
        <v>2901</v>
      </c>
      <c r="L20" s="148">
        <v>11500000</v>
      </c>
    </row>
    <row r="21" spans="1:12" x14ac:dyDescent="0.25">
      <c r="A21" s="133" t="s">
        <v>162</v>
      </c>
      <c r="B21" s="134" t="s">
        <v>163</v>
      </c>
      <c r="C21" s="134" t="s">
        <v>34</v>
      </c>
      <c r="D21" s="134" t="s">
        <v>0</v>
      </c>
      <c r="E21" s="148">
        <v>16488217000</v>
      </c>
      <c r="F21" s="148">
        <v>31528281</v>
      </c>
      <c r="G21" s="148">
        <v>0</v>
      </c>
      <c r="H21" s="148">
        <v>0</v>
      </c>
      <c r="I21" s="148">
        <v>31528281</v>
      </c>
      <c r="J21" s="148">
        <v>7882070.25</v>
      </c>
      <c r="K21" s="362" t="s">
        <v>1268</v>
      </c>
      <c r="L21" s="148">
        <v>10500000</v>
      </c>
    </row>
    <row r="22" spans="1:12" x14ac:dyDescent="0.25">
      <c r="A22" s="133" t="s">
        <v>1494</v>
      </c>
      <c r="B22" s="134" t="s">
        <v>1521</v>
      </c>
      <c r="C22" s="134" t="s">
        <v>1563</v>
      </c>
      <c r="D22" s="134" t="s">
        <v>0</v>
      </c>
      <c r="E22" s="148">
        <v>10316532000</v>
      </c>
      <c r="F22" s="148">
        <v>20583743</v>
      </c>
      <c r="G22" s="148">
        <v>0</v>
      </c>
      <c r="H22" s="148">
        <v>0</v>
      </c>
      <c r="I22" s="148">
        <v>20583743</v>
      </c>
      <c r="J22" s="148">
        <v>5145935.75</v>
      </c>
      <c r="K22" s="362" t="s">
        <v>2895</v>
      </c>
      <c r="L22" s="148">
        <v>7500000</v>
      </c>
    </row>
    <row r="23" spans="1:12" x14ac:dyDescent="0.25">
      <c r="A23" s="133" t="s">
        <v>190</v>
      </c>
      <c r="B23" s="134" t="s">
        <v>191</v>
      </c>
      <c r="C23" s="134" t="s">
        <v>35</v>
      </c>
      <c r="D23" s="134" t="s">
        <v>0</v>
      </c>
      <c r="E23" s="148">
        <v>73019740000</v>
      </c>
      <c r="F23" s="148">
        <v>128897333</v>
      </c>
      <c r="G23" s="148">
        <v>0</v>
      </c>
      <c r="H23" s="148">
        <v>0</v>
      </c>
      <c r="I23" s="148">
        <v>128897333</v>
      </c>
      <c r="J23" s="148">
        <v>51558933.200000003</v>
      </c>
      <c r="K23" s="362" t="s">
        <v>1271</v>
      </c>
      <c r="L23" s="148">
        <v>21000000</v>
      </c>
    </row>
    <row r="24" spans="1:12" x14ac:dyDescent="0.25">
      <c r="A24" s="133" t="s">
        <v>190</v>
      </c>
      <c r="B24" s="134" t="s">
        <v>191</v>
      </c>
      <c r="C24" s="134" t="s">
        <v>35</v>
      </c>
      <c r="D24" s="134" t="s">
        <v>2</v>
      </c>
      <c r="E24" s="148">
        <v>372008000</v>
      </c>
      <c r="F24" s="148">
        <v>732850</v>
      </c>
      <c r="G24" s="148">
        <v>0</v>
      </c>
      <c r="H24" s="148">
        <v>0</v>
      </c>
      <c r="I24" s="148">
        <v>732850</v>
      </c>
      <c r="J24" s="148">
        <v>73285</v>
      </c>
      <c r="K24" s="362" t="s">
        <v>1271</v>
      </c>
      <c r="L24" s="148">
        <v>21000000</v>
      </c>
    </row>
    <row r="25" spans="1:12" x14ac:dyDescent="0.25">
      <c r="A25" s="133" t="s">
        <v>108</v>
      </c>
      <c r="B25" s="134" t="s">
        <v>109</v>
      </c>
      <c r="C25" s="134" t="s">
        <v>33</v>
      </c>
      <c r="D25" s="134" t="s">
        <v>0</v>
      </c>
      <c r="E25" s="148">
        <v>148847354400</v>
      </c>
      <c r="F25" s="148">
        <v>271421474</v>
      </c>
      <c r="G25" s="148">
        <v>0</v>
      </c>
      <c r="H25" s="148">
        <v>0</v>
      </c>
      <c r="I25" s="148">
        <v>271421474</v>
      </c>
      <c r="J25" s="148">
        <v>122139663.3</v>
      </c>
      <c r="K25" s="362" t="s">
        <v>1271</v>
      </c>
      <c r="L25" s="148">
        <v>21000000</v>
      </c>
    </row>
    <row r="26" spans="1:12" x14ac:dyDescent="0.25">
      <c r="A26" s="133" t="s">
        <v>122</v>
      </c>
      <c r="B26" s="134" t="s">
        <v>123</v>
      </c>
      <c r="C26" s="134" t="s">
        <v>33</v>
      </c>
      <c r="D26" s="134" t="s">
        <v>0</v>
      </c>
      <c r="E26" s="148">
        <v>15352093000</v>
      </c>
      <c r="F26" s="148">
        <v>29715987</v>
      </c>
      <c r="G26" s="148">
        <v>0</v>
      </c>
      <c r="H26" s="148">
        <v>0</v>
      </c>
      <c r="I26" s="148">
        <v>29715987</v>
      </c>
      <c r="J26" s="148">
        <v>7428996.75</v>
      </c>
      <c r="K26" s="362" t="s">
        <v>1269</v>
      </c>
      <c r="L26" s="148">
        <v>10500000</v>
      </c>
    </row>
    <row r="27" spans="1:12" x14ac:dyDescent="0.25">
      <c r="A27" s="133" t="s">
        <v>228</v>
      </c>
      <c r="B27" s="134" t="s">
        <v>229</v>
      </c>
      <c r="C27" s="134" t="s">
        <v>41</v>
      </c>
      <c r="D27" s="134" t="s">
        <v>0</v>
      </c>
      <c r="E27" s="148">
        <v>74715623000</v>
      </c>
      <c r="F27" s="148">
        <v>112821330</v>
      </c>
      <c r="G27" s="148">
        <v>0</v>
      </c>
      <c r="H27" s="148">
        <v>0</v>
      </c>
      <c r="I27" s="148">
        <v>112821330</v>
      </c>
      <c r="J27" s="148">
        <v>39487465.5</v>
      </c>
      <c r="K27" s="362" t="s">
        <v>1271</v>
      </c>
      <c r="L27" s="148">
        <v>21000000</v>
      </c>
    </row>
    <row r="28" spans="1:12" x14ac:dyDescent="0.25">
      <c r="A28" s="157" t="s">
        <v>230</v>
      </c>
      <c r="B28" s="134" t="s">
        <v>231</v>
      </c>
      <c r="C28" s="134" t="s">
        <v>41</v>
      </c>
      <c r="D28" s="134" t="s">
        <v>0</v>
      </c>
      <c r="E28" s="148">
        <v>10753592000</v>
      </c>
      <c r="F28" s="148">
        <v>17142613</v>
      </c>
      <c r="G28" s="148">
        <v>0</v>
      </c>
      <c r="H28" s="148">
        <v>0</v>
      </c>
      <c r="I28" s="148">
        <v>17142613</v>
      </c>
      <c r="J28" s="148">
        <v>3428522.6</v>
      </c>
      <c r="K28" s="362" t="s">
        <v>2895</v>
      </c>
      <c r="L28" s="148">
        <v>7500000</v>
      </c>
    </row>
    <row r="29" spans="1:12" x14ac:dyDescent="0.25">
      <c r="A29" s="133" t="s">
        <v>230</v>
      </c>
      <c r="B29" s="134" t="s">
        <v>231</v>
      </c>
      <c r="C29" s="134" t="s">
        <v>41</v>
      </c>
      <c r="D29" s="134" t="s">
        <v>2</v>
      </c>
      <c r="E29" s="148">
        <v>1814239000</v>
      </c>
      <c r="F29" s="148">
        <v>3574043</v>
      </c>
      <c r="G29" s="148">
        <v>0</v>
      </c>
      <c r="H29" s="148">
        <v>0</v>
      </c>
      <c r="I29" s="148">
        <v>3574043</v>
      </c>
      <c r="J29" s="148">
        <v>357404.3</v>
      </c>
      <c r="K29" s="362" t="s">
        <v>2895</v>
      </c>
      <c r="L29" s="148">
        <v>7500000</v>
      </c>
    </row>
    <row r="30" spans="1:12" x14ac:dyDescent="0.25">
      <c r="A30" s="133" t="s">
        <v>128</v>
      </c>
      <c r="B30" s="134" t="s">
        <v>129</v>
      </c>
      <c r="C30" s="134" t="s">
        <v>1563</v>
      </c>
      <c r="D30" s="134" t="s">
        <v>0</v>
      </c>
      <c r="E30" s="148">
        <v>162008995000</v>
      </c>
      <c r="F30" s="148">
        <v>252193803</v>
      </c>
      <c r="G30" s="148">
        <v>0</v>
      </c>
      <c r="H30" s="148">
        <v>0</v>
      </c>
      <c r="I30" s="148">
        <v>252193803</v>
      </c>
      <c r="J30" s="148">
        <v>113487211.34999999</v>
      </c>
      <c r="K30" s="362" t="s">
        <v>2940</v>
      </c>
      <c r="L30" s="148">
        <v>21000000</v>
      </c>
    </row>
    <row r="31" spans="1:12" x14ac:dyDescent="0.25">
      <c r="A31" s="133" t="s">
        <v>124</v>
      </c>
      <c r="B31" s="134" t="s">
        <v>125</v>
      </c>
      <c r="C31" s="134" t="s">
        <v>33</v>
      </c>
      <c r="D31" s="134" t="s">
        <v>0</v>
      </c>
      <c r="E31" s="148">
        <v>85495858000</v>
      </c>
      <c r="F31" s="148">
        <v>171362876</v>
      </c>
      <c r="G31" s="148">
        <v>0</v>
      </c>
      <c r="H31" s="148">
        <v>0</v>
      </c>
      <c r="I31" s="148">
        <v>171362876</v>
      </c>
      <c r="J31" s="148">
        <v>68545150.400000006</v>
      </c>
      <c r="K31" s="362" t="s">
        <v>1269</v>
      </c>
      <c r="L31" s="148">
        <v>12500000</v>
      </c>
    </row>
    <row r="32" spans="1:12" x14ac:dyDescent="0.25">
      <c r="A32" s="133" t="s">
        <v>253</v>
      </c>
      <c r="B32" s="134" t="s">
        <v>2684</v>
      </c>
      <c r="C32" s="134" t="s">
        <v>40</v>
      </c>
      <c r="D32" s="134" t="s">
        <v>0</v>
      </c>
      <c r="E32" s="148">
        <v>14964975000</v>
      </c>
      <c r="F32" s="148">
        <v>25421727</v>
      </c>
      <c r="G32" s="148">
        <v>0</v>
      </c>
      <c r="H32" s="148">
        <v>0</v>
      </c>
      <c r="I32" s="148">
        <v>25421727</v>
      </c>
      <c r="J32" s="148">
        <v>6355431.75</v>
      </c>
      <c r="K32" s="362" t="s">
        <v>1815</v>
      </c>
      <c r="L32" s="148">
        <v>17500000</v>
      </c>
    </row>
    <row r="33" spans="1:12" x14ac:dyDescent="0.25">
      <c r="A33" s="133" t="s">
        <v>212</v>
      </c>
      <c r="B33" s="134" t="s">
        <v>213</v>
      </c>
      <c r="C33" s="134" t="s">
        <v>40</v>
      </c>
      <c r="D33" s="134" t="s">
        <v>0</v>
      </c>
      <c r="E33" s="148">
        <v>36650580600</v>
      </c>
      <c r="F33" s="148">
        <v>59838044</v>
      </c>
      <c r="G33" s="148">
        <v>0</v>
      </c>
      <c r="H33" s="148">
        <v>0</v>
      </c>
      <c r="I33" s="148">
        <v>59838044</v>
      </c>
      <c r="J33" s="148">
        <v>17951413.199999999</v>
      </c>
      <c r="K33" s="362" t="s">
        <v>2901</v>
      </c>
      <c r="L33" s="148">
        <v>8500000</v>
      </c>
    </row>
    <row r="34" spans="1:12" x14ac:dyDescent="0.25">
      <c r="A34" s="133" t="s">
        <v>212</v>
      </c>
      <c r="B34" s="134" t="s">
        <v>213</v>
      </c>
      <c r="C34" s="134" t="s">
        <v>40</v>
      </c>
      <c r="D34" s="134" t="s">
        <v>2</v>
      </c>
      <c r="E34" s="148">
        <v>51290000</v>
      </c>
      <c r="F34" s="148">
        <v>101037</v>
      </c>
      <c r="G34" s="148">
        <v>0</v>
      </c>
      <c r="H34" s="148">
        <v>0</v>
      </c>
      <c r="I34" s="148">
        <v>101037</v>
      </c>
      <c r="J34" s="148">
        <v>10103.700000000001</v>
      </c>
      <c r="K34" s="362" t="s">
        <v>2901</v>
      </c>
      <c r="L34" s="148">
        <v>8500000</v>
      </c>
    </row>
    <row r="35" spans="1:12" x14ac:dyDescent="0.25">
      <c r="A35" s="133" t="s">
        <v>217</v>
      </c>
      <c r="B35" s="134" t="s">
        <v>218</v>
      </c>
      <c r="C35" s="134" t="s">
        <v>40</v>
      </c>
      <c r="D35" s="134" t="s">
        <v>0</v>
      </c>
      <c r="E35" s="148">
        <v>8935064000</v>
      </c>
      <c r="F35" s="148">
        <v>13277755</v>
      </c>
      <c r="G35" s="148">
        <v>0</v>
      </c>
      <c r="H35" s="148">
        <v>0</v>
      </c>
      <c r="I35" s="148">
        <v>13277755</v>
      </c>
      <c r="J35" s="148">
        <v>2655551</v>
      </c>
      <c r="K35" s="362" t="s">
        <v>2895</v>
      </c>
      <c r="L35" s="148">
        <v>7500000</v>
      </c>
    </row>
    <row r="36" spans="1:12" x14ac:dyDescent="0.25">
      <c r="A36" s="133" t="s">
        <v>217</v>
      </c>
      <c r="B36" s="134" t="s">
        <v>218</v>
      </c>
      <c r="C36" s="134" t="s">
        <v>40</v>
      </c>
      <c r="D36" s="134" t="s">
        <v>2</v>
      </c>
      <c r="E36" s="148">
        <v>153594000</v>
      </c>
      <c r="F36" s="148">
        <v>296099</v>
      </c>
      <c r="G36" s="148">
        <v>0</v>
      </c>
      <c r="H36" s="148">
        <v>0</v>
      </c>
      <c r="I36" s="148">
        <v>296099</v>
      </c>
      <c r="J36" s="148">
        <v>29609.9</v>
      </c>
      <c r="K36" s="362" t="s">
        <v>2895</v>
      </c>
      <c r="L36" s="148">
        <v>7500000</v>
      </c>
    </row>
    <row r="37" spans="1:12" x14ac:dyDescent="0.25">
      <c r="A37" s="133" t="s">
        <v>164</v>
      </c>
      <c r="B37" s="134" t="s">
        <v>165</v>
      </c>
      <c r="C37" s="134" t="s">
        <v>34</v>
      </c>
      <c r="D37" s="134" t="s">
        <v>0</v>
      </c>
      <c r="E37" s="148">
        <v>101164879000</v>
      </c>
      <c r="F37" s="148">
        <v>166349611</v>
      </c>
      <c r="G37" s="148">
        <v>0</v>
      </c>
      <c r="H37" s="148">
        <v>0</v>
      </c>
      <c r="I37" s="148">
        <v>166349611</v>
      </c>
      <c r="J37" s="148">
        <v>66539844.399999999</v>
      </c>
      <c r="K37" s="362" t="s">
        <v>1271</v>
      </c>
      <c r="L37" s="148">
        <v>21000000</v>
      </c>
    </row>
    <row r="38" spans="1:12" x14ac:dyDescent="0.25">
      <c r="A38" s="133" t="s">
        <v>126</v>
      </c>
      <c r="B38" s="134" t="s">
        <v>127</v>
      </c>
      <c r="C38" s="134" t="s">
        <v>33</v>
      </c>
      <c r="D38" s="134" t="s">
        <v>0</v>
      </c>
      <c r="E38" s="148">
        <v>27145672000</v>
      </c>
      <c r="F38" s="148">
        <v>52290661</v>
      </c>
      <c r="G38" s="148">
        <v>0</v>
      </c>
      <c r="H38" s="148">
        <v>0</v>
      </c>
      <c r="I38" s="148">
        <v>52290661</v>
      </c>
      <c r="J38" s="148">
        <v>15687198.300000001</v>
      </c>
      <c r="K38" s="362" t="s">
        <v>2895</v>
      </c>
      <c r="L38" s="148">
        <v>7500000</v>
      </c>
    </row>
    <row r="39" spans="1:12" x14ac:dyDescent="0.25">
      <c r="A39" s="133" t="s">
        <v>258</v>
      </c>
      <c r="B39" s="134" t="s">
        <v>259</v>
      </c>
      <c r="C39" s="134" t="s">
        <v>38</v>
      </c>
      <c r="D39" s="134" t="s">
        <v>260</v>
      </c>
      <c r="E39" s="148">
        <v>17345686000</v>
      </c>
      <c r="F39" s="148">
        <v>33839304</v>
      </c>
      <c r="G39" s="148">
        <v>0</v>
      </c>
      <c r="H39" s="148">
        <v>0</v>
      </c>
      <c r="I39" s="148">
        <v>33839304</v>
      </c>
      <c r="J39" s="148">
        <v>1691965.2</v>
      </c>
      <c r="K39" s="362">
        <v>0</v>
      </c>
      <c r="L39" s="148">
        <v>0</v>
      </c>
    </row>
    <row r="40" spans="1:12" x14ac:dyDescent="0.25">
      <c r="A40" s="133" t="s">
        <v>258</v>
      </c>
      <c r="B40" s="134" t="s">
        <v>259</v>
      </c>
      <c r="C40" s="134" t="s">
        <v>38</v>
      </c>
      <c r="D40" s="134" t="s">
        <v>261</v>
      </c>
      <c r="E40" s="148">
        <v>43506173700</v>
      </c>
      <c r="F40" s="148">
        <v>85205582</v>
      </c>
      <c r="G40" s="148">
        <v>0</v>
      </c>
      <c r="H40" s="148">
        <v>0</v>
      </c>
      <c r="I40" s="148">
        <v>85205582</v>
      </c>
      <c r="J40" s="148">
        <v>4260279.0999999996</v>
      </c>
      <c r="K40" s="362">
        <v>0</v>
      </c>
      <c r="L40" s="148">
        <v>0</v>
      </c>
    </row>
    <row r="41" spans="1:12" x14ac:dyDescent="0.25">
      <c r="A41" s="133" t="s">
        <v>142</v>
      </c>
      <c r="B41" s="134" t="s">
        <v>143</v>
      </c>
      <c r="C41" s="134" t="s">
        <v>1563</v>
      </c>
      <c r="D41" s="134" t="s">
        <v>0</v>
      </c>
      <c r="E41" s="148">
        <v>22983737000</v>
      </c>
      <c r="F41" s="148">
        <v>33848141</v>
      </c>
      <c r="G41" s="148">
        <v>0</v>
      </c>
      <c r="H41" s="148">
        <v>0</v>
      </c>
      <c r="I41" s="148">
        <v>33848141</v>
      </c>
      <c r="J41" s="148">
        <v>8462035.25</v>
      </c>
      <c r="K41" s="362" t="s">
        <v>2895</v>
      </c>
      <c r="L41" s="148">
        <v>7500000</v>
      </c>
    </row>
    <row r="42" spans="1:12" x14ac:dyDescent="0.25">
      <c r="A42" s="133" t="s">
        <v>142</v>
      </c>
      <c r="B42" s="134" t="s">
        <v>143</v>
      </c>
      <c r="C42" s="134" t="s">
        <v>1563</v>
      </c>
      <c r="D42" s="134" t="s">
        <v>2</v>
      </c>
      <c r="E42" s="148">
        <v>343000000</v>
      </c>
      <c r="F42" s="148">
        <v>504210</v>
      </c>
      <c r="G42" s="148">
        <v>0</v>
      </c>
      <c r="H42" s="148">
        <v>0</v>
      </c>
      <c r="I42" s="148">
        <v>504210</v>
      </c>
      <c r="J42" s="148">
        <v>50421</v>
      </c>
      <c r="K42" s="362" t="s">
        <v>2895</v>
      </c>
      <c r="L42" s="148">
        <v>7500000</v>
      </c>
    </row>
    <row r="43" spans="1:12" x14ac:dyDescent="0.25">
      <c r="A43" s="133" t="s">
        <v>1388</v>
      </c>
      <c r="B43" s="134" t="s">
        <v>1424</v>
      </c>
      <c r="C43" s="134" t="s">
        <v>34</v>
      </c>
      <c r="D43" s="134" t="s">
        <v>0</v>
      </c>
      <c r="E43" s="148">
        <v>41081229600</v>
      </c>
      <c r="F43" s="148">
        <v>61629773</v>
      </c>
      <c r="G43" s="148">
        <v>0</v>
      </c>
      <c r="H43" s="148">
        <v>0</v>
      </c>
      <c r="I43" s="148">
        <v>61629773</v>
      </c>
      <c r="J43" s="148">
        <v>18488931.899999999</v>
      </c>
      <c r="K43" s="362" t="s">
        <v>2895</v>
      </c>
      <c r="L43" s="148">
        <v>8500000</v>
      </c>
    </row>
    <row r="44" spans="1:12" x14ac:dyDescent="0.25">
      <c r="A44" s="133" t="s">
        <v>265</v>
      </c>
      <c r="B44" s="134" t="s">
        <v>266</v>
      </c>
      <c r="C44" s="134" t="s">
        <v>40</v>
      </c>
      <c r="D44" s="134" t="s">
        <v>0</v>
      </c>
      <c r="E44" s="148">
        <v>18110975000</v>
      </c>
      <c r="F44" s="148">
        <v>28871518</v>
      </c>
      <c r="G44" s="148">
        <v>0</v>
      </c>
      <c r="H44" s="148">
        <v>0</v>
      </c>
      <c r="I44" s="148">
        <v>28871518</v>
      </c>
      <c r="J44" s="148">
        <v>7217879.5</v>
      </c>
      <c r="K44" s="362" t="s">
        <v>1268</v>
      </c>
      <c r="L44" s="148">
        <v>10500000</v>
      </c>
    </row>
    <row r="45" spans="1:12" x14ac:dyDescent="0.25">
      <c r="A45" s="133" t="s">
        <v>267</v>
      </c>
      <c r="B45" s="134" t="s">
        <v>268</v>
      </c>
      <c r="C45" s="134" t="s">
        <v>34</v>
      </c>
      <c r="D45" s="134" t="s">
        <v>0</v>
      </c>
      <c r="E45" s="148">
        <v>18336220000</v>
      </c>
      <c r="F45" s="148">
        <v>42429511</v>
      </c>
      <c r="G45" s="148">
        <v>0</v>
      </c>
      <c r="H45" s="148">
        <v>0</v>
      </c>
      <c r="I45" s="148">
        <v>42429511</v>
      </c>
      <c r="J45" s="148">
        <v>12728853.300000001</v>
      </c>
      <c r="K45" s="362" t="s">
        <v>1269</v>
      </c>
      <c r="L45" s="148">
        <v>10500000</v>
      </c>
    </row>
    <row r="46" spans="1:12" x14ac:dyDescent="0.25">
      <c r="A46" s="133" t="s">
        <v>271</v>
      </c>
      <c r="B46" s="134" t="s">
        <v>272</v>
      </c>
      <c r="C46" s="134" t="s">
        <v>270</v>
      </c>
      <c r="D46" s="134" t="s">
        <v>0</v>
      </c>
      <c r="E46" s="148">
        <v>27842433000</v>
      </c>
      <c r="F46" s="148">
        <v>44980854</v>
      </c>
      <c r="G46" s="148">
        <v>0</v>
      </c>
      <c r="H46" s="148">
        <v>0</v>
      </c>
      <c r="I46" s="148">
        <v>44980854</v>
      </c>
      <c r="J46" s="148">
        <v>13494256.199999999</v>
      </c>
      <c r="K46" s="362" t="s">
        <v>2895</v>
      </c>
      <c r="L46" s="148">
        <v>8500000</v>
      </c>
    </row>
    <row r="47" spans="1:12" x14ac:dyDescent="0.25">
      <c r="A47" s="133" t="s">
        <v>273</v>
      </c>
      <c r="B47" s="134" t="s">
        <v>274</v>
      </c>
      <c r="C47" s="134" t="s">
        <v>37</v>
      </c>
      <c r="D47" s="134" t="s">
        <v>0</v>
      </c>
      <c r="E47" s="148">
        <v>37405888000</v>
      </c>
      <c r="F47" s="148">
        <v>57340506</v>
      </c>
      <c r="G47" s="148">
        <v>0</v>
      </c>
      <c r="H47" s="148">
        <v>0</v>
      </c>
      <c r="I47" s="148">
        <v>57340506</v>
      </c>
      <c r="J47" s="148">
        <v>17202151.800000001</v>
      </c>
      <c r="K47" s="362" t="s">
        <v>1269</v>
      </c>
      <c r="L47" s="148">
        <v>10500000</v>
      </c>
    </row>
    <row r="48" spans="1:12" x14ac:dyDescent="0.25">
      <c r="A48" s="133" t="s">
        <v>275</v>
      </c>
      <c r="B48" s="134" t="s">
        <v>276</v>
      </c>
      <c r="C48" s="134" t="s">
        <v>37</v>
      </c>
      <c r="D48" s="134" t="s">
        <v>0</v>
      </c>
      <c r="E48" s="148">
        <v>17232253000</v>
      </c>
      <c r="F48" s="148">
        <v>28912334</v>
      </c>
      <c r="G48" s="148">
        <v>0</v>
      </c>
      <c r="H48" s="148">
        <v>0</v>
      </c>
      <c r="I48" s="148">
        <v>28912334</v>
      </c>
      <c r="J48" s="148">
        <v>7228083.5</v>
      </c>
      <c r="K48" s="362" t="s">
        <v>2895</v>
      </c>
      <c r="L48" s="148">
        <v>7500000</v>
      </c>
    </row>
    <row r="49" spans="1:12" x14ac:dyDescent="0.25">
      <c r="A49" s="133" t="s">
        <v>277</v>
      </c>
      <c r="B49" s="134" t="s">
        <v>278</v>
      </c>
      <c r="C49" s="134" t="s">
        <v>40</v>
      </c>
      <c r="D49" s="134" t="s">
        <v>0</v>
      </c>
      <c r="E49" s="148">
        <v>15329626400</v>
      </c>
      <c r="F49" s="148">
        <v>25139610</v>
      </c>
      <c r="G49" s="148">
        <v>0</v>
      </c>
      <c r="H49" s="148">
        <v>0</v>
      </c>
      <c r="I49" s="148">
        <v>25139610</v>
      </c>
      <c r="J49" s="148">
        <v>6284902.5</v>
      </c>
      <c r="K49" s="362" t="s">
        <v>2895</v>
      </c>
      <c r="L49" s="148">
        <v>7500000</v>
      </c>
    </row>
    <row r="50" spans="1:12" x14ac:dyDescent="0.25">
      <c r="A50" s="133" t="s">
        <v>2674</v>
      </c>
      <c r="B50" s="134" t="s">
        <v>2703</v>
      </c>
      <c r="C50" s="134" t="s">
        <v>34</v>
      </c>
      <c r="D50" s="134" t="s">
        <v>0</v>
      </c>
      <c r="E50" s="148">
        <v>17390228000</v>
      </c>
      <c r="F50" s="148">
        <v>27612939</v>
      </c>
      <c r="G50" s="148">
        <v>0</v>
      </c>
      <c r="H50" s="148">
        <v>0</v>
      </c>
      <c r="I50" s="148">
        <v>27612939</v>
      </c>
      <c r="J50" s="148">
        <v>6903234.75</v>
      </c>
      <c r="K50" s="362" t="s">
        <v>2895</v>
      </c>
      <c r="L50" s="148">
        <v>7500000</v>
      </c>
    </row>
    <row r="51" spans="1:12" x14ac:dyDescent="0.25">
      <c r="A51" s="133" t="s">
        <v>2023</v>
      </c>
      <c r="B51" s="134" t="s">
        <v>2273</v>
      </c>
      <c r="C51" s="134" t="s">
        <v>35</v>
      </c>
      <c r="D51" s="134" t="s">
        <v>0</v>
      </c>
      <c r="E51" s="148">
        <v>22508952000</v>
      </c>
      <c r="F51" s="148">
        <v>44710663</v>
      </c>
      <c r="G51" s="148">
        <v>0</v>
      </c>
      <c r="H51" s="148">
        <v>0</v>
      </c>
      <c r="I51" s="148">
        <v>44710663</v>
      </c>
      <c r="J51" s="148">
        <v>13413198.9</v>
      </c>
      <c r="K51" s="362" t="s">
        <v>2895</v>
      </c>
      <c r="L51" s="148">
        <v>7500000</v>
      </c>
    </row>
    <row r="52" spans="1:12" x14ac:dyDescent="0.25">
      <c r="A52" s="133" t="s">
        <v>1244</v>
      </c>
      <c r="B52" s="134" t="s">
        <v>1252</v>
      </c>
      <c r="C52" s="134" t="s">
        <v>40</v>
      </c>
      <c r="D52" s="134" t="s">
        <v>0</v>
      </c>
      <c r="E52" s="148">
        <v>3958287200</v>
      </c>
      <c r="F52" s="148">
        <v>8131425</v>
      </c>
      <c r="G52" s="148">
        <v>0</v>
      </c>
      <c r="H52" s="148">
        <v>0</v>
      </c>
      <c r="I52" s="148">
        <v>8131425</v>
      </c>
      <c r="J52" s="148">
        <v>0</v>
      </c>
      <c r="K52" s="362" t="s">
        <v>1263</v>
      </c>
      <c r="L52" s="148">
        <v>6000000</v>
      </c>
    </row>
    <row r="53" spans="1:12" x14ac:dyDescent="0.25">
      <c r="A53" s="133" t="s">
        <v>1274</v>
      </c>
      <c r="B53" s="134" t="s">
        <v>1278</v>
      </c>
      <c r="C53" s="134" t="s">
        <v>39</v>
      </c>
      <c r="D53" s="134" t="s">
        <v>0</v>
      </c>
      <c r="E53" s="148">
        <v>228312975000</v>
      </c>
      <c r="F53" s="148">
        <v>337866969</v>
      </c>
      <c r="G53" s="148">
        <v>0</v>
      </c>
      <c r="H53" s="148">
        <v>0</v>
      </c>
      <c r="I53" s="148">
        <v>337866969</v>
      </c>
      <c r="J53" s="148">
        <v>152040136.05000001</v>
      </c>
      <c r="K53" s="362" t="s">
        <v>2895</v>
      </c>
      <c r="L53" s="148">
        <v>10500000</v>
      </c>
    </row>
    <row r="54" spans="1:12" x14ac:dyDescent="0.25">
      <c r="A54" s="133" t="s">
        <v>1255</v>
      </c>
      <c r="B54" s="134" t="s">
        <v>1256</v>
      </c>
      <c r="C54" s="134" t="s">
        <v>37</v>
      </c>
      <c r="D54" s="134" t="s">
        <v>0</v>
      </c>
      <c r="E54" s="148">
        <v>29807535000</v>
      </c>
      <c r="F54" s="148">
        <v>46314629</v>
      </c>
      <c r="G54" s="148">
        <v>0</v>
      </c>
      <c r="H54" s="148">
        <v>0</v>
      </c>
      <c r="I54" s="148">
        <v>46314629</v>
      </c>
      <c r="J54" s="148">
        <v>13894388.699999999</v>
      </c>
      <c r="K54" s="362" t="s">
        <v>2895</v>
      </c>
      <c r="L54" s="148">
        <v>9500000</v>
      </c>
    </row>
    <row r="55" spans="1:12" x14ac:dyDescent="0.25">
      <c r="A55" s="133" t="s">
        <v>1255</v>
      </c>
      <c r="B55" s="134" t="s">
        <v>1256</v>
      </c>
      <c r="C55" s="134" t="s">
        <v>37</v>
      </c>
      <c r="D55" s="134" t="s">
        <v>2</v>
      </c>
      <c r="E55" s="148">
        <v>1736000</v>
      </c>
      <c r="F55" s="148">
        <v>3419</v>
      </c>
      <c r="G55" s="148">
        <v>0</v>
      </c>
      <c r="H55" s="148">
        <v>0</v>
      </c>
      <c r="I55" s="148">
        <v>3419</v>
      </c>
      <c r="J55" s="148">
        <v>341.9</v>
      </c>
      <c r="K55" s="362" t="s">
        <v>2895</v>
      </c>
      <c r="L55" s="148">
        <v>9500000</v>
      </c>
    </row>
    <row r="56" spans="1:12" x14ac:dyDescent="0.25">
      <c r="A56" s="133" t="s">
        <v>1279</v>
      </c>
      <c r="B56" s="134" t="s">
        <v>1280</v>
      </c>
      <c r="C56" s="134" t="s">
        <v>34</v>
      </c>
      <c r="D56" s="134" t="s">
        <v>0</v>
      </c>
      <c r="E56" s="148">
        <v>12741068000</v>
      </c>
      <c r="F56" s="148">
        <v>23735706</v>
      </c>
      <c r="G56" s="148">
        <v>0</v>
      </c>
      <c r="H56" s="148">
        <v>0</v>
      </c>
      <c r="I56" s="148">
        <v>23735706</v>
      </c>
      <c r="J56" s="148">
        <v>5933926.5</v>
      </c>
      <c r="K56" s="362" t="s">
        <v>2895</v>
      </c>
      <c r="L56" s="148">
        <v>7500000</v>
      </c>
    </row>
    <row r="57" spans="1:12" x14ac:dyDescent="0.25">
      <c r="A57" s="133" t="s">
        <v>1279</v>
      </c>
      <c r="B57" s="134" t="s">
        <v>1280</v>
      </c>
      <c r="C57" s="134" t="s">
        <v>34</v>
      </c>
      <c r="D57" s="134" t="s">
        <v>2</v>
      </c>
      <c r="E57" s="148">
        <v>3400000</v>
      </c>
      <c r="F57" s="148">
        <v>6698</v>
      </c>
      <c r="G57" s="148">
        <v>0</v>
      </c>
      <c r="H57" s="148">
        <v>0</v>
      </c>
      <c r="I57" s="148">
        <v>6698</v>
      </c>
      <c r="J57" s="148">
        <v>669.8</v>
      </c>
      <c r="K57" s="362" t="s">
        <v>2895</v>
      </c>
      <c r="L57" s="148">
        <v>7500000</v>
      </c>
    </row>
    <row r="58" spans="1:12" x14ac:dyDescent="0.25">
      <c r="A58" s="133" t="s">
        <v>1281</v>
      </c>
      <c r="B58" s="134" t="s">
        <v>314</v>
      </c>
      <c r="C58" s="134" t="s">
        <v>40</v>
      </c>
      <c r="D58" s="134" t="s">
        <v>0</v>
      </c>
      <c r="E58" s="148">
        <v>10964316000</v>
      </c>
      <c r="F58" s="148">
        <v>18413659</v>
      </c>
      <c r="G58" s="148">
        <v>0</v>
      </c>
      <c r="H58" s="148">
        <v>0</v>
      </c>
      <c r="I58" s="148">
        <v>18413659</v>
      </c>
      <c r="J58" s="148">
        <v>3682731.8</v>
      </c>
      <c r="K58" s="362" t="s">
        <v>2895</v>
      </c>
      <c r="L58" s="148">
        <v>7500000</v>
      </c>
    </row>
    <row r="59" spans="1:12" x14ac:dyDescent="0.25">
      <c r="A59" s="133" t="s">
        <v>1281</v>
      </c>
      <c r="B59" s="134" t="s">
        <v>314</v>
      </c>
      <c r="C59" s="134" t="s">
        <v>40</v>
      </c>
      <c r="D59" s="134" t="s">
        <v>2</v>
      </c>
      <c r="E59" s="148">
        <v>625850000</v>
      </c>
      <c r="F59" s="148">
        <v>1232919</v>
      </c>
      <c r="G59" s="148">
        <v>0</v>
      </c>
      <c r="H59" s="148">
        <v>0</v>
      </c>
      <c r="I59" s="148">
        <v>1232919</v>
      </c>
      <c r="J59" s="148">
        <v>123291.9</v>
      </c>
      <c r="K59" s="362" t="s">
        <v>2895</v>
      </c>
      <c r="L59" s="148">
        <v>7500000</v>
      </c>
    </row>
    <row r="60" spans="1:12" x14ac:dyDescent="0.25">
      <c r="A60" s="133" t="s">
        <v>1384</v>
      </c>
      <c r="B60" s="134" t="s">
        <v>1426</v>
      </c>
      <c r="C60" s="134" t="s">
        <v>37</v>
      </c>
      <c r="D60" s="134" t="s">
        <v>0</v>
      </c>
      <c r="E60" s="148">
        <v>6391708000</v>
      </c>
      <c r="F60" s="148">
        <v>9673058</v>
      </c>
      <c r="G60" s="148">
        <v>0</v>
      </c>
      <c r="H60" s="148">
        <v>0</v>
      </c>
      <c r="I60" s="148">
        <v>9673058</v>
      </c>
      <c r="J60" s="148">
        <v>0</v>
      </c>
      <c r="K60" s="362" t="s">
        <v>2895</v>
      </c>
      <c r="L60" s="148">
        <v>7500000</v>
      </c>
    </row>
    <row r="61" spans="1:12" x14ac:dyDescent="0.25">
      <c r="A61" s="133" t="s">
        <v>1381</v>
      </c>
      <c r="B61" s="134" t="s">
        <v>1475</v>
      </c>
      <c r="C61" s="134" t="s">
        <v>37</v>
      </c>
      <c r="D61" s="134" t="s">
        <v>0</v>
      </c>
      <c r="E61" s="148">
        <v>11658080000</v>
      </c>
      <c r="F61" s="148">
        <v>17137376</v>
      </c>
      <c r="G61" s="148">
        <v>0</v>
      </c>
      <c r="H61" s="148">
        <v>0</v>
      </c>
      <c r="I61" s="148">
        <v>17137376</v>
      </c>
      <c r="J61" s="148">
        <v>3427475.2</v>
      </c>
      <c r="K61" s="362" t="s">
        <v>2895</v>
      </c>
      <c r="L61" s="148">
        <v>7500000</v>
      </c>
    </row>
    <row r="62" spans="1:12" x14ac:dyDescent="0.25">
      <c r="A62" s="133" t="s">
        <v>1381</v>
      </c>
      <c r="B62" s="134" t="s">
        <v>1475</v>
      </c>
      <c r="C62" s="134" t="s">
        <v>37</v>
      </c>
      <c r="D62" s="134" t="s">
        <v>2</v>
      </c>
      <c r="E62" s="148">
        <v>8500000</v>
      </c>
      <c r="F62" s="148">
        <v>16744</v>
      </c>
      <c r="G62" s="148">
        <v>0</v>
      </c>
      <c r="H62" s="148">
        <v>0</v>
      </c>
      <c r="I62" s="148">
        <v>16744</v>
      </c>
      <c r="J62" s="148">
        <v>1674.4</v>
      </c>
      <c r="K62" s="362" t="s">
        <v>2895</v>
      </c>
      <c r="L62" s="148">
        <v>7500000</v>
      </c>
    </row>
    <row r="63" spans="1:12" x14ac:dyDescent="0.25">
      <c r="A63" s="133" t="s">
        <v>1564</v>
      </c>
      <c r="B63" s="134" t="s">
        <v>1565</v>
      </c>
      <c r="C63" s="134" t="s">
        <v>33</v>
      </c>
      <c r="D63" s="134" t="s">
        <v>0</v>
      </c>
      <c r="E63" s="148">
        <v>12534053000</v>
      </c>
      <c r="F63" s="148">
        <v>31983838</v>
      </c>
      <c r="G63" s="148">
        <v>0</v>
      </c>
      <c r="H63" s="148">
        <v>0</v>
      </c>
      <c r="I63" s="148">
        <v>31983838</v>
      </c>
      <c r="J63" s="148">
        <v>7995959.5</v>
      </c>
      <c r="K63" s="362" t="s">
        <v>2895</v>
      </c>
      <c r="L63" s="148">
        <v>7500000</v>
      </c>
    </row>
    <row r="64" spans="1:12" x14ac:dyDescent="0.25">
      <c r="A64" s="133" t="s">
        <v>1566</v>
      </c>
      <c r="B64" s="134" t="s">
        <v>1567</v>
      </c>
      <c r="C64" s="134" t="s">
        <v>40</v>
      </c>
      <c r="D64" s="134" t="s">
        <v>0</v>
      </c>
      <c r="E64" s="148">
        <v>15645431800</v>
      </c>
      <c r="F64" s="148">
        <v>27591767</v>
      </c>
      <c r="G64" s="148">
        <v>0</v>
      </c>
      <c r="H64" s="148">
        <v>0</v>
      </c>
      <c r="I64" s="148">
        <v>27591767</v>
      </c>
      <c r="J64" s="148">
        <v>6897941.75</v>
      </c>
      <c r="K64" s="362" t="s">
        <v>2895</v>
      </c>
      <c r="L64" s="148">
        <v>7500000</v>
      </c>
    </row>
    <row r="65" spans="1:12" x14ac:dyDescent="0.25">
      <c r="A65" s="133" t="s">
        <v>1660</v>
      </c>
      <c r="B65" s="134" t="s">
        <v>1661</v>
      </c>
      <c r="C65" s="134" t="s">
        <v>37</v>
      </c>
      <c r="D65" s="134" t="s">
        <v>0</v>
      </c>
      <c r="E65" s="148">
        <v>17332268000</v>
      </c>
      <c r="F65" s="148">
        <v>25485976</v>
      </c>
      <c r="G65" s="148">
        <v>0</v>
      </c>
      <c r="H65" s="148">
        <v>0</v>
      </c>
      <c r="I65" s="148">
        <v>25485976</v>
      </c>
      <c r="J65" s="148">
        <v>6371494</v>
      </c>
      <c r="K65" s="362" t="s">
        <v>1640</v>
      </c>
      <c r="L65" s="148">
        <v>13500000</v>
      </c>
    </row>
    <row r="66" spans="1:12" x14ac:dyDescent="0.25">
      <c r="A66" s="133" t="s">
        <v>1829</v>
      </c>
      <c r="B66" s="134" t="s">
        <v>1882</v>
      </c>
      <c r="C66" s="134" t="s">
        <v>40</v>
      </c>
      <c r="D66" s="134" t="s">
        <v>0</v>
      </c>
      <c r="E66" s="148">
        <v>22655729000</v>
      </c>
      <c r="F66" s="148">
        <v>44039361</v>
      </c>
      <c r="G66" s="148">
        <v>0</v>
      </c>
      <c r="H66" s="148">
        <v>0</v>
      </c>
      <c r="I66" s="148">
        <v>44039361</v>
      </c>
      <c r="J66" s="148">
        <v>13211808.300000001</v>
      </c>
      <c r="K66" s="362" t="s">
        <v>2901</v>
      </c>
      <c r="L66" s="148">
        <v>7500000</v>
      </c>
    </row>
    <row r="67" spans="1:12" x14ac:dyDescent="0.25">
      <c r="A67" s="133" t="s">
        <v>1829</v>
      </c>
      <c r="B67" s="134" t="s">
        <v>1882</v>
      </c>
      <c r="C67" s="134" t="s">
        <v>40</v>
      </c>
      <c r="D67" s="134" t="s">
        <v>2</v>
      </c>
      <c r="E67" s="148">
        <v>179390000</v>
      </c>
      <c r="F67" s="148">
        <v>460876</v>
      </c>
      <c r="G67" s="148">
        <v>0</v>
      </c>
      <c r="H67" s="148">
        <v>0</v>
      </c>
      <c r="I67" s="148">
        <v>460876</v>
      </c>
      <c r="J67" s="148">
        <v>46087.6</v>
      </c>
      <c r="K67" s="362" t="s">
        <v>2901</v>
      </c>
      <c r="L67" s="148">
        <v>7500000</v>
      </c>
    </row>
    <row r="68" spans="1:12" x14ac:dyDescent="0.25">
      <c r="A68" s="133" t="s">
        <v>1800</v>
      </c>
      <c r="B68" s="134" t="s">
        <v>1801</v>
      </c>
      <c r="C68" s="134" t="s">
        <v>37</v>
      </c>
      <c r="D68" s="134" t="s">
        <v>0</v>
      </c>
      <c r="E68" s="148">
        <v>134229090000</v>
      </c>
      <c r="F68" s="148">
        <v>197316737</v>
      </c>
      <c r="G68" s="148">
        <v>0</v>
      </c>
      <c r="H68" s="148">
        <v>0</v>
      </c>
      <c r="I68" s="148">
        <v>197316737</v>
      </c>
      <c r="J68" s="148">
        <v>78926694.799999997</v>
      </c>
      <c r="K68" s="362" t="s">
        <v>1271</v>
      </c>
      <c r="L68" s="148">
        <v>21000000</v>
      </c>
    </row>
    <row r="69" spans="1:12" x14ac:dyDescent="0.25">
      <c r="A69" s="133" t="s">
        <v>1841</v>
      </c>
      <c r="B69" s="134" t="s">
        <v>1903</v>
      </c>
      <c r="C69" s="134" t="s">
        <v>1563</v>
      </c>
      <c r="D69" s="134" t="s">
        <v>0</v>
      </c>
      <c r="E69" s="148">
        <v>13783289000</v>
      </c>
      <c r="F69" s="148">
        <v>20292610</v>
      </c>
      <c r="G69" s="148">
        <v>0</v>
      </c>
      <c r="H69" s="148">
        <v>0</v>
      </c>
      <c r="I69" s="148">
        <v>20292610</v>
      </c>
      <c r="J69" s="148">
        <v>5073152.5</v>
      </c>
      <c r="K69" s="362" t="s">
        <v>1269</v>
      </c>
      <c r="L69" s="148">
        <v>10500000</v>
      </c>
    </row>
    <row r="70" spans="1:12" x14ac:dyDescent="0.25">
      <c r="A70" s="133" t="s">
        <v>1887</v>
      </c>
      <c r="B70" s="134" t="s">
        <v>1931</v>
      </c>
      <c r="C70" s="134" t="s">
        <v>34</v>
      </c>
      <c r="D70" s="134" t="s">
        <v>0</v>
      </c>
      <c r="E70" s="148">
        <v>13090664000</v>
      </c>
      <c r="F70" s="148">
        <v>19269016</v>
      </c>
      <c r="G70" s="148">
        <v>0</v>
      </c>
      <c r="H70" s="148">
        <v>0</v>
      </c>
      <c r="I70" s="148">
        <v>19269016</v>
      </c>
      <c r="J70" s="148">
        <v>3853803.2</v>
      </c>
      <c r="K70" s="362" t="s">
        <v>2895</v>
      </c>
      <c r="L70" s="148">
        <v>9500000</v>
      </c>
    </row>
    <row r="71" spans="1:12" x14ac:dyDescent="0.25">
      <c r="A71" s="133" t="s">
        <v>1908</v>
      </c>
      <c r="B71" s="134" t="s">
        <v>1932</v>
      </c>
      <c r="C71" s="134" t="s">
        <v>1563</v>
      </c>
      <c r="D71" s="134" t="s">
        <v>0</v>
      </c>
      <c r="E71" s="148">
        <v>24014325000</v>
      </c>
      <c r="F71" s="148">
        <v>37983457</v>
      </c>
      <c r="G71" s="148">
        <v>0</v>
      </c>
      <c r="H71" s="148">
        <v>0</v>
      </c>
      <c r="I71" s="148">
        <v>37983457</v>
      </c>
      <c r="J71" s="148">
        <v>9495864.25</v>
      </c>
      <c r="K71" s="362" t="s">
        <v>2895</v>
      </c>
      <c r="L71" s="148">
        <v>7500000</v>
      </c>
    </row>
    <row r="72" spans="1:12" x14ac:dyDescent="0.25">
      <c r="A72" s="133" t="s">
        <v>1900</v>
      </c>
      <c r="B72" s="134" t="s">
        <v>1933</v>
      </c>
      <c r="C72" s="134" t="s">
        <v>40</v>
      </c>
      <c r="D72" s="134" t="s">
        <v>0</v>
      </c>
      <c r="E72" s="148">
        <v>37651306000</v>
      </c>
      <c r="F72" s="148">
        <v>60737390</v>
      </c>
      <c r="G72" s="148">
        <v>0</v>
      </c>
      <c r="H72" s="148">
        <v>0</v>
      </c>
      <c r="I72" s="148">
        <v>60737390</v>
      </c>
      <c r="J72" s="148">
        <v>18221217</v>
      </c>
      <c r="K72" s="362" t="s">
        <v>2895</v>
      </c>
      <c r="L72" s="148">
        <v>7500000</v>
      </c>
    </row>
    <row r="73" spans="1:12" x14ac:dyDescent="0.25">
      <c r="A73" s="133" t="s">
        <v>1900</v>
      </c>
      <c r="B73" s="134" t="s">
        <v>1933</v>
      </c>
      <c r="C73" s="134" t="s">
        <v>40</v>
      </c>
      <c r="D73" s="134" t="s">
        <v>2</v>
      </c>
      <c r="E73" s="148">
        <v>181400000</v>
      </c>
      <c r="F73" s="148">
        <v>266658</v>
      </c>
      <c r="G73" s="148">
        <v>0</v>
      </c>
      <c r="H73" s="148">
        <v>0</v>
      </c>
      <c r="I73" s="148">
        <v>266658</v>
      </c>
      <c r="J73" s="148">
        <v>26665.8</v>
      </c>
      <c r="K73" s="362" t="s">
        <v>2895</v>
      </c>
      <c r="L73" s="148">
        <v>7500000</v>
      </c>
    </row>
    <row r="74" spans="1:12" x14ac:dyDescent="0.25">
      <c r="A74" s="133" t="s">
        <v>1884</v>
      </c>
      <c r="B74" s="134" t="s">
        <v>1885</v>
      </c>
      <c r="C74" s="134" t="s">
        <v>37</v>
      </c>
      <c r="D74" s="134" t="s">
        <v>0</v>
      </c>
      <c r="E74" s="148">
        <v>39121529000</v>
      </c>
      <c r="F74" s="148">
        <v>61848640</v>
      </c>
      <c r="G74" s="148">
        <v>0</v>
      </c>
      <c r="H74" s="148">
        <v>0</v>
      </c>
      <c r="I74" s="148">
        <v>61848640</v>
      </c>
      <c r="J74" s="148">
        <v>18554592</v>
      </c>
      <c r="K74" s="362" t="s">
        <v>1269</v>
      </c>
      <c r="L74" s="148">
        <v>11500000</v>
      </c>
    </row>
    <row r="75" spans="1:12" x14ac:dyDescent="0.25">
      <c r="A75" s="133" t="s">
        <v>1945</v>
      </c>
      <c r="B75" s="134" t="s">
        <v>1946</v>
      </c>
      <c r="C75" s="134" t="s">
        <v>37</v>
      </c>
      <c r="D75" s="134" t="s">
        <v>0</v>
      </c>
      <c r="E75" s="148">
        <v>28919722200</v>
      </c>
      <c r="F75" s="148">
        <v>52617104</v>
      </c>
      <c r="G75" s="148">
        <v>0</v>
      </c>
      <c r="H75" s="148">
        <v>0</v>
      </c>
      <c r="I75" s="148">
        <v>52617104</v>
      </c>
      <c r="J75" s="148">
        <v>15785131.199999999</v>
      </c>
      <c r="K75" s="362" t="s">
        <v>2895</v>
      </c>
      <c r="L75" s="148">
        <v>7500000</v>
      </c>
    </row>
    <row r="76" spans="1:12" x14ac:dyDescent="0.25">
      <c r="A76" s="133" t="s">
        <v>1952</v>
      </c>
      <c r="B76" s="134" t="s">
        <v>1953</v>
      </c>
      <c r="C76" s="134" t="s">
        <v>37</v>
      </c>
      <c r="D76" s="134" t="s">
        <v>0</v>
      </c>
      <c r="E76" s="148">
        <v>29658505000</v>
      </c>
      <c r="F76" s="148">
        <v>73208307</v>
      </c>
      <c r="G76" s="148">
        <v>0</v>
      </c>
      <c r="H76" s="148">
        <v>0</v>
      </c>
      <c r="I76" s="148">
        <v>73208307</v>
      </c>
      <c r="J76" s="148">
        <v>21962492.100000001</v>
      </c>
      <c r="K76" s="362" t="s">
        <v>1954</v>
      </c>
      <c r="L76" s="148">
        <v>14500000</v>
      </c>
    </row>
    <row r="77" spans="1:12" x14ac:dyDescent="0.25">
      <c r="A77" s="133" t="s">
        <v>2007</v>
      </c>
      <c r="B77" s="134" t="s">
        <v>2275</v>
      </c>
      <c r="C77" s="134" t="s">
        <v>33</v>
      </c>
      <c r="D77" s="134" t="s">
        <v>0</v>
      </c>
      <c r="E77" s="148">
        <v>4984620500</v>
      </c>
      <c r="F77" s="148">
        <v>8471395</v>
      </c>
      <c r="G77" s="148">
        <v>0</v>
      </c>
      <c r="H77" s="148">
        <v>0</v>
      </c>
      <c r="I77" s="148">
        <v>8471395</v>
      </c>
      <c r="J77" s="148">
        <v>0</v>
      </c>
      <c r="K77" s="362" t="s">
        <v>2895</v>
      </c>
      <c r="L77" s="148">
        <v>7500000</v>
      </c>
    </row>
    <row r="78" spans="1:12" x14ac:dyDescent="0.25">
      <c r="A78" s="133" t="s">
        <v>2009</v>
      </c>
      <c r="B78" s="134" t="s">
        <v>2276</v>
      </c>
      <c r="C78" s="134" t="s">
        <v>33</v>
      </c>
      <c r="D78" s="134" t="s">
        <v>0</v>
      </c>
      <c r="E78" s="148">
        <v>16253979000</v>
      </c>
      <c r="F78" s="148">
        <v>32479331</v>
      </c>
      <c r="G78" s="148">
        <v>0</v>
      </c>
      <c r="H78" s="148">
        <v>0</v>
      </c>
      <c r="I78" s="148">
        <v>32479331</v>
      </c>
      <c r="J78" s="148">
        <v>8119832.75</v>
      </c>
      <c r="K78" s="362" t="s">
        <v>2895</v>
      </c>
      <c r="L78" s="148">
        <v>7500000</v>
      </c>
    </row>
    <row r="79" spans="1:12" x14ac:dyDescent="0.25">
      <c r="A79" s="133" t="s">
        <v>2012</v>
      </c>
      <c r="B79" s="134" t="s">
        <v>2277</v>
      </c>
      <c r="C79" s="134" t="s">
        <v>33</v>
      </c>
      <c r="D79" s="134" t="s">
        <v>0</v>
      </c>
      <c r="E79" s="148">
        <v>30284396000</v>
      </c>
      <c r="F79" s="148">
        <v>47661963</v>
      </c>
      <c r="G79" s="148">
        <v>0</v>
      </c>
      <c r="H79" s="148">
        <v>0</v>
      </c>
      <c r="I79" s="148">
        <v>47661963</v>
      </c>
      <c r="J79" s="148">
        <v>14298588.9</v>
      </c>
      <c r="K79" s="362" t="s">
        <v>2895</v>
      </c>
      <c r="L79" s="148">
        <v>7500000</v>
      </c>
    </row>
    <row r="80" spans="1:12" x14ac:dyDescent="0.25">
      <c r="A80" s="133" t="s">
        <v>1948</v>
      </c>
      <c r="B80" s="134" t="s">
        <v>2278</v>
      </c>
      <c r="C80" s="134" t="s">
        <v>37</v>
      </c>
      <c r="D80" s="134" t="s">
        <v>0</v>
      </c>
      <c r="E80" s="148">
        <v>7702045000</v>
      </c>
      <c r="F80" s="148">
        <v>13979521</v>
      </c>
      <c r="G80" s="148">
        <v>0</v>
      </c>
      <c r="H80" s="148">
        <v>0</v>
      </c>
      <c r="I80" s="148">
        <v>13979521</v>
      </c>
      <c r="J80" s="148">
        <v>2795904.2</v>
      </c>
      <c r="K80" s="362" t="s">
        <v>2895</v>
      </c>
      <c r="L80" s="148">
        <v>7500000</v>
      </c>
    </row>
    <row r="81" spans="1:12" x14ac:dyDescent="0.25">
      <c r="A81" s="133" t="s">
        <v>1948</v>
      </c>
      <c r="B81" s="134" t="s">
        <v>2278</v>
      </c>
      <c r="C81" s="134" t="s">
        <v>37</v>
      </c>
      <c r="D81" s="134" t="s">
        <v>2</v>
      </c>
      <c r="E81" s="148">
        <v>278330000</v>
      </c>
      <c r="F81" s="148">
        <v>417191</v>
      </c>
      <c r="G81" s="148">
        <v>0</v>
      </c>
      <c r="H81" s="148">
        <v>0</v>
      </c>
      <c r="I81" s="148">
        <v>417191</v>
      </c>
      <c r="J81" s="148">
        <v>41719.1</v>
      </c>
      <c r="K81" s="362" t="s">
        <v>2895</v>
      </c>
      <c r="L81" s="148">
        <v>7500000</v>
      </c>
    </row>
    <row r="82" spans="1:12" x14ac:dyDescent="0.25">
      <c r="A82" s="133" t="s">
        <v>2048</v>
      </c>
      <c r="B82" s="134" t="s">
        <v>1628</v>
      </c>
      <c r="C82" s="134" t="s">
        <v>40</v>
      </c>
      <c r="D82" s="134" t="s">
        <v>0</v>
      </c>
      <c r="E82" s="148">
        <v>73321623000</v>
      </c>
      <c r="F82" s="148">
        <v>107885069</v>
      </c>
      <c r="G82" s="148">
        <v>0</v>
      </c>
      <c r="H82" s="148">
        <v>0</v>
      </c>
      <c r="I82" s="148">
        <v>107885069</v>
      </c>
      <c r="J82" s="148">
        <v>37759774.149999999</v>
      </c>
      <c r="K82" s="362" t="s">
        <v>1815</v>
      </c>
      <c r="L82" s="148">
        <v>17500000</v>
      </c>
    </row>
    <row r="83" spans="1:12" x14ac:dyDescent="0.25">
      <c r="A83" s="133" t="s">
        <v>2049</v>
      </c>
      <c r="B83" s="134" t="s">
        <v>2279</v>
      </c>
      <c r="C83" s="134" t="s">
        <v>40</v>
      </c>
      <c r="D83" s="134" t="s">
        <v>0</v>
      </c>
      <c r="E83" s="148">
        <v>3021685000</v>
      </c>
      <c r="F83" s="148">
        <v>5571568</v>
      </c>
      <c r="G83" s="148">
        <v>0</v>
      </c>
      <c r="H83" s="148">
        <v>0</v>
      </c>
      <c r="I83" s="148">
        <v>5571568</v>
      </c>
      <c r="J83" s="148">
        <v>0</v>
      </c>
      <c r="K83" s="362" t="s">
        <v>2895</v>
      </c>
      <c r="L83" s="148">
        <v>7500000</v>
      </c>
    </row>
    <row r="84" spans="1:12" x14ac:dyDescent="0.25">
      <c r="A84" s="133" t="s">
        <v>2020</v>
      </c>
      <c r="B84" s="134" t="s">
        <v>2280</v>
      </c>
      <c r="C84" s="134" t="s">
        <v>35</v>
      </c>
      <c r="D84" s="134" t="s">
        <v>0</v>
      </c>
      <c r="E84" s="148">
        <v>22199852000</v>
      </c>
      <c r="F84" s="148">
        <v>42288697</v>
      </c>
      <c r="G84" s="148">
        <v>0</v>
      </c>
      <c r="H84" s="148">
        <v>0</v>
      </c>
      <c r="I84" s="148">
        <v>42288697</v>
      </c>
      <c r="J84" s="148">
        <v>12686609.1</v>
      </c>
      <c r="K84" s="362" t="s">
        <v>2895</v>
      </c>
      <c r="L84" s="148">
        <v>7500000</v>
      </c>
    </row>
    <row r="85" spans="1:12" x14ac:dyDescent="0.25">
      <c r="A85" s="133" t="s">
        <v>2056</v>
      </c>
      <c r="B85" s="134" t="s">
        <v>2281</v>
      </c>
      <c r="C85" s="134" t="s">
        <v>40</v>
      </c>
      <c r="D85" s="134" t="s">
        <v>0</v>
      </c>
      <c r="E85" s="148">
        <v>4842480000</v>
      </c>
      <c r="F85" s="148">
        <v>10120700</v>
      </c>
      <c r="G85" s="148">
        <v>0</v>
      </c>
      <c r="H85" s="148">
        <v>0</v>
      </c>
      <c r="I85" s="148">
        <v>10120700</v>
      </c>
      <c r="J85" s="148">
        <v>0</v>
      </c>
      <c r="K85" s="362" t="s">
        <v>2895</v>
      </c>
      <c r="L85" s="148">
        <v>7500000</v>
      </c>
    </row>
    <row r="86" spans="1:12" x14ac:dyDescent="0.25">
      <c r="A86" s="133" t="s">
        <v>2068</v>
      </c>
      <c r="B86" s="134" t="s">
        <v>1430</v>
      </c>
      <c r="C86" s="134" t="s">
        <v>41</v>
      </c>
      <c r="D86" s="134" t="s">
        <v>0</v>
      </c>
      <c r="E86" s="148">
        <v>17716524000</v>
      </c>
      <c r="F86" s="148">
        <v>30064698</v>
      </c>
      <c r="G86" s="148">
        <v>0</v>
      </c>
      <c r="H86" s="148">
        <v>0</v>
      </c>
      <c r="I86" s="148">
        <v>30064698</v>
      </c>
      <c r="J86" s="148">
        <v>7516174.5</v>
      </c>
      <c r="K86" s="362" t="s">
        <v>2895</v>
      </c>
      <c r="L86" s="148">
        <v>7500000</v>
      </c>
    </row>
    <row r="87" spans="1:12" x14ac:dyDescent="0.25">
      <c r="A87" s="133" t="s">
        <v>2068</v>
      </c>
      <c r="B87" s="134" t="s">
        <v>1430</v>
      </c>
      <c r="C87" s="134" t="s">
        <v>41</v>
      </c>
      <c r="D87" s="134" t="s">
        <v>2</v>
      </c>
      <c r="E87" s="148">
        <v>391340000</v>
      </c>
      <c r="F87" s="148">
        <v>575267</v>
      </c>
      <c r="G87" s="148">
        <v>0</v>
      </c>
      <c r="H87" s="148">
        <v>0</v>
      </c>
      <c r="I87" s="148">
        <v>575267</v>
      </c>
      <c r="J87" s="148">
        <v>57526.7</v>
      </c>
      <c r="K87" s="362" t="s">
        <v>2895</v>
      </c>
      <c r="L87" s="148">
        <v>7500000</v>
      </c>
    </row>
    <row r="88" spans="1:12" x14ac:dyDescent="0.25">
      <c r="A88" s="133" t="s">
        <v>2320</v>
      </c>
      <c r="B88" s="134" t="s">
        <v>2359</v>
      </c>
      <c r="C88" s="134" t="s">
        <v>41</v>
      </c>
      <c r="D88" s="134" t="s">
        <v>0</v>
      </c>
      <c r="E88" s="148">
        <v>46923315000</v>
      </c>
      <c r="F88" s="148">
        <v>73833380</v>
      </c>
      <c r="G88" s="148">
        <v>0</v>
      </c>
      <c r="H88" s="148">
        <v>0</v>
      </c>
      <c r="I88" s="148">
        <v>73833380</v>
      </c>
      <c r="J88" s="148">
        <v>22150014</v>
      </c>
      <c r="K88" s="362" t="s">
        <v>2895</v>
      </c>
      <c r="L88" s="148">
        <v>7500000</v>
      </c>
    </row>
    <row r="89" spans="1:12" x14ac:dyDescent="0.25">
      <c r="A89" s="133" t="s">
        <v>2352</v>
      </c>
      <c r="B89" s="134" t="s">
        <v>2353</v>
      </c>
      <c r="C89" s="134" t="s">
        <v>1563</v>
      </c>
      <c r="D89" s="134" t="s">
        <v>0</v>
      </c>
      <c r="E89" s="148">
        <v>28051379000</v>
      </c>
      <c r="F89" s="148">
        <v>51274237</v>
      </c>
      <c r="G89" s="148">
        <v>0</v>
      </c>
      <c r="H89" s="148">
        <v>0</v>
      </c>
      <c r="I89" s="148">
        <v>51274237</v>
      </c>
      <c r="J89" s="148">
        <v>15382271.1</v>
      </c>
      <c r="K89" s="362" t="s">
        <v>1268</v>
      </c>
      <c r="L89" s="148">
        <v>11500000</v>
      </c>
    </row>
    <row r="90" spans="1:12" x14ac:dyDescent="0.25">
      <c r="A90" s="133" t="s">
        <v>2352</v>
      </c>
      <c r="B90" s="134" t="s">
        <v>2353</v>
      </c>
      <c r="C90" s="134" t="s">
        <v>1563</v>
      </c>
      <c r="D90" s="134" t="s">
        <v>2</v>
      </c>
      <c r="E90" s="148">
        <v>22800000</v>
      </c>
      <c r="F90" s="148">
        <v>33516</v>
      </c>
      <c r="G90" s="148">
        <v>0</v>
      </c>
      <c r="H90" s="148">
        <v>0</v>
      </c>
      <c r="I90" s="148">
        <v>33516</v>
      </c>
      <c r="J90" s="148">
        <v>3351.6</v>
      </c>
      <c r="K90" s="362" t="s">
        <v>1268</v>
      </c>
      <c r="L90" s="148">
        <v>11500000</v>
      </c>
    </row>
    <row r="91" spans="1:12" x14ac:dyDescent="0.25">
      <c r="A91" s="133" t="s">
        <v>2370</v>
      </c>
      <c r="B91" s="134" t="s">
        <v>2443</v>
      </c>
      <c r="C91" s="134" t="s">
        <v>40</v>
      </c>
      <c r="D91" s="134" t="s">
        <v>0</v>
      </c>
      <c r="E91" s="148">
        <v>8087347000</v>
      </c>
      <c r="F91" s="148">
        <v>15237915</v>
      </c>
      <c r="G91" s="148">
        <v>0</v>
      </c>
      <c r="H91" s="148">
        <v>0</v>
      </c>
      <c r="I91" s="148">
        <v>15237915</v>
      </c>
      <c r="J91" s="148">
        <v>3047583</v>
      </c>
      <c r="K91" s="362" t="s">
        <v>1263</v>
      </c>
      <c r="L91" s="148">
        <v>6000000</v>
      </c>
    </row>
    <row r="92" spans="1:12" x14ac:dyDescent="0.25">
      <c r="A92" s="133" t="s">
        <v>2370</v>
      </c>
      <c r="B92" s="134" t="s">
        <v>2443</v>
      </c>
      <c r="C92" s="134" t="s">
        <v>40</v>
      </c>
      <c r="D92" s="134" t="s">
        <v>2</v>
      </c>
      <c r="E92" s="148">
        <v>1249450000</v>
      </c>
      <c r="F92" s="148">
        <v>2588381</v>
      </c>
      <c r="G92" s="148">
        <v>0</v>
      </c>
      <c r="H92" s="148">
        <v>0</v>
      </c>
      <c r="I92" s="148">
        <v>2588381</v>
      </c>
      <c r="J92" s="148">
        <v>258838.1</v>
      </c>
      <c r="K92" s="362" t="s">
        <v>1263</v>
      </c>
      <c r="L92" s="148">
        <v>6000000</v>
      </c>
    </row>
    <row r="93" spans="1:12" x14ac:dyDescent="0.25">
      <c r="A93" s="133" t="s">
        <v>2431</v>
      </c>
      <c r="B93" s="134" t="s">
        <v>2444</v>
      </c>
      <c r="C93" s="134" t="s">
        <v>1563</v>
      </c>
      <c r="D93" s="134" t="s">
        <v>0</v>
      </c>
      <c r="E93" s="148">
        <v>37235639000</v>
      </c>
      <c r="F93" s="148">
        <v>65799271</v>
      </c>
      <c r="G93" s="148">
        <v>0</v>
      </c>
      <c r="H93" s="148">
        <v>0</v>
      </c>
      <c r="I93" s="148">
        <v>65799271</v>
      </c>
      <c r="J93" s="148">
        <v>19739781.300000001</v>
      </c>
      <c r="K93" s="362" t="s">
        <v>2895</v>
      </c>
      <c r="L93" s="148">
        <v>7500000</v>
      </c>
    </row>
    <row r="94" spans="1:12" x14ac:dyDescent="0.25">
      <c r="A94" s="133" t="s">
        <v>2418</v>
      </c>
      <c r="B94" s="134" t="s">
        <v>2419</v>
      </c>
      <c r="C94" s="134" t="s">
        <v>34</v>
      </c>
      <c r="D94" s="134" t="s">
        <v>0</v>
      </c>
      <c r="E94" s="148">
        <v>188663000</v>
      </c>
      <c r="F94" s="148">
        <v>491317</v>
      </c>
      <c r="G94" s="148">
        <v>0</v>
      </c>
      <c r="H94" s="148">
        <v>0</v>
      </c>
      <c r="I94" s="148">
        <v>491317</v>
      </c>
      <c r="J94" s="148">
        <v>0</v>
      </c>
      <c r="K94" s="362" t="s">
        <v>2895</v>
      </c>
      <c r="L94" s="148">
        <v>7500000</v>
      </c>
    </row>
    <row r="95" spans="1:12" x14ac:dyDescent="0.25">
      <c r="A95" s="133" t="s">
        <v>2413</v>
      </c>
      <c r="B95" s="134" t="s">
        <v>2445</v>
      </c>
      <c r="C95" s="134" t="s">
        <v>37</v>
      </c>
      <c r="D95" s="134" t="s">
        <v>0</v>
      </c>
      <c r="E95" s="148">
        <v>8213646000</v>
      </c>
      <c r="F95" s="148">
        <v>12274019</v>
      </c>
      <c r="G95" s="148">
        <v>0</v>
      </c>
      <c r="H95" s="148">
        <v>0</v>
      </c>
      <c r="I95" s="148">
        <v>12274019</v>
      </c>
      <c r="J95" s="148">
        <v>2454803.7999999998</v>
      </c>
      <c r="K95" s="362" t="s">
        <v>2895</v>
      </c>
      <c r="L95" s="148">
        <v>7500000</v>
      </c>
    </row>
    <row r="96" spans="1:12" x14ac:dyDescent="0.25">
      <c r="A96" s="133" t="s">
        <v>2428</v>
      </c>
      <c r="B96" s="134" t="s">
        <v>2520</v>
      </c>
      <c r="C96" s="134" t="s">
        <v>40</v>
      </c>
      <c r="D96" s="134" t="s">
        <v>0</v>
      </c>
      <c r="E96" s="148">
        <v>2077937000</v>
      </c>
      <c r="F96" s="148">
        <v>3639051</v>
      </c>
      <c r="G96" s="148">
        <v>0</v>
      </c>
      <c r="H96" s="148">
        <v>0</v>
      </c>
      <c r="I96" s="148">
        <v>3639051</v>
      </c>
      <c r="J96" s="148">
        <v>0</v>
      </c>
      <c r="K96" s="362" t="s">
        <v>1263</v>
      </c>
      <c r="L96" s="148">
        <v>6000000</v>
      </c>
    </row>
    <row r="97" spans="1:12" x14ac:dyDescent="0.25">
      <c r="A97" s="133" t="s">
        <v>2428</v>
      </c>
      <c r="B97" s="134" t="s">
        <v>2520</v>
      </c>
      <c r="C97" s="134" t="s">
        <v>40</v>
      </c>
      <c r="D97" s="134" t="s">
        <v>2</v>
      </c>
      <c r="E97" s="148">
        <v>1557866000</v>
      </c>
      <c r="F97" s="148">
        <v>3197684</v>
      </c>
      <c r="G97" s="148">
        <v>0</v>
      </c>
      <c r="H97" s="148">
        <v>0</v>
      </c>
      <c r="I97" s="148">
        <v>3197684</v>
      </c>
      <c r="J97" s="148">
        <v>319768.40000000002</v>
      </c>
      <c r="K97" s="362" t="s">
        <v>1263</v>
      </c>
      <c r="L97" s="148">
        <v>6000000</v>
      </c>
    </row>
    <row r="98" spans="1:12" x14ac:dyDescent="0.25">
      <c r="A98" s="133" t="s">
        <v>2482</v>
      </c>
      <c r="B98" s="134" t="s">
        <v>2521</v>
      </c>
      <c r="C98" s="134" t="s">
        <v>40</v>
      </c>
      <c r="D98" s="134" t="s">
        <v>0</v>
      </c>
      <c r="E98" s="148">
        <v>11044453000</v>
      </c>
      <c r="F98" s="148">
        <v>23316408</v>
      </c>
      <c r="G98" s="148">
        <v>0</v>
      </c>
      <c r="H98" s="148">
        <v>0</v>
      </c>
      <c r="I98" s="148">
        <v>23316408</v>
      </c>
      <c r="J98" s="148">
        <v>5829102</v>
      </c>
      <c r="K98" s="362" t="s">
        <v>1263</v>
      </c>
      <c r="L98" s="148">
        <v>6000000</v>
      </c>
    </row>
    <row r="99" spans="1:12" x14ac:dyDescent="0.25">
      <c r="A99" s="133" t="s">
        <v>2482</v>
      </c>
      <c r="B99" s="134" t="s">
        <v>2521</v>
      </c>
      <c r="C99" s="134" t="s">
        <v>40</v>
      </c>
      <c r="D99" s="134" t="s">
        <v>2</v>
      </c>
      <c r="E99" s="148">
        <v>5290000</v>
      </c>
      <c r="F99" s="148">
        <v>10421</v>
      </c>
      <c r="G99" s="148">
        <v>0</v>
      </c>
      <c r="H99" s="148">
        <v>0</v>
      </c>
      <c r="I99" s="148">
        <v>10421</v>
      </c>
      <c r="J99" s="148">
        <v>1042.0999999999999</v>
      </c>
      <c r="K99" s="362" t="s">
        <v>1263</v>
      </c>
      <c r="L99" s="148">
        <v>6000000</v>
      </c>
    </row>
    <row r="100" spans="1:12" x14ac:dyDescent="0.25">
      <c r="A100" s="133" t="s">
        <v>2481</v>
      </c>
      <c r="B100" s="134" t="s">
        <v>2522</v>
      </c>
      <c r="C100" s="134" t="s">
        <v>40</v>
      </c>
      <c r="D100" s="134" t="s">
        <v>0</v>
      </c>
      <c r="E100" s="148">
        <v>3487080000</v>
      </c>
      <c r="F100" s="148">
        <v>7455224</v>
      </c>
      <c r="G100" s="148">
        <v>0</v>
      </c>
      <c r="H100" s="148">
        <v>0</v>
      </c>
      <c r="I100" s="148">
        <v>7455224</v>
      </c>
      <c r="J100" s="148">
        <v>0</v>
      </c>
      <c r="K100" s="362" t="s">
        <v>1263</v>
      </c>
      <c r="L100" s="148">
        <v>6000000</v>
      </c>
    </row>
    <row r="101" spans="1:12" x14ac:dyDescent="0.25">
      <c r="A101" s="133" t="s">
        <v>2481</v>
      </c>
      <c r="B101" s="134" t="s">
        <v>2522</v>
      </c>
      <c r="C101" s="134" t="s">
        <v>40</v>
      </c>
      <c r="D101" s="134" t="s">
        <v>2</v>
      </c>
      <c r="E101" s="148">
        <v>69015000</v>
      </c>
      <c r="F101" s="148">
        <v>135958</v>
      </c>
      <c r="G101" s="148">
        <v>0</v>
      </c>
      <c r="H101" s="148">
        <v>0</v>
      </c>
      <c r="I101" s="148">
        <v>135958</v>
      </c>
      <c r="J101" s="148">
        <v>13595.8</v>
      </c>
      <c r="K101" s="362" t="s">
        <v>1263</v>
      </c>
      <c r="L101" s="148">
        <v>6000000</v>
      </c>
    </row>
    <row r="102" spans="1:12" x14ac:dyDescent="0.25">
      <c r="A102" s="133" t="s">
        <v>2484</v>
      </c>
      <c r="B102" s="134" t="s">
        <v>233</v>
      </c>
      <c r="C102" s="134" t="s">
        <v>1563</v>
      </c>
      <c r="D102" s="134" t="s">
        <v>0</v>
      </c>
      <c r="E102" s="148">
        <v>1911397000</v>
      </c>
      <c r="F102" s="148">
        <v>3765441</v>
      </c>
      <c r="G102" s="148">
        <v>0</v>
      </c>
      <c r="H102" s="148">
        <v>0</v>
      </c>
      <c r="I102" s="148">
        <v>3765441</v>
      </c>
      <c r="J102" s="148">
        <v>0</v>
      </c>
      <c r="K102" s="362" t="s">
        <v>2895</v>
      </c>
      <c r="L102" s="148">
        <v>7500000</v>
      </c>
    </row>
    <row r="103" spans="1:12" x14ac:dyDescent="0.25">
      <c r="A103" s="133" t="s">
        <v>2473</v>
      </c>
      <c r="B103" s="134" t="s">
        <v>2523</v>
      </c>
      <c r="C103" s="134" t="s">
        <v>41</v>
      </c>
      <c r="D103" s="134" t="s">
        <v>0</v>
      </c>
      <c r="E103" s="148">
        <v>11637659000</v>
      </c>
      <c r="F103" s="148">
        <v>18561305</v>
      </c>
      <c r="G103" s="148">
        <v>0</v>
      </c>
      <c r="H103" s="148">
        <v>0</v>
      </c>
      <c r="I103" s="148">
        <v>18561305</v>
      </c>
      <c r="J103" s="148">
        <v>3712261</v>
      </c>
      <c r="K103" s="362" t="s">
        <v>1263</v>
      </c>
      <c r="L103" s="148">
        <v>6000000</v>
      </c>
    </row>
    <row r="104" spans="1:12" x14ac:dyDescent="0.25">
      <c r="A104" s="133" t="s">
        <v>2473</v>
      </c>
      <c r="B104" s="134" t="s">
        <v>2523</v>
      </c>
      <c r="C104" s="134" t="s">
        <v>41</v>
      </c>
      <c r="D104" s="134" t="s">
        <v>2</v>
      </c>
      <c r="E104" s="148">
        <v>321027000</v>
      </c>
      <c r="F104" s="148">
        <v>544042</v>
      </c>
      <c r="G104" s="148">
        <v>0</v>
      </c>
      <c r="H104" s="148">
        <v>0</v>
      </c>
      <c r="I104" s="148">
        <v>544042</v>
      </c>
      <c r="J104" s="148">
        <v>54404.2</v>
      </c>
      <c r="K104" s="362" t="s">
        <v>1263</v>
      </c>
      <c r="L104" s="148">
        <v>6000000</v>
      </c>
    </row>
    <row r="105" spans="1:12" x14ac:dyDescent="0.25">
      <c r="A105" s="133" t="s">
        <v>2462</v>
      </c>
      <c r="B105" s="134" t="s">
        <v>2524</v>
      </c>
      <c r="C105" s="134" t="s">
        <v>35</v>
      </c>
      <c r="D105" s="134" t="s">
        <v>0</v>
      </c>
      <c r="E105" s="148">
        <v>17609883000</v>
      </c>
      <c r="F105" s="148">
        <v>29197688</v>
      </c>
      <c r="G105" s="148">
        <v>0</v>
      </c>
      <c r="H105" s="148">
        <v>0</v>
      </c>
      <c r="I105" s="148">
        <v>29197688</v>
      </c>
      <c r="J105" s="148">
        <v>7299422</v>
      </c>
      <c r="K105" s="362" t="s">
        <v>2895</v>
      </c>
      <c r="L105" s="148">
        <v>7500000</v>
      </c>
    </row>
    <row r="106" spans="1:12" x14ac:dyDescent="0.25">
      <c r="A106" s="133" t="s">
        <v>2462</v>
      </c>
      <c r="B106" s="134" t="s">
        <v>2524</v>
      </c>
      <c r="C106" s="134" t="s">
        <v>35</v>
      </c>
      <c r="D106" s="134" t="s">
        <v>2</v>
      </c>
      <c r="E106" s="148">
        <v>303770000</v>
      </c>
      <c r="F106" s="148">
        <v>598426</v>
      </c>
      <c r="G106" s="148">
        <v>0</v>
      </c>
      <c r="H106" s="148">
        <v>0</v>
      </c>
      <c r="I106" s="148">
        <v>598426</v>
      </c>
      <c r="J106" s="148">
        <v>59842.6</v>
      </c>
      <c r="K106" s="362" t="s">
        <v>2895</v>
      </c>
      <c r="L106" s="148">
        <v>7500000</v>
      </c>
    </row>
    <row r="107" spans="1:12" x14ac:dyDescent="0.25">
      <c r="A107" s="133" t="s">
        <v>2487</v>
      </c>
      <c r="B107" s="134" t="s">
        <v>2564</v>
      </c>
      <c r="C107" s="134" t="s">
        <v>35</v>
      </c>
      <c r="D107" s="134" t="s">
        <v>0</v>
      </c>
      <c r="E107" s="148">
        <v>22589522000</v>
      </c>
      <c r="F107" s="148">
        <v>45350781</v>
      </c>
      <c r="G107" s="148">
        <v>0</v>
      </c>
      <c r="H107" s="148">
        <v>30966</v>
      </c>
      <c r="I107" s="148">
        <v>45319815</v>
      </c>
      <c r="J107" s="148">
        <v>13595944.5</v>
      </c>
      <c r="K107" s="362" t="s">
        <v>1263</v>
      </c>
      <c r="L107" s="148">
        <v>6000000</v>
      </c>
    </row>
    <row r="108" spans="1:12" x14ac:dyDescent="0.25">
      <c r="A108" s="133" t="s">
        <v>2539</v>
      </c>
      <c r="B108" s="134" t="s">
        <v>2565</v>
      </c>
      <c r="C108" s="134" t="s">
        <v>40</v>
      </c>
      <c r="D108" s="134" t="s">
        <v>0</v>
      </c>
      <c r="E108" s="148">
        <v>1136070000</v>
      </c>
      <c r="F108" s="148">
        <v>2279457</v>
      </c>
      <c r="G108" s="148">
        <v>0</v>
      </c>
      <c r="H108" s="148">
        <v>0</v>
      </c>
      <c r="I108" s="148">
        <v>2279457</v>
      </c>
      <c r="J108" s="148">
        <v>0</v>
      </c>
      <c r="K108" s="362" t="s">
        <v>2895</v>
      </c>
      <c r="L108" s="148">
        <v>7500000</v>
      </c>
    </row>
    <row r="109" spans="1:12" x14ac:dyDescent="0.25">
      <c r="A109" s="133" t="s">
        <v>2539</v>
      </c>
      <c r="B109" s="134" t="s">
        <v>2565</v>
      </c>
      <c r="C109" s="134" t="s">
        <v>40</v>
      </c>
      <c r="D109" s="134" t="s">
        <v>2</v>
      </c>
      <c r="E109" s="148">
        <v>562490000</v>
      </c>
      <c r="F109" s="148">
        <v>1058848</v>
      </c>
      <c r="G109" s="148">
        <v>0</v>
      </c>
      <c r="H109" s="148">
        <v>0</v>
      </c>
      <c r="I109" s="148">
        <v>1058848</v>
      </c>
      <c r="J109" s="148">
        <v>105884.8</v>
      </c>
      <c r="K109" s="362" t="s">
        <v>2895</v>
      </c>
      <c r="L109" s="148">
        <v>7500000</v>
      </c>
    </row>
    <row r="110" spans="1:12" x14ac:dyDescent="0.25">
      <c r="A110" s="133" t="s">
        <v>2598</v>
      </c>
      <c r="B110" s="134" t="s">
        <v>2614</v>
      </c>
      <c r="C110" s="134" t="s">
        <v>1563</v>
      </c>
      <c r="D110" s="134" t="s">
        <v>0</v>
      </c>
      <c r="E110" s="148">
        <v>7658330000</v>
      </c>
      <c r="F110" s="148">
        <v>13987340</v>
      </c>
      <c r="G110" s="148">
        <v>0</v>
      </c>
      <c r="H110" s="148">
        <v>0</v>
      </c>
      <c r="I110" s="148">
        <v>13987340</v>
      </c>
      <c r="J110" s="148">
        <v>2797468</v>
      </c>
      <c r="K110" s="362" t="s">
        <v>2895</v>
      </c>
      <c r="L110" s="148">
        <v>7500000</v>
      </c>
    </row>
    <row r="111" spans="1:12" x14ac:dyDescent="0.25">
      <c r="A111" s="133" t="s">
        <v>2590</v>
      </c>
      <c r="B111" s="134" t="s">
        <v>2615</v>
      </c>
      <c r="C111" s="134" t="s">
        <v>40</v>
      </c>
      <c r="D111" s="134" t="s">
        <v>0</v>
      </c>
      <c r="E111" s="148">
        <v>2940941300</v>
      </c>
      <c r="F111" s="148">
        <v>4699171</v>
      </c>
      <c r="G111" s="148">
        <v>0</v>
      </c>
      <c r="H111" s="148">
        <v>0</v>
      </c>
      <c r="I111" s="148">
        <v>4699171</v>
      </c>
      <c r="J111" s="148">
        <v>0</v>
      </c>
      <c r="K111" s="362" t="s">
        <v>1263</v>
      </c>
      <c r="L111" s="148">
        <v>6000000</v>
      </c>
    </row>
    <row r="112" spans="1:12" x14ac:dyDescent="0.25">
      <c r="A112" s="133" t="s">
        <v>2578</v>
      </c>
      <c r="B112" s="134" t="s">
        <v>2616</v>
      </c>
      <c r="C112" s="134" t="s">
        <v>34</v>
      </c>
      <c r="D112" s="134" t="s">
        <v>0</v>
      </c>
      <c r="E112" s="148">
        <v>8766102000</v>
      </c>
      <c r="F112" s="148">
        <v>13206498</v>
      </c>
      <c r="G112" s="148">
        <v>0</v>
      </c>
      <c r="H112" s="148">
        <v>0</v>
      </c>
      <c r="I112" s="148">
        <v>13206498</v>
      </c>
      <c r="J112" s="148">
        <v>2641299.6</v>
      </c>
      <c r="K112" s="362" t="s">
        <v>1263</v>
      </c>
      <c r="L112" s="148">
        <v>6000000</v>
      </c>
    </row>
    <row r="113" spans="1:12" x14ac:dyDescent="0.25">
      <c r="A113" s="133" t="s">
        <v>2578</v>
      </c>
      <c r="B113" s="134" t="s">
        <v>2616</v>
      </c>
      <c r="C113" s="134" t="s">
        <v>34</v>
      </c>
      <c r="D113" s="134" t="s">
        <v>2</v>
      </c>
      <c r="E113" s="148">
        <v>49050000</v>
      </c>
      <c r="F113" s="148">
        <v>72103</v>
      </c>
      <c r="G113" s="148">
        <v>0</v>
      </c>
      <c r="H113" s="148">
        <v>0</v>
      </c>
      <c r="I113" s="148">
        <v>72103</v>
      </c>
      <c r="J113" s="148">
        <v>7210.3</v>
      </c>
      <c r="K113" s="362" t="s">
        <v>1263</v>
      </c>
      <c r="L113" s="148">
        <v>6000000</v>
      </c>
    </row>
    <row r="114" spans="1:12" x14ac:dyDescent="0.25">
      <c r="A114" s="133" t="s">
        <v>2595</v>
      </c>
      <c r="B114" s="134" t="s">
        <v>2617</v>
      </c>
      <c r="C114" s="134" t="s">
        <v>40</v>
      </c>
      <c r="D114" s="134" t="s">
        <v>0</v>
      </c>
      <c r="E114" s="148">
        <v>4517335000</v>
      </c>
      <c r="F114" s="148">
        <v>9323016</v>
      </c>
      <c r="G114" s="148">
        <v>0</v>
      </c>
      <c r="H114" s="148">
        <v>0</v>
      </c>
      <c r="I114" s="148">
        <v>9323016</v>
      </c>
      <c r="J114" s="148">
        <v>0</v>
      </c>
      <c r="K114" s="362" t="s">
        <v>1263</v>
      </c>
      <c r="L114" s="148">
        <v>6000000</v>
      </c>
    </row>
    <row r="115" spans="1:12" x14ac:dyDescent="0.25">
      <c r="A115" s="133" t="s">
        <v>2595</v>
      </c>
      <c r="B115" s="134" t="s">
        <v>2617</v>
      </c>
      <c r="C115" s="134" t="s">
        <v>40</v>
      </c>
      <c r="D115" s="134" t="s">
        <v>2</v>
      </c>
      <c r="E115" s="148">
        <v>277725000</v>
      </c>
      <c r="F115" s="148">
        <v>577710</v>
      </c>
      <c r="G115" s="148">
        <v>0</v>
      </c>
      <c r="H115" s="148">
        <v>0</v>
      </c>
      <c r="I115" s="148">
        <v>577710</v>
      </c>
      <c r="J115" s="148">
        <v>57771</v>
      </c>
      <c r="K115" s="362" t="s">
        <v>1263</v>
      </c>
      <c r="L115" s="148">
        <v>6000000</v>
      </c>
    </row>
    <row r="116" spans="1:12" x14ac:dyDescent="0.25">
      <c r="A116" s="133" t="s">
        <v>2576</v>
      </c>
      <c r="B116" s="134" t="s">
        <v>2618</v>
      </c>
      <c r="C116" s="279" t="s">
        <v>37</v>
      </c>
      <c r="D116" s="134" t="s">
        <v>0</v>
      </c>
      <c r="E116" s="148">
        <v>68835000</v>
      </c>
      <c r="F116" s="148">
        <v>108810</v>
      </c>
      <c r="G116" s="148">
        <v>0</v>
      </c>
      <c r="H116" s="148">
        <v>0</v>
      </c>
      <c r="I116" s="148">
        <v>108810</v>
      </c>
      <c r="J116" s="148">
        <v>0</v>
      </c>
      <c r="K116" s="362" t="s">
        <v>2895</v>
      </c>
      <c r="L116" s="148">
        <v>7500000</v>
      </c>
    </row>
    <row r="117" spans="1:12" x14ac:dyDescent="0.25">
      <c r="A117" s="133" t="s">
        <v>2576</v>
      </c>
      <c r="B117" s="134" t="s">
        <v>2618</v>
      </c>
      <c r="C117" s="134" t="s">
        <v>37</v>
      </c>
      <c r="D117" s="134" t="s">
        <v>2</v>
      </c>
      <c r="E117" s="148">
        <v>8877000</v>
      </c>
      <c r="F117" s="148">
        <v>13049</v>
      </c>
      <c r="G117" s="148">
        <v>0</v>
      </c>
      <c r="H117" s="148">
        <v>0</v>
      </c>
      <c r="I117" s="148">
        <v>13049</v>
      </c>
      <c r="J117" s="148">
        <v>1304.9000000000001</v>
      </c>
      <c r="K117" s="362" t="s">
        <v>2895</v>
      </c>
      <c r="L117" s="148">
        <v>7500000</v>
      </c>
    </row>
    <row r="118" spans="1:12" x14ac:dyDescent="0.25">
      <c r="A118" s="133" t="s">
        <v>2626</v>
      </c>
      <c r="B118" s="134" t="s">
        <v>2657</v>
      </c>
      <c r="C118" s="134" t="s">
        <v>34</v>
      </c>
      <c r="D118" s="134" t="s">
        <v>0</v>
      </c>
      <c r="E118" s="148">
        <v>8363766000</v>
      </c>
      <c r="F118" s="148">
        <v>14104207</v>
      </c>
      <c r="G118" s="148">
        <v>0</v>
      </c>
      <c r="H118" s="148">
        <v>0</v>
      </c>
      <c r="I118" s="148">
        <v>14104207</v>
      </c>
      <c r="J118" s="148">
        <v>2820841.4</v>
      </c>
      <c r="K118" s="362" t="s">
        <v>1263</v>
      </c>
      <c r="L118" s="148">
        <v>6000000</v>
      </c>
    </row>
    <row r="119" spans="1:12" x14ac:dyDescent="0.25">
      <c r="A119" s="133" t="s">
        <v>2626</v>
      </c>
      <c r="B119" s="134" t="s">
        <v>2657</v>
      </c>
      <c r="C119" s="134" t="s">
        <v>34</v>
      </c>
      <c r="D119" s="134" t="s">
        <v>2</v>
      </c>
      <c r="E119" s="148">
        <v>9600000</v>
      </c>
      <c r="F119" s="148">
        <v>18912</v>
      </c>
      <c r="G119" s="148">
        <v>0</v>
      </c>
      <c r="H119" s="148">
        <v>0</v>
      </c>
      <c r="I119" s="148">
        <v>18912</v>
      </c>
      <c r="J119" s="148">
        <v>1891.2</v>
      </c>
      <c r="K119" s="362" t="s">
        <v>1263</v>
      </c>
      <c r="L119" s="148">
        <v>6000000</v>
      </c>
    </row>
    <row r="120" spans="1:12" x14ac:dyDescent="0.25">
      <c r="A120" s="133" t="s">
        <v>2642</v>
      </c>
      <c r="B120" s="134" t="s">
        <v>2658</v>
      </c>
      <c r="C120" s="134" t="s">
        <v>39</v>
      </c>
      <c r="D120" s="134" t="s">
        <v>0</v>
      </c>
      <c r="E120" s="148">
        <v>11636065000</v>
      </c>
      <c r="F120" s="148">
        <v>20111280</v>
      </c>
      <c r="G120" s="148">
        <v>0</v>
      </c>
      <c r="H120" s="148">
        <v>0</v>
      </c>
      <c r="I120" s="148">
        <v>20111280</v>
      </c>
      <c r="J120" s="148">
        <v>5027820</v>
      </c>
      <c r="K120" s="362" t="s">
        <v>2895</v>
      </c>
      <c r="L120" s="148">
        <v>7500000</v>
      </c>
    </row>
    <row r="121" spans="1:12" x14ac:dyDescent="0.25">
      <c r="A121" s="133" t="s">
        <v>2646</v>
      </c>
      <c r="B121" s="134" t="s">
        <v>2647</v>
      </c>
      <c r="C121" s="134" t="s">
        <v>1563</v>
      </c>
      <c r="D121" s="134" t="s">
        <v>0</v>
      </c>
      <c r="E121" s="148">
        <v>3792163000</v>
      </c>
      <c r="F121" s="148">
        <v>6869772</v>
      </c>
      <c r="G121" s="148">
        <v>0</v>
      </c>
      <c r="H121" s="148">
        <v>0</v>
      </c>
      <c r="I121" s="148">
        <v>6869772</v>
      </c>
      <c r="J121" s="148">
        <v>0</v>
      </c>
      <c r="K121" s="362" t="s">
        <v>2895</v>
      </c>
      <c r="L121" s="148">
        <v>7500000</v>
      </c>
    </row>
    <row r="122" spans="1:12" x14ac:dyDescent="0.25">
      <c r="A122" s="133" t="s">
        <v>2646</v>
      </c>
      <c r="B122" s="134" t="s">
        <v>2647</v>
      </c>
      <c r="C122" s="134" t="s">
        <v>1563</v>
      </c>
      <c r="D122" s="134" t="s">
        <v>2</v>
      </c>
      <c r="E122" s="148">
        <v>4444999000</v>
      </c>
      <c r="F122" s="148">
        <v>6534086</v>
      </c>
      <c r="G122" s="148">
        <v>0</v>
      </c>
      <c r="H122" s="148">
        <v>0</v>
      </c>
      <c r="I122" s="148">
        <v>6534086</v>
      </c>
      <c r="J122" s="148">
        <v>653408.6</v>
      </c>
      <c r="K122" s="362" t="s">
        <v>2895</v>
      </c>
      <c r="L122" s="148">
        <v>7500000</v>
      </c>
    </row>
    <row r="123" spans="1:12" x14ac:dyDescent="0.25">
      <c r="A123" s="133" t="s">
        <v>2639</v>
      </c>
      <c r="B123" s="134" t="s">
        <v>2704</v>
      </c>
      <c r="C123" s="134" t="s">
        <v>35</v>
      </c>
      <c r="D123" s="134" t="s">
        <v>0</v>
      </c>
      <c r="E123" s="148">
        <v>8876564000</v>
      </c>
      <c r="F123" s="148">
        <v>17486813</v>
      </c>
      <c r="G123" s="148">
        <v>0</v>
      </c>
      <c r="H123" s="148">
        <v>0</v>
      </c>
      <c r="I123" s="148">
        <v>17486813</v>
      </c>
      <c r="J123" s="148">
        <v>3497362.6</v>
      </c>
      <c r="K123" s="362" t="s">
        <v>1263</v>
      </c>
      <c r="L123" s="148">
        <v>6000000</v>
      </c>
    </row>
    <row r="124" spans="1:12" x14ac:dyDescent="0.25">
      <c r="A124" s="133" t="s">
        <v>2639</v>
      </c>
      <c r="B124" s="134" t="s">
        <v>2704</v>
      </c>
      <c r="C124" s="134" t="s">
        <v>35</v>
      </c>
      <c r="D124" s="134" t="s">
        <v>2</v>
      </c>
      <c r="E124" s="148">
        <v>1463000</v>
      </c>
      <c r="F124" s="148">
        <v>2881</v>
      </c>
      <c r="G124" s="148">
        <v>0</v>
      </c>
      <c r="H124" s="148">
        <v>0</v>
      </c>
      <c r="I124" s="148">
        <v>2881</v>
      </c>
      <c r="J124" s="148">
        <v>288.10000000000002</v>
      </c>
      <c r="K124" s="362" t="s">
        <v>1263</v>
      </c>
      <c r="L124" s="148">
        <v>6000000</v>
      </c>
    </row>
    <row r="125" spans="1:12" x14ac:dyDescent="0.25">
      <c r="A125" s="133" t="s">
        <v>2636</v>
      </c>
      <c r="B125" s="134" t="s">
        <v>2659</v>
      </c>
      <c r="C125" s="134" t="s">
        <v>33</v>
      </c>
      <c r="D125" s="134" t="s">
        <v>0</v>
      </c>
      <c r="E125" s="148">
        <v>21140905000</v>
      </c>
      <c r="F125" s="148">
        <v>40159118</v>
      </c>
      <c r="G125" s="148">
        <v>0</v>
      </c>
      <c r="H125" s="148">
        <v>0</v>
      </c>
      <c r="I125" s="148">
        <v>40159118</v>
      </c>
      <c r="J125" s="148">
        <v>12047735.4</v>
      </c>
      <c r="K125" s="362" t="s">
        <v>2895</v>
      </c>
      <c r="L125" s="148">
        <v>7500000</v>
      </c>
    </row>
    <row r="126" spans="1:12" x14ac:dyDescent="0.25">
      <c r="A126" s="133" t="s">
        <v>2630</v>
      </c>
      <c r="B126" s="134" t="s">
        <v>2705</v>
      </c>
      <c r="C126" s="134" t="s">
        <v>33</v>
      </c>
      <c r="D126" s="134" t="s">
        <v>0</v>
      </c>
      <c r="E126" s="148">
        <v>5983670000</v>
      </c>
      <c r="F126" s="148">
        <v>13109596</v>
      </c>
      <c r="G126" s="148">
        <v>0</v>
      </c>
      <c r="H126" s="148">
        <v>0</v>
      </c>
      <c r="I126" s="148">
        <v>13109596</v>
      </c>
      <c r="J126" s="148">
        <v>2621919.2000000002</v>
      </c>
      <c r="K126" s="362" t="s">
        <v>2895</v>
      </c>
      <c r="L126" s="148">
        <v>7500000</v>
      </c>
    </row>
    <row r="127" spans="1:12" x14ac:dyDescent="0.25">
      <c r="A127" s="133" t="s">
        <v>2649</v>
      </c>
      <c r="B127" s="134" t="s">
        <v>2660</v>
      </c>
      <c r="C127" s="134" t="s">
        <v>1563</v>
      </c>
      <c r="D127" s="134" t="s">
        <v>0</v>
      </c>
      <c r="E127" s="148">
        <v>13250652000</v>
      </c>
      <c r="F127" s="148">
        <v>25936943</v>
      </c>
      <c r="G127" s="148">
        <v>0</v>
      </c>
      <c r="H127" s="148">
        <v>0</v>
      </c>
      <c r="I127" s="148">
        <v>25936943</v>
      </c>
      <c r="J127" s="148">
        <v>6484235.75</v>
      </c>
      <c r="K127" s="362" t="s">
        <v>2895</v>
      </c>
      <c r="L127" s="148">
        <v>7500000</v>
      </c>
    </row>
    <row r="128" spans="1:12" x14ac:dyDescent="0.25">
      <c r="A128" s="133" t="s">
        <v>2633</v>
      </c>
      <c r="B128" s="134" t="s">
        <v>2661</v>
      </c>
      <c r="C128" s="134" t="s">
        <v>33</v>
      </c>
      <c r="D128" s="134" t="s">
        <v>0</v>
      </c>
      <c r="E128" s="148">
        <v>1568473000</v>
      </c>
      <c r="F128" s="148">
        <v>3375131</v>
      </c>
      <c r="G128" s="148">
        <v>0</v>
      </c>
      <c r="H128" s="148">
        <v>0</v>
      </c>
      <c r="I128" s="148">
        <v>3375131</v>
      </c>
      <c r="J128" s="148">
        <v>0</v>
      </c>
      <c r="K128" s="362" t="s">
        <v>2895</v>
      </c>
      <c r="L128" s="148">
        <v>7500000</v>
      </c>
    </row>
    <row r="129" spans="1:12" x14ac:dyDescent="0.25">
      <c r="A129" s="133" t="s">
        <v>2676</v>
      </c>
      <c r="B129" s="134" t="s">
        <v>2706</v>
      </c>
      <c r="C129" s="134" t="s">
        <v>33</v>
      </c>
      <c r="D129" s="134" t="s">
        <v>0</v>
      </c>
      <c r="E129" s="148">
        <v>4579686000</v>
      </c>
      <c r="F129" s="148">
        <v>9049863</v>
      </c>
      <c r="G129" s="148">
        <v>0</v>
      </c>
      <c r="H129" s="148">
        <v>0</v>
      </c>
      <c r="I129" s="148">
        <v>9049863</v>
      </c>
      <c r="J129" s="148">
        <v>0</v>
      </c>
      <c r="K129" s="362" t="s">
        <v>2895</v>
      </c>
      <c r="L129" s="148">
        <v>7500000</v>
      </c>
    </row>
    <row r="130" spans="1:12" x14ac:dyDescent="0.25">
      <c r="A130" s="133" t="s">
        <v>2676</v>
      </c>
      <c r="B130" s="134" t="s">
        <v>2706</v>
      </c>
      <c r="C130" s="134" t="s">
        <v>33</v>
      </c>
      <c r="D130" s="134" t="s">
        <v>2</v>
      </c>
      <c r="E130" s="148">
        <v>64450000</v>
      </c>
      <c r="F130" s="148">
        <v>126966</v>
      </c>
      <c r="G130" s="148">
        <v>0</v>
      </c>
      <c r="H130" s="148">
        <v>0</v>
      </c>
      <c r="I130" s="148">
        <v>126966</v>
      </c>
      <c r="J130" s="148">
        <v>12696.6</v>
      </c>
      <c r="K130" s="362" t="s">
        <v>2895</v>
      </c>
      <c r="L130" s="148">
        <v>7500000</v>
      </c>
    </row>
    <row r="131" spans="1:12" x14ac:dyDescent="0.25">
      <c r="A131" s="133" t="s">
        <v>2671</v>
      </c>
      <c r="B131" s="134" t="s">
        <v>2665</v>
      </c>
      <c r="C131" s="134" t="s">
        <v>34</v>
      </c>
      <c r="D131" s="134" t="s">
        <v>0</v>
      </c>
      <c r="E131" s="148">
        <v>3079199000</v>
      </c>
      <c r="F131" s="148">
        <v>5764247</v>
      </c>
      <c r="G131" s="148">
        <v>0</v>
      </c>
      <c r="H131" s="148">
        <v>0</v>
      </c>
      <c r="I131" s="148">
        <v>5764247</v>
      </c>
      <c r="J131" s="148">
        <v>0</v>
      </c>
      <c r="K131" s="362" t="s">
        <v>1263</v>
      </c>
      <c r="L131" s="148">
        <v>6000000</v>
      </c>
    </row>
    <row r="132" spans="1:12" x14ac:dyDescent="0.25">
      <c r="A132" s="133" t="s">
        <v>2693</v>
      </c>
      <c r="B132" s="134" t="s">
        <v>2709</v>
      </c>
      <c r="C132" s="134" t="s">
        <v>37</v>
      </c>
      <c r="D132" s="134" t="s">
        <v>0</v>
      </c>
      <c r="E132" s="148">
        <v>16815057000</v>
      </c>
      <c r="F132" s="148">
        <v>25201587</v>
      </c>
      <c r="G132" s="148">
        <v>0</v>
      </c>
      <c r="H132" s="148">
        <v>0</v>
      </c>
      <c r="I132" s="148">
        <v>25201587</v>
      </c>
      <c r="J132" s="148">
        <v>6300396.75</v>
      </c>
      <c r="K132" s="362" t="s">
        <v>1263</v>
      </c>
      <c r="L132" s="148">
        <v>6000000</v>
      </c>
    </row>
    <row r="133" spans="1:12" x14ac:dyDescent="0.25">
      <c r="A133" s="133" t="s">
        <v>2688</v>
      </c>
      <c r="B133" s="134" t="s">
        <v>2740</v>
      </c>
      <c r="C133" s="134" t="s">
        <v>1560</v>
      </c>
      <c r="D133" s="134" t="s">
        <v>0</v>
      </c>
      <c r="E133" s="148">
        <v>88155000</v>
      </c>
      <c r="F133" s="148">
        <v>129932</v>
      </c>
      <c r="G133" s="148">
        <v>0</v>
      </c>
      <c r="H133" s="148">
        <v>0</v>
      </c>
      <c r="I133" s="148">
        <v>129932</v>
      </c>
      <c r="J133" s="148">
        <v>0</v>
      </c>
      <c r="K133" s="362" t="s">
        <v>2690</v>
      </c>
      <c r="L133" s="148">
        <v>10500000</v>
      </c>
    </row>
    <row r="134" spans="1:12" x14ac:dyDescent="0.25">
      <c r="A134" s="133" t="s">
        <v>2688</v>
      </c>
      <c r="B134" s="134" t="s">
        <v>2740</v>
      </c>
      <c r="C134" s="134" t="s">
        <v>1560</v>
      </c>
      <c r="D134" s="134" t="s">
        <v>2</v>
      </c>
      <c r="E134" s="148">
        <v>865246000</v>
      </c>
      <c r="F134" s="148">
        <v>1271909</v>
      </c>
      <c r="G134" s="148">
        <v>0</v>
      </c>
      <c r="H134" s="148">
        <v>0</v>
      </c>
      <c r="I134" s="148">
        <v>1271909</v>
      </c>
      <c r="J134" s="148">
        <v>127190.9</v>
      </c>
      <c r="K134" s="362" t="s">
        <v>2690</v>
      </c>
      <c r="L134" s="148">
        <v>10500000</v>
      </c>
    </row>
    <row r="135" spans="1:12" x14ac:dyDescent="0.25">
      <c r="A135" s="133" t="s">
        <v>2691</v>
      </c>
      <c r="B135" s="134" t="s">
        <v>2713</v>
      </c>
      <c r="C135" s="134" t="s">
        <v>34</v>
      </c>
      <c r="D135" s="134" t="s">
        <v>0</v>
      </c>
      <c r="E135" s="148">
        <v>3808520000</v>
      </c>
      <c r="F135" s="148">
        <v>7999380</v>
      </c>
      <c r="G135" s="148">
        <v>0</v>
      </c>
      <c r="H135" s="148">
        <v>0</v>
      </c>
      <c r="I135" s="148">
        <v>7999380</v>
      </c>
      <c r="J135" s="148">
        <v>0</v>
      </c>
      <c r="K135" s="362" t="s">
        <v>1263</v>
      </c>
      <c r="L135" s="148">
        <v>6000000</v>
      </c>
    </row>
    <row r="136" spans="1:12" x14ac:dyDescent="0.25">
      <c r="A136" s="133" t="s">
        <v>2691</v>
      </c>
      <c r="B136" s="134" t="s">
        <v>2713</v>
      </c>
      <c r="C136" s="134" t="s">
        <v>34</v>
      </c>
      <c r="D136" s="134" t="s">
        <v>2</v>
      </c>
      <c r="E136" s="148">
        <v>2208000</v>
      </c>
      <c r="F136" s="148">
        <v>4349</v>
      </c>
      <c r="G136" s="148">
        <v>0</v>
      </c>
      <c r="H136" s="148">
        <v>0</v>
      </c>
      <c r="I136" s="148">
        <v>4349</v>
      </c>
      <c r="J136" s="148">
        <v>434.9</v>
      </c>
      <c r="K136" s="362" t="s">
        <v>1263</v>
      </c>
      <c r="L136" s="148">
        <v>6000000</v>
      </c>
    </row>
    <row r="137" spans="1:12" x14ac:dyDescent="0.25">
      <c r="A137" s="133" t="s">
        <v>2714</v>
      </c>
      <c r="B137" s="134" t="s">
        <v>2715</v>
      </c>
      <c r="C137" s="134" t="s">
        <v>40</v>
      </c>
      <c r="D137" s="134" t="s">
        <v>0</v>
      </c>
      <c r="E137" s="148">
        <v>883215000</v>
      </c>
      <c r="F137" s="148">
        <v>1936428</v>
      </c>
      <c r="G137" s="148">
        <v>0</v>
      </c>
      <c r="H137" s="148">
        <v>0</v>
      </c>
      <c r="I137" s="148">
        <v>1936428</v>
      </c>
      <c r="J137" s="148">
        <v>0</v>
      </c>
      <c r="K137" s="362" t="s">
        <v>1263</v>
      </c>
      <c r="L137" s="148">
        <v>6000000</v>
      </c>
    </row>
    <row r="138" spans="1:12" x14ac:dyDescent="0.25">
      <c r="A138" s="133" t="s">
        <v>2716</v>
      </c>
      <c r="B138" s="134" t="s">
        <v>2717</v>
      </c>
      <c r="C138" s="134" t="s">
        <v>33</v>
      </c>
      <c r="D138" s="134" t="s">
        <v>0</v>
      </c>
      <c r="E138" s="148">
        <v>6253240000</v>
      </c>
      <c r="F138" s="148">
        <v>12419153</v>
      </c>
      <c r="G138" s="148">
        <v>0</v>
      </c>
      <c r="H138" s="148">
        <v>0</v>
      </c>
      <c r="I138" s="148">
        <v>12419153</v>
      </c>
      <c r="J138" s="148">
        <v>2483830.6</v>
      </c>
      <c r="K138" s="362" t="s">
        <v>1263</v>
      </c>
      <c r="L138" s="148">
        <v>6000000</v>
      </c>
    </row>
    <row r="139" spans="1:12" x14ac:dyDescent="0.25">
      <c r="A139" s="133" t="s">
        <v>2716</v>
      </c>
      <c r="B139" s="134" t="s">
        <v>2717</v>
      </c>
      <c r="C139" s="134" t="s">
        <v>33</v>
      </c>
      <c r="D139" s="134" t="s">
        <v>2</v>
      </c>
      <c r="E139" s="148">
        <v>31030000</v>
      </c>
      <c r="F139" s="148">
        <v>61126</v>
      </c>
      <c r="G139" s="148">
        <v>0</v>
      </c>
      <c r="H139" s="148">
        <v>0</v>
      </c>
      <c r="I139" s="148">
        <v>61126</v>
      </c>
      <c r="J139" s="148">
        <v>6112.6</v>
      </c>
      <c r="K139" s="362" t="s">
        <v>1263</v>
      </c>
      <c r="L139" s="148">
        <v>6000000</v>
      </c>
    </row>
    <row r="140" spans="1:12" x14ac:dyDescent="0.25">
      <c r="A140" s="133" t="s">
        <v>2731</v>
      </c>
      <c r="B140" s="134" t="s">
        <v>2772</v>
      </c>
      <c r="C140" s="134" t="s">
        <v>34</v>
      </c>
      <c r="D140" s="134" t="s">
        <v>0</v>
      </c>
      <c r="E140" s="148">
        <v>1710468000</v>
      </c>
      <c r="F140" s="148">
        <v>3324852</v>
      </c>
      <c r="G140" s="148">
        <v>0</v>
      </c>
      <c r="H140" s="148">
        <v>0</v>
      </c>
      <c r="I140" s="148">
        <v>3324852</v>
      </c>
      <c r="J140" s="148">
        <v>0</v>
      </c>
      <c r="K140" s="362" t="s">
        <v>1263</v>
      </c>
      <c r="L140" s="148">
        <v>6000000</v>
      </c>
    </row>
    <row r="141" spans="1:12" x14ac:dyDescent="0.25">
      <c r="A141" s="133" t="s">
        <v>2735</v>
      </c>
      <c r="B141" s="134" t="s">
        <v>2773</v>
      </c>
      <c r="C141" s="134" t="s">
        <v>39</v>
      </c>
      <c r="D141" s="134" t="s">
        <v>0</v>
      </c>
      <c r="E141" s="148">
        <v>4368357000</v>
      </c>
      <c r="F141" s="148">
        <v>7782649</v>
      </c>
      <c r="G141" s="148">
        <v>0</v>
      </c>
      <c r="H141" s="148">
        <v>0</v>
      </c>
      <c r="I141" s="148">
        <v>7782649</v>
      </c>
      <c r="J141" s="148">
        <v>0</v>
      </c>
      <c r="K141" s="362" t="s">
        <v>1263</v>
      </c>
      <c r="L141" s="148">
        <v>6000000</v>
      </c>
    </row>
    <row r="142" spans="1:12" x14ac:dyDescent="0.25">
      <c r="A142" s="38" t="s">
        <v>2811</v>
      </c>
      <c r="B142" s="38" t="s">
        <v>2854</v>
      </c>
      <c r="C142" s="38" t="s">
        <v>1560</v>
      </c>
      <c r="D142" s="90" t="s">
        <v>0</v>
      </c>
      <c r="E142" s="89">
        <v>6646205000</v>
      </c>
      <c r="F142" s="89">
        <v>12861691</v>
      </c>
      <c r="G142" s="89">
        <v>0</v>
      </c>
      <c r="H142" s="89">
        <v>0</v>
      </c>
      <c r="I142" s="89">
        <v>12861691</v>
      </c>
      <c r="J142" s="89">
        <v>2572338.2000000002</v>
      </c>
      <c r="K142" s="362" t="s">
        <v>2895</v>
      </c>
      <c r="L142" s="148">
        <v>7500000</v>
      </c>
    </row>
    <row r="143" spans="1:12" x14ac:dyDescent="0.25">
      <c r="A143" s="38" t="s">
        <v>2774</v>
      </c>
      <c r="B143" s="38" t="s">
        <v>2775</v>
      </c>
      <c r="C143" s="38" t="s">
        <v>37</v>
      </c>
      <c r="D143" s="90" t="s">
        <v>0</v>
      </c>
      <c r="E143" s="89">
        <v>2360253000</v>
      </c>
      <c r="F143" s="89">
        <v>3474820</v>
      </c>
      <c r="G143" s="89">
        <v>0</v>
      </c>
      <c r="H143" s="89">
        <v>0</v>
      </c>
      <c r="I143" s="89">
        <v>3474820</v>
      </c>
      <c r="J143" s="89">
        <v>0</v>
      </c>
      <c r="K143" s="362" t="s">
        <v>1263</v>
      </c>
      <c r="L143" s="148">
        <v>6000000</v>
      </c>
    </row>
    <row r="144" spans="1:12" x14ac:dyDescent="0.25">
      <c r="A144" s="133" t="s">
        <v>2776</v>
      </c>
      <c r="B144" s="134" t="s">
        <v>2777</v>
      </c>
      <c r="C144" s="134" t="s">
        <v>37</v>
      </c>
      <c r="D144" s="134" t="s">
        <v>0</v>
      </c>
      <c r="E144" s="148">
        <v>6945180000</v>
      </c>
      <c r="F144" s="148">
        <v>10209597</v>
      </c>
      <c r="G144" s="148">
        <v>0</v>
      </c>
      <c r="H144" s="148">
        <v>0</v>
      </c>
      <c r="I144" s="148">
        <v>10209597</v>
      </c>
      <c r="J144" s="148">
        <v>0</v>
      </c>
      <c r="K144" s="362" t="s">
        <v>1263</v>
      </c>
      <c r="L144" s="148">
        <v>6000000</v>
      </c>
    </row>
    <row r="145" spans="1:14" x14ac:dyDescent="0.25">
      <c r="A145" s="133" t="s">
        <v>2778</v>
      </c>
      <c r="B145" s="134" t="s">
        <v>2779</v>
      </c>
      <c r="C145" s="134" t="s">
        <v>1560</v>
      </c>
      <c r="D145" s="134" t="s">
        <v>0</v>
      </c>
      <c r="E145" s="148">
        <v>1543485000</v>
      </c>
      <c r="F145" s="148">
        <v>3170190</v>
      </c>
      <c r="G145" s="148">
        <v>0</v>
      </c>
      <c r="H145" s="148">
        <v>0</v>
      </c>
      <c r="I145" s="148">
        <v>3170190</v>
      </c>
      <c r="J145" s="148">
        <v>0</v>
      </c>
      <c r="K145" s="362" t="s">
        <v>1263</v>
      </c>
      <c r="L145" s="148">
        <v>6000000</v>
      </c>
    </row>
    <row r="146" spans="1:14" x14ac:dyDescent="0.25">
      <c r="A146" s="133" t="s">
        <v>2780</v>
      </c>
      <c r="B146" s="134" t="s">
        <v>2781</v>
      </c>
      <c r="C146" s="134" t="s">
        <v>1560</v>
      </c>
      <c r="D146" s="134" t="s">
        <v>0</v>
      </c>
      <c r="E146" s="148">
        <v>214195000</v>
      </c>
      <c r="F146" s="148">
        <v>432577</v>
      </c>
      <c r="G146" s="148">
        <v>0</v>
      </c>
      <c r="H146" s="148">
        <v>0</v>
      </c>
      <c r="I146" s="148">
        <v>432577</v>
      </c>
      <c r="J146" s="148">
        <v>0</v>
      </c>
      <c r="K146" s="362" t="s">
        <v>1263</v>
      </c>
      <c r="L146" s="148">
        <v>6000000</v>
      </c>
    </row>
    <row r="147" spans="1:14" x14ac:dyDescent="0.25">
      <c r="A147" s="133" t="s">
        <v>2822</v>
      </c>
      <c r="B147" s="134" t="s">
        <v>2856</v>
      </c>
      <c r="C147" s="134" t="s">
        <v>1560</v>
      </c>
      <c r="D147" s="134" t="s">
        <v>0</v>
      </c>
      <c r="E147" s="148">
        <v>51830000</v>
      </c>
      <c r="F147" s="148">
        <v>157638</v>
      </c>
      <c r="G147" s="148">
        <v>0</v>
      </c>
      <c r="H147" s="148">
        <v>0</v>
      </c>
      <c r="I147" s="148">
        <v>157638</v>
      </c>
      <c r="J147" s="148">
        <v>0</v>
      </c>
      <c r="K147" s="362" t="s">
        <v>1263</v>
      </c>
      <c r="L147" s="148">
        <v>6000000</v>
      </c>
    </row>
    <row r="148" spans="1:14" x14ac:dyDescent="0.25">
      <c r="A148" s="133" t="s">
        <v>2782</v>
      </c>
      <c r="B148" s="134" t="s">
        <v>2783</v>
      </c>
      <c r="C148" s="134" t="s">
        <v>39</v>
      </c>
      <c r="D148" s="134" t="s">
        <v>0</v>
      </c>
      <c r="E148" s="148">
        <v>470391000</v>
      </c>
      <c r="F148" s="148">
        <v>994193</v>
      </c>
      <c r="G148" s="148">
        <v>0</v>
      </c>
      <c r="H148" s="148">
        <v>0</v>
      </c>
      <c r="I148" s="148">
        <v>994193</v>
      </c>
      <c r="J148" s="148">
        <v>0</v>
      </c>
      <c r="K148" s="362" t="s">
        <v>1263</v>
      </c>
      <c r="L148" s="148">
        <v>6000000</v>
      </c>
    </row>
    <row r="149" spans="1:14" x14ac:dyDescent="0.25">
      <c r="A149" s="133" t="s">
        <v>2784</v>
      </c>
      <c r="B149" s="134" t="s">
        <v>2785</v>
      </c>
      <c r="C149" s="134" t="s">
        <v>1563</v>
      </c>
      <c r="D149" s="134" t="s">
        <v>0</v>
      </c>
      <c r="E149" s="148">
        <v>7887570000</v>
      </c>
      <c r="F149" s="148">
        <v>13587049</v>
      </c>
      <c r="G149" s="148">
        <v>0</v>
      </c>
      <c r="H149" s="148">
        <v>0</v>
      </c>
      <c r="I149" s="148">
        <v>13587049</v>
      </c>
      <c r="J149" s="148">
        <v>2717409.8</v>
      </c>
      <c r="K149" s="362" t="s">
        <v>1954</v>
      </c>
      <c r="L149" s="148">
        <v>14500000</v>
      </c>
    </row>
    <row r="150" spans="1:14" s="189" customFormat="1" x14ac:dyDescent="0.25">
      <c r="A150" s="133" t="s">
        <v>2786</v>
      </c>
      <c r="B150" s="134" t="s">
        <v>2787</v>
      </c>
      <c r="C150" s="134" t="s">
        <v>1563</v>
      </c>
      <c r="D150" s="134" t="s">
        <v>0</v>
      </c>
      <c r="E150" s="148">
        <v>458526000</v>
      </c>
      <c r="F150" s="148">
        <v>691824</v>
      </c>
      <c r="G150" s="148">
        <v>0</v>
      </c>
      <c r="H150" s="148">
        <v>0</v>
      </c>
      <c r="I150" s="148">
        <v>691824</v>
      </c>
      <c r="J150" s="148">
        <v>0</v>
      </c>
      <c r="K150" s="362" t="s">
        <v>1263</v>
      </c>
      <c r="L150" s="148">
        <v>6000000</v>
      </c>
      <c r="M150" s="162"/>
      <c r="N150" s="162"/>
    </row>
    <row r="151" spans="1:14" x14ac:dyDescent="0.25">
      <c r="A151" s="133" t="s">
        <v>2788</v>
      </c>
      <c r="B151" s="134" t="s">
        <v>2789</v>
      </c>
      <c r="C151" s="134" t="s">
        <v>35</v>
      </c>
      <c r="D151" s="134" t="s">
        <v>0</v>
      </c>
      <c r="E151" s="148">
        <v>926387000</v>
      </c>
      <c r="F151" s="148">
        <v>1824914</v>
      </c>
      <c r="G151" s="148">
        <v>0</v>
      </c>
      <c r="H151" s="148">
        <v>0</v>
      </c>
      <c r="I151" s="148">
        <v>1824914</v>
      </c>
      <c r="J151" s="148">
        <v>0</v>
      </c>
      <c r="K151" s="362" t="s">
        <v>1263</v>
      </c>
      <c r="L151" s="148">
        <v>6000000</v>
      </c>
    </row>
    <row r="152" spans="1:14" x14ac:dyDescent="0.25">
      <c r="A152" s="133" t="s">
        <v>2788</v>
      </c>
      <c r="B152" s="134" t="s">
        <v>2789</v>
      </c>
      <c r="C152" s="134" t="s">
        <v>35</v>
      </c>
      <c r="D152" s="134" t="s">
        <v>2</v>
      </c>
      <c r="E152" s="148">
        <v>9100000</v>
      </c>
      <c r="F152" s="148">
        <v>17927</v>
      </c>
      <c r="G152" s="148">
        <v>0</v>
      </c>
      <c r="H152" s="148">
        <v>0</v>
      </c>
      <c r="I152" s="148">
        <v>17927</v>
      </c>
      <c r="J152" s="148">
        <v>1792.7</v>
      </c>
      <c r="K152" s="362" t="s">
        <v>1263</v>
      </c>
      <c r="L152" s="148">
        <v>6000000</v>
      </c>
    </row>
    <row r="153" spans="1:14" x14ac:dyDescent="0.25">
      <c r="A153" s="133" t="s">
        <v>2790</v>
      </c>
      <c r="B153" s="134" t="s">
        <v>2791</v>
      </c>
      <c r="C153" s="134" t="s">
        <v>1563</v>
      </c>
      <c r="D153" s="134" t="s">
        <v>0</v>
      </c>
      <c r="E153" s="148">
        <v>17760690000</v>
      </c>
      <c r="F153" s="148">
        <v>28777356</v>
      </c>
      <c r="G153" s="148">
        <v>0</v>
      </c>
      <c r="H153" s="148">
        <v>0</v>
      </c>
      <c r="I153" s="148">
        <v>28777356</v>
      </c>
      <c r="J153" s="148">
        <v>7194339</v>
      </c>
      <c r="K153" s="362" t="s">
        <v>2895</v>
      </c>
      <c r="L153" s="148">
        <v>7500000</v>
      </c>
    </row>
    <row r="154" spans="1:14" x14ac:dyDescent="0.25">
      <c r="A154" s="133" t="s">
        <v>2857</v>
      </c>
      <c r="B154" s="134" t="s">
        <v>2858</v>
      </c>
      <c r="C154" s="134" t="s">
        <v>33</v>
      </c>
      <c r="D154" s="134" t="s">
        <v>0</v>
      </c>
      <c r="E154" s="148">
        <v>366605000</v>
      </c>
      <c r="F154" s="148">
        <v>559335</v>
      </c>
      <c r="G154" s="148">
        <v>0</v>
      </c>
      <c r="H154" s="148">
        <v>0</v>
      </c>
      <c r="I154" s="148">
        <v>559335</v>
      </c>
      <c r="J154" s="148">
        <v>0</v>
      </c>
      <c r="K154" s="362" t="s">
        <v>2895</v>
      </c>
      <c r="L154" s="148">
        <v>7500000</v>
      </c>
    </row>
    <row r="155" spans="1:14" x14ac:dyDescent="0.25">
      <c r="A155" s="133" t="s">
        <v>2859</v>
      </c>
      <c r="B155" s="134" t="s">
        <v>2860</v>
      </c>
      <c r="C155" s="134" t="s">
        <v>1563</v>
      </c>
      <c r="D155" s="134" t="s">
        <v>0</v>
      </c>
      <c r="E155" s="148">
        <v>333364000</v>
      </c>
      <c r="F155" s="148">
        <v>490022</v>
      </c>
      <c r="G155" s="148">
        <v>0</v>
      </c>
      <c r="H155" s="148">
        <v>0</v>
      </c>
      <c r="I155" s="148">
        <v>490022</v>
      </c>
      <c r="J155" s="148">
        <v>0</v>
      </c>
      <c r="K155" s="362" t="s">
        <v>1263</v>
      </c>
      <c r="L155" s="148">
        <v>6000000</v>
      </c>
    </row>
    <row r="156" spans="1:14" x14ac:dyDescent="0.25">
      <c r="A156" s="133" t="s">
        <v>2919</v>
      </c>
      <c r="B156" s="134" t="s">
        <v>3013</v>
      </c>
      <c r="C156" s="134" t="s">
        <v>39</v>
      </c>
      <c r="D156" s="134" t="s">
        <v>0</v>
      </c>
      <c r="E156" s="148">
        <v>88001000</v>
      </c>
      <c r="F156" s="148">
        <v>129357</v>
      </c>
      <c r="G156" s="148">
        <v>0</v>
      </c>
      <c r="H156" s="148">
        <v>0</v>
      </c>
      <c r="I156" s="148">
        <v>129357</v>
      </c>
      <c r="J156" s="148">
        <v>0</v>
      </c>
      <c r="K156" s="362" t="s">
        <v>1263</v>
      </c>
      <c r="L156" s="148">
        <v>6000000</v>
      </c>
    </row>
    <row r="157" spans="1:14" x14ac:dyDescent="0.25">
      <c r="A157" s="133" t="s">
        <v>2861</v>
      </c>
      <c r="B157" s="134" t="s">
        <v>2862</v>
      </c>
      <c r="C157" s="134" t="s">
        <v>39</v>
      </c>
      <c r="D157" s="134" t="s">
        <v>0</v>
      </c>
      <c r="E157" s="148">
        <v>984425000</v>
      </c>
      <c r="F157" s="148">
        <v>1458980</v>
      </c>
      <c r="G157" s="148">
        <v>0</v>
      </c>
      <c r="H157" s="148">
        <v>0</v>
      </c>
      <c r="I157" s="148">
        <v>1458980</v>
      </c>
      <c r="J157" s="148">
        <v>0</v>
      </c>
      <c r="K157" s="362" t="s">
        <v>1263</v>
      </c>
      <c r="L157" s="148">
        <v>6000000</v>
      </c>
    </row>
    <row r="158" spans="1:14" x14ac:dyDescent="0.25">
      <c r="A158" s="133" t="s">
        <v>2863</v>
      </c>
      <c r="B158" s="134" t="s">
        <v>2864</v>
      </c>
      <c r="C158" s="134" t="s">
        <v>39</v>
      </c>
      <c r="D158" s="134" t="s">
        <v>0</v>
      </c>
      <c r="E158" s="148">
        <v>47866000</v>
      </c>
      <c r="F158" s="148">
        <v>70355</v>
      </c>
      <c r="G158" s="148">
        <v>0</v>
      </c>
      <c r="H158" s="148">
        <v>0</v>
      </c>
      <c r="I158" s="148">
        <v>70355</v>
      </c>
      <c r="J158" s="148">
        <v>0</v>
      </c>
      <c r="K158" s="362" t="s">
        <v>1263</v>
      </c>
      <c r="L158" s="148">
        <v>6000000</v>
      </c>
    </row>
    <row r="159" spans="1:14" x14ac:dyDescent="0.25">
      <c r="A159" s="133" t="s">
        <v>2865</v>
      </c>
      <c r="B159" s="134" t="s">
        <v>2866</v>
      </c>
      <c r="C159" s="134" t="s">
        <v>1563</v>
      </c>
      <c r="D159" s="134" t="s">
        <v>0</v>
      </c>
      <c r="E159" s="148">
        <v>2415286000</v>
      </c>
      <c r="F159" s="148">
        <v>5363771</v>
      </c>
      <c r="G159" s="148">
        <v>0</v>
      </c>
      <c r="H159" s="148">
        <v>0</v>
      </c>
      <c r="I159" s="148">
        <v>5363771</v>
      </c>
      <c r="J159" s="148">
        <v>0</v>
      </c>
      <c r="K159" s="362" t="s">
        <v>2895</v>
      </c>
      <c r="L159" s="148">
        <v>7500000</v>
      </c>
    </row>
    <row r="160" spans="1:14" x14ac:dyDescent="0.25">
      <c r="A160" s="133" t="s">
        <v>2867</v>
      </c>
      <c r="B160" s="134" t="s">
        <v>2868</v>
      </c>
      <c r="C160" s="134" t="s">
        <v>37</v>
      </c>
      <c r="D160" s="134" t="s">
        <v>0</v>
      </c>
      <c r="E160" s="148">
        <v>1809910000</v>
      </c>
      <c r="F160" s="148">
        <v>4918694</v>
      </c>
      <c r="G160" s="148">
        <v>0</v>
      </c>
      <c r="H160" s="148">
        <v>0</v>
      </c>
      <c r="I160" s="148">
        <v>4918694</v>
      </c>
      <c r="J160" s="148">
        <v>0</v>
      </c>
      <c r="K160" s="362" t="s">
        <v>2895</v>
      </c>
      <c r="L160" s="148">
        <v>7500000</v>
      </c>
    </row>
    <row r="161" spans="1:12" x14ac:dyDescent="0.25">
      <c r="A161" s="133" t="s">
        <v>2927</v>
      </c>
      <c r="B161" s="134" t="s">
        <v>3014</v>
      </c>
      <c r="C161" s="134" t="s">
        <v>41</v>
      </c>
      <c r="D161" s="134" t="s">
        <v>0</v>
      </c>
      <c r="E161" s="148">
        <v>89148000</v>
      </c>
      <c r="F161" s="148">
        <v>257372</v>
      </c>
      <c r="G161" s="148">
        <v>0</v>
      </c>
      <c r="H161" s="148">
        <v>0</v>
      </c>
      <c r="I161" s="148">
        <v>257372</v>
      </c>
      <c r="J161" s="148">
        <v>0</v>
      </c>
      <c r="K161" s="362" t="s">
        <v>1263</v>
      </c>
      <c r="L161" s="148">
        <v>6000000</v>
      </c>
    </row>
    <row r="162" spans="1:12" x14ac:dyDescent="0.25">
      <c r="A162" s="133" t="s">
        <v>2869</v>
      </c>
      <c r="B162" s="134" t="s">
        <v>2870</v>
      </c>
      <c r="C162" s="134" t="s">
        <v>41</v>
      </c>
      <c r="D162" s="134" t="s">
        <v>0</v>
      </c>
      <c r="E162" s="148">
        <v>209550000</v>
      </c>
      <c r="F162" s="148">
        <v>687354</v>
      </c>
      <c r="G162" s="148">
        <v>0</v>
      </c>
      <c r="H162" s="148">
        <v>0</v>
      </c>
      <c r="I162" s="148">
        <v>687354</v>
      </c>
      <c r="J162" s="148">
        <v>0</v>
      </c>
      <c r="K162" s="362" t="s">
        <v>2895</v>
      </c>
      <c r="L162" s="148">
        <v>7500000</v>
      </c>
    </row>
    <row r="163" spans="1:12" x14ac:dyDescent="0.25">
      <c r="A163" s="133" t="s">
        <v>2871</v>
      </c>
      <c r="B163" s="134" t="s">
        <v>2872</v>
      </c>
      <c r="C163" s="134" t="s">
        <v>41</v>
      </c>
      <c r="D163" s="134" t="s">
        <v>0</v>
      </c>
      <c r="E163" s="148">
        <v>13305530000</v>
      </c>
      <c r="F163" s="148">
        <v>21003521</v>
      </c>
      <c r="G163" s="148">
        <v>0</v>
      </c>
      <c r="H163" s="148">
        <v>0</v>
      </c>
      <c r="I163" s="148">
        <v>21003521</v>
      </c>
      <c r="J163" s="148">
        <v>5250880.25</v>
      </c>
      <c r="K163" s="362" t="s">
        <v>1263</v>
      </c>
      <c r="L163" s="148">
        <v>6000000</v>
      </c>
    </row>
    <row r="164" spans="1:12" x14ac:dyDescent="0.25">
      <c r="A164" s="133" t="s">
        <v>2871</v>
      </c>
      <c r="B164" s="134" t="s">
        <v>2872</v>
      </c>
      <c r="C164" s="134" t="s">
        <v>41</v>
      </c>
      <c r="D164" s="134" t="s">
        <v>2</v>
      </c>
      <c r="E164" s="148">
        <v>8100635000</v>
      </c>
      <c r="F164" s="148">
        <v>13648695</v>
      </c>
      <c r="G164" s="148">
        <v>0</v>
      </c>
      <c r="H164" s="148">
        <v>0</v>
      </c>
      <c r="I164" s="148">
        <v>13648695</v>
      </c>
      <c r="J164" s="148">
        <v>1364869.5</v>
      </c>
      <c r="K164" s="362" t="s">
        <v>1263</v>
      </c>
      <c r="L164" s="148">
        <v>6000000</v>
      </c>
    </row>
    <row r="165" spans="1:12" x14ac:dyDescent="0.25">
      <c r="A165" s="133" t="s">
        <v>2873</v>
      </c>
      <c r="B165" s="134" t="s">
        <v>2874</v>
      </c>
      <c r="C165" s="134" t="s">
        <v>35</v>
      </c>
      <c r="D165" s="134" t="s">
        <v>0</v>
      </c>
      <c r="E165" s="148">
        <v>1817373000</v>
      </c>
      <c r="F165" s="148">
        <v>2862634</v>
      </c>
      <c r="G165" s="148">
        <v>0</v>
      </c>
      <c r="H165" s="148">
        <v>0</v>
      </c>
      <c r="I165" s="148">
        <v>2862634</v>
      </c>
      <c r="J165" s="148">
        <v>0</v>
      </c>
      <c r="K165" s="362" t="s">
        <v>1263</v>
      </c>
      <c r="L165" s="148">
        <v>6000000</v>
      </c>
    </row>
    <row r="166" spans="1:12" x14ac:dyDescent="0.25">
      <c r="A166" s="133" t="s">
        <v>2915</v>
      </c>
      <c r="B166" s="134" t="s">
        <v>3015</v>
      </c>
      <c r="C166" s="134" t="s">
        <v>35</v>
      </c>
      <c r="D166" s="134" t="s">
        <v>0</v>
      </c>
      <c r="E166" s="148">
        <v>251965000</v>
      </c>
      <c r="F166" s="148">
        <v>496360</v>
      </c>
      <c r="G166" s="148">
        <v>0</v>
      </c>
      <c r="H166" s="148">
        <v>0</v>
      </c>
      <c r="I166" s="148">
        <v>496360</v>
      </c>
      <c r="J166" s="148">
        <v>0</v>
      </c>
      <c r="K166" s="362" t="s">
        <v>1263</v>
      </c>
      <c r="L166" s="148">
        <v>6000000</v>
      </c>
    </row>
    <row r="167" spans="1:12" x14ac:dyDescent="0.25">
      <c r="A167" s="133" t="s">
        <v>2915</v>
      </c>
      <c r="B167" s="134" t="s">
        <v>3015</v>
      </c>
      <c r="C167" s="134" t="s">
        <v>35</v>
      </c>
      <c r="D167" s="134" t="s">
        <v>2</v>
      </c>
      <c r="E167" s="148">
        <v>19520000</v>
      </c>
      <c r="F167" s="148">
        <v>38452</v>
      </c>
      <c r="G167" s="148">
        <v>0</v>
      </c>
      <c r="H167" s="148">
        <v>0</v>
      </c>
      <c r="I167" s="148">
        <v>38452</v>
      </c>
      <c r="J167" s="148">
        <v>3845.2</v>
      </c>
      <c r="K167" s="362" t="s">
        <v>1263</v>
      </c>
      <c r="L167" s="148">
        <v>6000000</v>
      </c>
    </row>
    <row r="168" spans="1:12" x14ac:dyDescent="0.25">
      <c r="A168" s="133" t="s">
        <v>2875</v>
      </c>
      <c r="B168" s="134" t="s">
        <v>2876</v>
      </c>
      <c r="C168" s="134" t="s">
        <v>1563</v>
      </c>
      <c r="D168" s="134" t="s">
        <v>0</v>
      </c>
      <c r="E168" s="148">
        <v>49625000</v>
      </c>
      <c r="F168" s="148">
        <v>196996</v>
      </c>
      <c r="G168" s="148">
        <v>0</v>
      </c>
      <c r="H168" s="148">
        <v>0</v>
      </c>
      <c r="I168" s="148">
        <v>196996</v>
      </c>
      <c r="J168" s="148">
        <v>0</v>
      </c>
      <c r="K168" s="362" t="s">
        <v>2895</v>
      </c>
      <c r="L168" s="148">
        <v>7500000</v>
      </c>
    </row>
    <row r="169" spans="1:12" x14ac:dyDescent="0.25">
      <c r="A169" s="133" t="s">
        <v>2877</v>
      </c>
      <c r="B169" s="134" t="s">
        <v>2878</v>
      </c>
      <c r="C169" s="134" t="s">
        <v>39</v>
      </c>
      <c r="D169" s="134" t="s">
        <v>0</v>
      </c>
      <c r="E169" s="148">
        <v>97480000</v>
      </c>
      <c r="F169" s="148">
        <v>192017</v>
      </c>
      <c r="G169" s="148">
        <v>0</v>
      </c>
      <c r="H169" s="148">
        <v>0</v>
      </c>
      <c r="I169" s="148">
        <v>192017</v>
      </c>
      <c r="J169" s="148">
        <v>0</v>
      </c>
      <c r="K169" s="362" t="s">
        <v>1263</v>
      </c>
      <c r="L169" s="148">
        <v>6000000</v>
      </c>
    </row>
    <row r="170" spans="1:12" x14ac:dyDescent="0.25">
      <c r="A170" s="133" t="s">
        <v>2879</v>
      </c>
      <c r="B170" s="134" t="s">
        <v>2880</v>
      </c>
      <c r="C170" s="134" t="s">
        <v>41</v>
      </c>
      <c r="D170" s="134" t="s">
        <v>0</v>
      </c>
      <c r="E170" s="148">
        <v>60643000</v>
      </c>
      <c r="F170" s="148">
        <v>185931</v>
      </c>
      <c r="G170" s="148">
        <v>0</v>
      </c>
      <c r="H170" s="148">
        <v>0</v>
      </c>
      <c r="I170" s="148">
        <v>185931</v>
      </c>
      <c r="J170" s="148">
        <v>0</v>
      </c>
      <c r="K170" s="362" t="s">
        <v>1263</v>
      </c>
      <c r="L170" s="148">
        <v>6000000</v>
      </c>
    </row>
    <row r="171" spans="1:12" x14ac:dyDescent="0.25">
      <c r="A171" s="133" t="s">
        <v>2879</v>
      </c>
      <c r="B171" s="134" t="s">
        <v>2880</v>
      </c>
      <c r="C171" s="134" t="s">
        <v>41</v>
      </c>
      <c r="D171" s="134" t="s">
        <v>2</v>
      </c>
      <c r="E171" s="148">
        <v>118470000</v>
      </c>
      <c r="F171" s="148">
        <v>174149</v>
      </c>
      <c r="G171" s="148">
        <v>0</v>
      </c>
      <c r="H171" s="148">
        <v>0</v>
      </c>
      <c r="I171" s="148">
        <v>174149</v>
      </c>
      <c r="J171" s="148">
        <v>17414.900000000001</v>
      </c>
      <c r="K171" s="362" t="s">
        <v>1263</v>
      </c>
      <c r="L171" s="148">
        <v>6000000</v>
      </c>
    </row>
    <row r="172" spans="1:12" x14ac:dyDescent="0.25">
      <c r="A172" s="133" t="s">
        <v>3000</v>
      </c>
      <c r="B172" s="134" t="s">
        <v>3016</v>
      </c>
      <c r="C172" s="134" t="s">
        <v>1563</v>
      </c>
      <c r="D172" s="134" t="s">
        <v>0</v>
      </c>
      <c r="E172" s="148">
        <v>57227000</v>
      </c>
      <c r="F172" s="148">
        <v>208156</v>
      </c>
      <c r="G172" s="148">
        <v>0</v>
      </c>
      <c r="H172" s="148">
        <v>0</v>
      </c>
      <c r="I172" s="148">
        <v>208156</v>
      </c>
      <c r="J172" s="148">
        <v>0</v>
      </c>
      <c r="K172" s="362" t="s">
        <v>1263</v>
      </c>
      <c r="L172" s="148">
        <v>6000000</v>
      </c>
    </row>
    <row r="173" spans="1:12" x14ac:dyDescent="0.25">
      <c r="A173" s="133" t="s">
        <v>3002</v>
      </c>
      <c r="B173" s="134" t="s">
        <v>2703</v>
      </c>
      <c r="C173" s="279" t="s">
        <v>1563</v>
      </c>
      <c r="D173" s="134" t="s">
        <v>0</v>
      </c>
      <c r="E173" s="148">
        <v>293570000</v>
      </c>
      <c r="F173" s="148">
        <v>863669</v>
      </c>
      <c r="G173" s="148">
        <v>0</v>
      </c>
      <c r="H173" s="148">
        <v>0</v>
      </c>
      <c r="I173" s="148">
        <v>863669</v>
      </c>
      <c r="J173" s="148">
        <v>0</v>
      </c>
      <c r="K173" s="362" t="s">
        <v>2895</v>
      </c>
      <c r="L173" s="148">
        <v>7500000</v>
      </c>
    </row>
    <row r="174" spans="1:12" x14ac:dyDescent="0.25">
      <c r="A174" s="133" t="s">
        <v>2983</v>
      </c>
      <c r="B174" s="134" t="s">
        <v>3017</v>
      </c>
      <c r="C174" s="134" t="s">
        <v>33</v>
      </c>
      <c r="D174" s="134" t="s">
        <v>0</v>
      </c>
      <c r="E174" s="148">
        <v>4292256000</v>
      </c>
      <c r="F174" s="148">
        <v>8455689</v>
      </c>
      <c r="G174" s="148">
        <v>0</v>
      </c>
      <c r="H174" s="148">
        <v>0</v>
      </c>
      <c r="I174" s="148">
        <v>8455689</v>
      </c>
      <c r="J174" s="148">
        <v>0</v>
      </c>
      <c r="K174" s="362" t="s">
        <v>2895</v>
      </c>
      <c r="L174" s="148">
        <v>7500000</v>
      </c>
    </row>
    <row r="175" spans="1:12" x14ac:dyDescent="0.25">
      <c r="A175" s="133" t="s">
        <v>2996</v>
      </c>
      <c r="B175" s="134" t="s">
        <v>3018</v>
      </c>
      <c r="C175" s="134" t="s">
        <v>1563</v>
      </c>
      <c r="D175" s="134" t="s">
        <v>0</v>
      </c>
      <c r="E175" s="148">
        <v>15000000</v>
      </c>
      <c r="F175" s="148">
        <v>59549</v>
      </c>
      <c r="G175" s="148">
        <v>0</v>
      </c>
      <c r="H175" s="148">
        <v>0</v>
      </c>
      <c r="I175" s="148">
        <v>59549</v>
      </c>
      <c r="J175" s="148">
        <v>0</v>
      </c>
      <c r="K175" s="362" t="s">
        <v>1263</v>
      </c>
      <c r="L175" s="148">
        <v>6000000</v>
      </c>
    </row>
    <row r="176" spans="1:12" x14ac:dyDescent="0.25">
      <c r="A176" s="133" t="s">
        <v>2980</v>
      </c>
      <c r="B176" s="134" t="s">
        <v>3019</v>
      </c>
      <c r="C176" s="134" t="s">
        <v>34</v>
      </c>
      <c r="D176" s="134" t="s">
        <v>0</v>
      </c>
      <c r="E176" s="148">
        <v>286182000</v>
      </c>
      <c r="F176" s="148">
        <v>516551</v>
      </c>
      <c r="G176" s="148">
        <v>0</v>
      </c>
      <c r="H176" s="148">
        <v>0</v>
      </c>
      <c r="I176" s="148">
        <v>516551</v>
      </c>
      <c r="J176" s="148">
        <v>0</v>
      </c>
      <c r="K176" s="362" t="s">
        <v>1263</v>
      </c>
      <c r="L176" s="148">
        <v>6000000</v>
      </c>
    </row>
    <row r="177" spans="1:12" s="368" customFormat="1" x14ac:dyDescent="0.25">
      <c r="A177" s="51" t="s">
        <v>134</v>
      </c>
      <c r="B177" s="52" t="s">
        <v>2619</v>
      </c>
      <c r="C177" s="52" t="s">
        <v>33</v>
      </c>
      <c r="D177" s="52" t="s">
        <v>4</v>
      </c>
      <c r="E177" s="160">
        <v>12543012000</v>
      </c>
      <c r="F177" s="160">
        <v>18438214</v>
      </c>
      <c r="G177" s="160">
        <v>0</v>
      </c>
      <c r="H177" s="160">
        <v>3762903.6</v>
      </c>
      <c r="I177" s="160">
        <v>14675310.4</v>
      </c>
      <c r="J177" s="160">
        <v>5870124.1600000001</v>
      </c>
      <c r="K177" s="367"/>
      <c r="L177" s="160"/>
    </row>
    <row r="178" spans="1:12" x14ac:dyDescent="0.25">
      <c r="A178" s="133" t="s">
        <v>131</v>
      </c>
      <c r="B178" s="134" t="s">
        <v>132</v>
      </c>
      <c r="C178" s="134" t="s">
        <v>33</v>
      </c>
      <c r="D178" s="134" t="s">
        <v>4</v>
      </c>
      <c r="E178" s="148">
        <v>84651000</v>
      </c>
      <c r="F178" s="148">
        <v>175222</v>
      </c>
      <c r="G178" s="148">
        <v>0</v>
      </c>
      <c r="H178" s="148">
        <v>25395.3</v>
      </c>
      <c r="I178" s="148">
        <v>149826.70000000001</v>
      </c>
      <c r="J178" s="148">
        <v>59930.68</v>
      </c>
      <c r="K178" s="362"/>
      <c r="L178" s="148"/>
    </row>
    <row r="179" spans="1:12" x14ac:dyDescent="0.25">
      <c r="A179" s="133" t="s">
        <v>139</v>
      </c>
      <c r="B179" s="134" t="s">
        <v>140</v>
      </c>
      <c r="C179" s="134" t="s">
        <v>33</v>
      </c>
      <c r="D179" s="134" t="s">
        <v>4</v>
      </c>
      <c r="E179" s="148">
        <v>1335757000</v>
      </c>
      <c r="F179" s="148">
        <v>2152623</v>
      </c>
      <c r="G179" s="148">
        <v>0</v>
      </c>
      <c r="H179" s="148">
        <v>400727.1</v>
      </c>
      <c r="I179" s="148">
        <v>1751895.9</v>
      </c>
      <c r="J179" s="148">
        <v>700758.36</v>
      </c>
      <c r="K179" s="362"/>
      <c r="L179" s="148"/>
    </row>
    <row r="180" spans="1:12" x14ac:dyDescent="0.25">
      <c r="A180" s="133" t="s">
        <v>285</v>
      </c>
      <c r="B180" s="134" t="s">
        <v>2881</v>
      </c>
      <c r="C180" s="134" t="s">
        <v>40</v>
      </c>
      <c r="D180" s="134" t="s">
        <v>4</v>
      </c>
      <c r="E180" s="148">
        <v>6412970000</v>
      </c>
      <c r="F180" s="148">
        <v>9427064</v>
      </c>
      <c r="G180" s="148">
        <v>0</v>
      </c>
      <c r="H180" s="148">
        <v>1923891</v>
      </c>
      <c r="I180" s="148">
        <v>7503173</v>
      </c>
      <c r="J180" s="148">
        <v>3001269.2</v>
      </c>
      <c r="K180" s="362"/>
      <c r="L180" s="148"/>
    </row>
    <row r="181" spans="1:12" x14ac:dyDescent="0.25">
      <c r="A181" s="133" t="s">
        <v>957</v>
      </c>
      <c r="B181" s="134" t="s">
        <v>2337</v>
      </c>
      <c r="C181" s="134" t="s">
        <v>34</v>
      </c>
      <c r="D181" s="134" t="s">
        <v>283</v>
      </c>
      <c r="E181" s="148">
        <v>274389000</v>
      </c>
      <c r="F181" s="148">
        <v>540545</v>
      </c>
      <c r="G181" s="148">
        <v>0</v>
      </c>
      <c r="H181" s="148">
        <v>82316.7</v>
      </c>
      <c r="I181" s="148">
        <v>458228.3</v>
      </c>
      <c r="J181" s="148">
        <v>91645.66</v>
      </c>
      <c r="K181" s="362"/>
      <c r="L181" s="148"/>
    </row>
    <row r="182" spans="1:12" x14ac:dyDescent="0.25">
      <c r="A182" s="133" t="s">
        <v>287</v>
      </c>
      <c r="B182" s="134" t="s">
        <v>2338</v>
      </c>
      <c r="C182" s="134" t="s">
        <v>34</v>
      </c>
      <c r="D182" s="134" t="s">
        <v>4</v>
      </c>
      <c r="E182" s="148">
        <v>2040288000</v>
      </c>
      <c r="F182" s="148">
        <v>2999217</v>
      </c>
      <c r="G182" s="148">
        <v>0</v>
      </c>
      <c r="H182" s="148">
        <v>0</v>
      </c>
      <c r="I182" s="148">
        <v>0</v>
      </c>
      <c r="J182" s="148">
        <v>0</v>
      </c>
      <c r="K182" s="362"/>
      <c r="L182" s="148"/>
    </row>
    <row r="183" spans="1:12" x14ac:dyDescent="0.25">
      <c r="A183" s="133" t="s">
        <v>288</v>
      </c>
      <c r="B183" s="134" t="s">
        <v>2718</v>
      </c>
      <c r="C183" s="134" t="s">
        <v>40</v>
      </c>
      <c r="D183" s="134" t="s">
        <v>4</v>
      </c>
      <c r="E183" s="148">
        <v>658230804400</v>
      </c>
      <c r="F183" s="148">
        <v>969234415</v>
      </c>
      <c r="G183" s="148">
        <v>0</v>
      </c>
      <c r="H183" s="148">
        <v>197469241.31999999</v>
      </c>
      <c r="I183" s="148">
        <v>771765173.67999995</v>
      </c>
      <c r="J183" s="148">
        <v>463059104.208</v>
      </c>
      <c r="K183" s="362"/>
      <c r="L183" s="148"/>
    </row>
    <row r="184" spans="1:12" x14ac:dyDescent="0.25">
      <c r="A184" s="133" t="s">
        <v>289</v>
      </c>
      <c r="B184" s="134" t="s">
        <v>2525</v>
      </c>
      <c r="C184" s="134" t="s">
        <v>34</v>
      </c>
      <c r="D184" s="134" t="s">
        <v>4</v>
      </c>
      <c r="E184" s="148">
        <v>36632000</v>
      </c>
      <c r="F184" s="148">
        <v>53849</v>
      </c>
      <c r="G184" s="148">
        <v>0</v>
      </c>
      <c r="H184" s="148">
        <v>10989.6</v>
      </c>
      <c r="I184" s="148">
        <v>42859.4</v>
      </c>
      <c r="J184" s="148">
        <v>17143.759999999998</v>
      </c>
      <c r="K184" s="362"/>
      <c r="L184" s="148"/>
    </row>
    <row r="185" spans="1:12" x14ac:dyDescent="0.25">
      <c r="A185" s="133" t="s">
        <v>292</v>
      </c>
      <c r="B185" s="134" t="s">
        <v>1514</v>
      </c>
      <c r="C185" s="134" t="s">
        <v>34</v>
      </c>
      <c r="D185" s="134" t="s">
        <v>4</v>
      </c>
      <c r="E185" s="148">
        <v>10330645000</v>
      </c>
      <c r="F185" s="148">
        <v>15186046</v>
      </c>
      <c r="G185" s="148">
        <v>0</v>
      </c>
      <c r="H185" s="148">
        <v>3099193.5</v>
      </c>
      <c r="I185" s="148">
        <v>12086852.5</v>
      </c>
      <c r="J185" s="148">
        <v>4834741</v>
      </c>
      <c r="K185" s="362"/>
      <c r="L185" s="148"/>
    </row>
    <row r="186" spans="1:12" x14ac:dyDescent="0.25">
      <c r="A186" s="133" t="s">
        <v>293</v>
      </c>
      <c r="B186" s="134" t="s">
        <v>2526</v>
      </c>
      <c r="C186" s="134" t="s">
        <v>35</v>
      </c>
      <c r="D186" s="134" t="s">
        <v>4</v>
      </c>
      <c r="E186" s="148">
        <v>34345000</v>
      </c>
      <c r="F186" s="148">
        <v>67657</v>
      </c>
      <c r="G186" s="148">
        <v>0</v>
      </c>
      <c r="H186" s="148">
        <v>10303.5</v>
      </c>
      <c r="I186" s="148">
        <v>57353.5</v>
      </c>
      <c r="J186" s="148">
        <v>22941.4</v>
      </c>
      <c r="K186" s="362"/>
      <c r="L186" s="148"/>
    </row>
    <row r="187" spans="1:12" x14ac:dyDescent="0.25">
      <c r="A187" s="133" t="s">
        <v>294</v>
      </c>
      <c r="B187" s="134" t="s">
        <v>1427</v>
      </c>
      <c r="C187" s="134" t="s">
        <v>34</v>
      </c>
      <c r="D187" s="134" t="s">
        <v>4</v>
      </c>
      <c r="E187" s="148">
        <v>21143769000</v>
      </c>
      <c r="F187" s="148">
        <v>31878228</v>
      </c>
      <c r="G187" s="148">
        <v>0</v>
      </c>
      <c r="H187" s="148">
        <v>6343130.7000000002</v>
      </c>
      <c r="I187" s="148">
        <v>25535097.300000001</v>
      </c>
      <c r="J187" s="148">
        <v>11490793.785</v>
      </c>
      <c r="K187" s="362"/>
      <c r="L187" s="148"/>
    </row>
    <row r="188" spans="1:12" x14ac:dyDescent="0.25">
      <c r="A188" s="133" t="s">
        <v>299</v>
      </c>
      <c r="B188" s="134" t="s">
        <v>300</v>
      </c>
      <c r="C188" s="134" t="s">
        <v>33</v>
      </c>
      <c r="D188" s="134" t="s">
        <v>4</v>
      </c>
      <c r="E188" s="148">
        <v>18540759000</v>
      </c>
      <c r="F188" s="148">
        <v>27254909</v>
      </c>
      <c r="G188" s="148">
        <v>0</v>
      </c>
      <c r="H188" s="148">
        <v>5562227.7000000002</v>
      </c>
      <c r="I188" s="148">
        <v>21692681.300000001</v>
      </c>
      <c r="J188" s="148">
        <v>9761706.5850000009</v>
      </c>
      <c r="K188" s="362"/>
      <c r="L188" s="148"/>
    </row>
    <row r="189" spans="1:12" x14ac:dyDescent="0.25">
      <c r="A189" s="133" t="s">
        <v>301</v>
      </c>
      <c r="B189" s="134" t="s">
        <v>302</v>
      </c>
      <c r="C189" s="134" t="s">
        <v>33</v>
      </c>
      <c r="D189" s="134" t="s">
        <v>4</v>
      </c>
      <c r="E189" s="148">
        <v>911519000</v>
      </c>
      <c r="F189" s="148">
        <v>2037376</v>
      </c>
      <c r="G189" s="148">
        <v>0</v>
      </c>
      <c r="H189" s="148">
        <v>273455.7</v>
      </c>
      <c r="I189" s="148">
        <v>1763920.3</v>
      </c>
      <c r="J189" s="148">
        <v>705568.12</v>
      </c>
      <c r="K189" s="362"/>
      <c r="L189" s="148"/>
    </row>
    <row r="190" spans="1:12" x14ac:dyDescent="0.25">
      <c r="A190" s="133" t="s">
        <v>301</v>
      </c>
      <c r="B190" s="134" t="s">
        <v>302</v>
      </c>
      <c r="C190" s="134" t="s">
        <v>33</v>
      </c>
      <c r="D190" s="134" t="s">
        <v>283</v>
      </c>
      <c r="E190" s="148">
        <v>1434723000</v>
      </c>
      <c r="F190" s="148">
        <v>2213763</v>
      </c>
      <c r="G190" s="148">
        <v>0</v>
      </c>
      <c r="H190" s="148">
        <v>430416.9</v>
      </c>
      <c r="I190" s="148">
        <v>1783346.1</v>
      </c>
      <c r="J190" s="148">
        <v>356669.22</v>
      </c>
      <c r="K190" s="362"/>
      <c r="L190" s="148"/>
    </row>
    <row r="191" spans="1:12" x14ac:dyDescent="0.25">
      <c r="A191" s="133" t="s">
        <v>304</v>
      </c>
      <c r="B191" s="134" t="s">
        <v>2662</v>
      </c>
      <c r="C191" s="134" t="s">
        <v>35</v>
      </c>
      <c r="D191" s="134" t="s">
        <v>6</v>
      </c>
      <c r="E191" s="148">
        <v>12955000</v>
      </c>
      <c r="F191" s="148">
        <v>25519</v>
      </c>
      <c r="G191" s="148">
        <v>0</v>
      </c>
      <c r="H191" s="148">
        <v>3886.5</v>
      </c>
      <c r="I191" s="148">
        <v>21632.5</v>
      </c>
      <c r="J191" s="148">
        <v>10816.25</v>
      </c>
      <c r="K191" s="362"/>
      <c r="L191" s="148"/>
    </row>
    <row r="192" spans="1:12" x14ac:dyDescent="0.25">
      <c r="A192" s="133" t="s">
        <v>305</v>
      </c>
      <c r="B192" s="134" t="s">
        <v>306</v>
      </c>
      <c r="C192" s="134" t="s">
        <v>41</v>
      </c>
      <c r="D192" s="134" t="s">
        <v>4</v>
      </c>
      <c r="E192" s="148">
        <v>8248894000</v>
      </c>
      <c r="F192" s="148">
        <v>16213897</v>
      </c>
      <c r="G192" s="148">
        <v>0</v>
      </c>
      <c r="H192" s="148">
        <v>2474668.2000000002</v>
      </c>
      <c r="I192" s="148">
        <v>13739228.800000001</v>
      </c>
      <c r="J192" s="148">
        <v>5495691.5199999996</v>
      </c>
      <c r="K192" s="362"/>
      <c r="L192" s="148"/>
    </row>
    <row r="193" spans="1:12" x14ac:dyDescent="0.25">
      <c r="A193" s="133" t="s">
        <v>1059</v>
      </c>
      <c r="B193" s="134" t="s">
        <v>2719</v>
      </c>
      <c r="C193" s="134" t="s">
        <v>41</v>
      </c>
      <c r="D193" s="134" t="s">
        <v>283</v>
      </c>
      <c r="E193" s="148">
        <v>96004000</v>
      </c>
      <c r="F193" s="148">
        <v>189125</v>
      </c>
      <c r="G193" s="148">
        <v>0</v>
      </c>
      <c r="H193" s="148">
        <v>28801.200000000001</v>
      </c>
      <c r="I193" s="148">
        <v>160323.79999999999</v>
      </c>
      <c r="J193" s="148">
        <v>32064.76</v>
      </c>
      <c r="K193" s="362"/>
      <c r="L193" s="148"/>
    </row>
    <row r="194" spans="1:12" x14ac:dyDescent="0.25">
      <c r="A194" s="133" t="s">
        <v>307</v>
      </c>
      <c r="B194" s="134" t="s">
        <v>111</v>
      </c>
      <c r="C194" s="134" t="s">
        <v>270</v>
      </c>
      <c r="D194" s="134" t="s">
        <v>308</v>
      </c>
      <c r="E194" s="148">
        <v>300550000</v>
      </c>
      <c r="F194" s="148">
        <v>754002</v>
      </c>
      <c r="G194" s="148">
        <v>0</v>
      </c>
      <c r="H194" s="148">
        <v>0</v>
      </c>
      <c r="I194" s="148">
        <v>754002</v>
      </c>
      <c r="J194" s="148">
        <v>0</v>
      </c>
      <c r="K194" s="362"/>
      <c r="L194" s="148"/>
    </row>
    <row r="195" spans="1:12" x14ac:dyDescent="0.25">
      <c r="A195" s="133" t="s">
        <v>319</v>
      </c>
      <c r="B195" s="134" t="s">
        <v>320</v>
      </c>
      <c r="C195" s="134" t="s">
        <v>37</v>
      </c>
      <c r="D195" s="134" t="s">
        <v>4</v>
      </c>
      <c r="E195" s="148">
        <v>570895000</v>
      </c>
      <c r="F195" s="148">
        <v>1124654</v>
      </c>
      <c r="G195" s="148">
        <v>0</v>
      </c>
      <c r="H195" s="148">
        <v>171268.5</v>
      </c>
      <c r="I195" s="148">
        <v>953385.5</v>
      </c>
      <c r="J195" s="148">
        <v>381354.2</v>
      </c>
      <c r="K195" s="362"/>
      <c r="L195" s="148"/>
    </row>
    <row r="196" spans="1:12" x14ac:dyDescent="0.25">
      <c r="A196" s="133" t="s">
        <v>446</v>
      </c>
      <c r="B196" s="134" t="s">
        <v>2707</v>
      </c>
      <c r="C196" s="134" t="s">
        <v>40</v>
      </c>
      <c r="D196" s="134" t="s">
        <v>283</v>
      </c>
      <c r="E196" s="148">
        <v>835045000</v>
      </c>
      <c r="F196" s="148">
        <v>2079494</v>
      </c>
      <c r="G196" s="148">
        <v>0</v>
      </c>
      <c r="H196" s="148">
        <v>0</v>
      </c>
      <c r="I196" s="148">
        <v>0</v>
      </c>
      <c r="J196" s="148">
        <v>0</v>
      </c>
      <c r="K196" s="362"/>
      <c r="L196" s="148"/>
    </row>
    <row r="197" spans="1:12" x14ac:dyDescent="0.25">
      <c r="A197" s="133" t="s">
        <v>471</v>
      </c>
      <c r="B197" s="134" t="s">
        <v>2792</v>
      </c>
      <c r="C197" s="134" t="s">
        <v>40</v>
      </c>
      <c r="D197" s="134" t="s">
        <v>4</v>
      </c>
      <c r="E197" s="148">
        <v>226350000</v>
      </c>
      <c r="F197" s="148">
        <v>445907</v>
      </c>
      <c r="G197" s="148">
        <v>0</v>
      </c>
      <c r="H197" s="148">
        <v>67905</v>
      </c>
      <c r="I197" s="148">
        <v>378002</v>
      </c>
      <c r="J197" s="148">
        <v>151200.79999999999</v>
      </c>
      <c r="K197" s="362"/>
      <c r="L197" s="148"/>
    </row>
    <row r="198" spans="1:12" x14ac:dyDescent="0.25">
      <c r="A198" s="133" t="s">
        <v>329</v>
      </c>
      <c r="B198" s="134" t="s">
        <v>2663</v>
      </c>
      <c r="C198" s="134" t="s">
        <v>37</v>
      </c>
      <c r="D198" s="134" t="s">
        <v>4</v>
      </c>
      <c r="E198" s="148">
        <v>458600000</v>
      </c>
      <c r="F198" s="148">
        <v>903441</v>
      </c>
      <c r="G198" s="148">
        <v>0</v>
      </c>
      <c r="H198" s="148">
        <v>137580</v>
      </c>
      <c r="I198" s="148">
        <v>765861</v>
      </c>
      <c r="J198" s="148">
        <v>306344.40000000002</v>
      </c>
      <c r="K198" s="362"/>
      <c r="L198" s="148"/>
    </row>
    <row r="199" spans="1:12" x14ac:dyDescent="0.25">
      <c r="A199" s="133" t="s">
        <v>330</v>
      </c>
      <c r="B199" s="134" t="s">
        <v>1883</v>
      </c>
      <c r="C199" s="134" t="s">
        <v>37</v>
      </c>
      <c r="D199" s="134" t="s">
        <v>283</v>
      </c>
      <c r="E199" s="148">
        <v>44900000</v>
      </c>
      <c r="F199" s="148">
        <v>88453</v>
      </c>
      <c r="G199" s="148">
        <v>0</v>
      </c>
      <c r="H199" s="148">
        <v>13470</v>
      </c>
      <c r="I199" s="148">
        <v>74983</v>
      </c>
      <c r="J199" s="148">
        <v>14996.6</v>
      </c>
      <c r="K199" s="362"/>
      <c r="L199" s="148"/>
    </row>
    <row r="200" spans="1:12" x14ac:dyDescent="0.25">
      <c r="A200" s="133" t="s">
        <v>478</v>
      </c>
      <c r="B200" s="134" t="s">
        <v>3020</v>
      </c>
      <c r="C200" s="134" t="s">
        <v>40</v>
      </c>
      <c r="D200" s="134" t="s">
        <v>4</v>
      </c>
      <c r="E200" s="148">
        <v>173900000</v>
      </c>
      <c r="F200" s="148">
        <v>342581</v>
      </c>
      <c r="G200" s="148">
        <v>0</v>
      </c>
      <c r="H200" s="148">
        <v>52170</v>
      </c>
      <c r="I200" s="148">
        <v>290411</v>
      </c>
      <c r="J200" s="148">
        <v>116164.4</v>
      </c>
      <c r="K200" s="362"/>
      <c r="L200" s="148"/>
    </row>
    <row r="201" spans="1:12" x14ac:dyDescent="0.25">
      <c r="A201" s="133" t="s">
        <v>1260</v>
      </c>
      <c r="B201" s="134" t="s">
        <v>1261</v>
      </c>
      <c r="C201" s="134" t="s">
        <v>33</v>
      </c>
      <c r="D201" s="134" t="s">
        <v>4</v>
      </c>
      <c r="E201" s="148">
        <v>6256365000</v>
      </c>
      <c r="F201" s="148">
        <v>9196842</v>
      </c>
      <c r="G201" s="148">
        <v>0</v>
      </c>
      <c r="H201" s="148">
        <v>1876909.5</v>
      </c>
      <c r="I201" s="148">
        <v>7319932.5</v>
      </c>
      <c r="J201" s="148">
        <v>2927973</v>
      </c>
      <c r="K201" s="362"/>
      <c r="L201" s="148"/>
    </row>
    <row r="202" spans="1:12" x14ac:dyDescent="0.25">
      <c r="A202" s="133" t="s">
        <v>1286</v>
      </c>
      <c r="B202" s="134" t="s">
        <v>1428</v>
      </c>
      <c r="C202" s="134" t="s">
        <v>37</v>
      </c>
      <c r="D202" s="134" t="s">
        <v>4</v>
      </c>
      <c r="E202" s="148">
        <v>11493535000</v>
      </c>
      <c r="F202" s="148">
        <v>16895494</v>
      </c>
      <c r="G202" s="148">
        <v>0</v>
      </c>
      <c r="H202" s="148">
        <v>3448060.5</v>
      </c>
      <c r="I202" s="148">
        <v>13447433.5</v>
      </c>
      <c r="J202" s="148">
        <v>5378973.4000000004</v>
      </c>
      <c r="K202" s="362"/>
      <c r="L202" s="148"/>
    </row>
    <row r="203" spans="1:12" x14ac:dyDescent="0.25">
      <c r="A203" s="133" t="s">
        <v>1309</v>
      </c>
      <c r="B203" s="134" t="s">
        <v>2720</v>
      </c>
      <c r="C203" s="134" t="s">
        <v>40</v>
      </c>
      <c r="D203" s="134" t="s">
        <v>4</v>
      </c>
      <c r="E203" s="148">
        <v>10972180000</v>
      </c>
      <c r="F203" s="148">
        <v>16129090</v>
      </c>
      <c r="G203" s="148">
        <v>0</v>
      </c>
      <c r="H203" s="148">
        <v>3291654</v>
      </c>
      <c r="I203" s="148">
        <v>12837436</v>
      </c>
      <c r="J203" s="148">
        <v>5134974.4000000004</v>
      </c>
      <c r="K203" s="362"/>
      <c r="L203" s="148"/>
    </row>
    <row r="204" spans="1:12" x14ac:dyDescent="0.25">
      <c r="A204" s="133" t="s">
        <v>1283</v>
      </c>
      <c r="B204" s="134" t="s">
        <v>281</v>
      </c>
      <c r="C204" s="134" t="s">
        <v>40</v>
      </c>
      <c r="D204" s="134" t="s">
        <v>4</v>
      </c>
      <c r="E204" s="148">
        <v>307163000</v>
      </c>
      <c r="F204" s="148">
        <v>605110</v>
      </c>
      <c r="G204" s="148">
        <v>0</v>
      </c>
      <c r="H204" s="148">
        <v>92148.9</v>
      </c>
      <c r="I204" s="148">
        <v>512961.1</v>
      </c>
      <c r="J204" s="148">
        <v>205184.44</v>
      </c>
      <c r="K204" s="362"/>
      <c r="L204" s="148"/>
    </row>
    <row r="205" spans="1:12" x14ac:dyDescent="0.25">
      <c r="A205" s="133" t="s">
        <v>1283</v>
      </c>
      <c r="B205" s="134" t="s">
        <v>281</v>
      </c>
      <c r="C205" s="134" t="s">
        <v>40</v>
      </c>
      <c r="D205" s="134" t="s">
        <v>283</v>
      </c>
      <c r="E205" s="148">
        <v>216275000</v>
      </c>
      <c r="F205" s="148">
        <v>425394</v>
      </c>
      <c r="G205" s="148">
        <v>0</v>
      </c>
      <c r="H205" s="148">
        <v>64882.5</v>
      </c>
      <c r="I205" s="148">
        <v>360511.5</v>
      </c>
      <c r="J205" s="148">
        <v>72102.3</v>
      </c>
      <c r="K205" s="362"/>
      <c r="L205" s="148"/>
    </row>
    <row r="206" spans="1:12" x14ac:dyDescent="0.25">
      <c r="A206" s="133" t="s">
        <v>1292</v>
      </c>
      <c r="B206" s="134" t="s">
        <v>2283</v>
      </c>
      <c r="C206" s="134" t="s">
        <v>34</v>
      </c>
      <c r="D206" s="134" t="s">
        <v>291</v>
      </c>
      <c r="E206" s="148">
        <v>340420000</v>
      </c>
      <c r="F206" s="148">
        <v>583822</v>
      </c>
      <c r="G206" s="148">
        <v>0</v>
      </c>
      <c r="H206" s="148">
        <v>102126</v>
      </c>
      <c r="I206" s="148">
        <v>481696</v>
      </c>
      <c r="J206" s="148">
        <v>192678.39999999999</v>
      </c>
      <c r="K206" s="362"/>
      <c r="L206" s="148"/>
    </row>
    <row r="207" spans="1:12" x14ac:dyDescent="0.25">
      <c r="A207" s="133" t="s">
        <v>1363</v>
      </c>
      <c r="B207" s="134" t="s">
        <v>1429</v>
      </c>
      <c r="C207" s="134" t="s">
        <v>33</v>
      </c>
      <c r="D207" s="134" t="s">
        <v>4</v>
      </c>
      <c r="E207" s="148">
        <v>6443374000</v>
      </c>
      <c r="F207" s="148">
        <v>9471747</v>
      </c>
      <c r="G207" s="148">
        <v>0</v>
      </c>
      <c r="H207" s="148">
        <v>1933012.2</v>
      </c>
      <c r="I207" s="148">
        <v>7538734.7999999998</v>
      </c>
      <c r="J207" s="148">
        <v>3015493.92</v>
      </c>
      <c r="K207" s="362"/>
      <c r="L207" s="148"/>
    </row>
    <row r="208" spans="1:12" x14ac:dyDescent="0.25">
      <c r="A208" s="133" t="s">
        <v>1390</v>
      </c>
      <c r="B208" s="134" t="s">
        <v>2378</v>
      </c>
      <c r="C208" s="134" t="s">
        <v>34</v>
      </c>
      <c r="D208" s="134" t="s">
        <v>283</v>
      </c>
      <c r="E208" s="148">
        <v>504905000</v>
      </c>
      <c r="F208" s="148">
        <v>857434</v>
      </c>
      <c r="G208" s="148">
        <v>0</v>
      </c>
      <c r="H208" s="148">
        <v>151471.5</v>
      </c>
      <c r="I208" s="148">
        <v>705962.5</v>
      </c>
      <c r="J208" s="148">
        <v>141192.5</v>
      </c>
      <c r="K208" s="362"/>
      <c r="L208" s="148"/>
    </row>
    <row r="209" spans="1:12" x14ac:dyDescent="0.25">
      <c r="A209" s="133" t="s">
        <v>1367</v>
      </c>
      <c r="B209" s="134" t="s">
        <v>2339</v>
      </c>
      <c r="C209" s="134" t="s">
        <v>40</v>
      </c>
      <c r="D209" s="134" t="s">
        <v>4</v>
      </c>
      <c r="E209" s="148">
        <v>216133000</v>
      </c>
      <c r="F209" s="148">
        <v>377048</v>
      </c>
      <c r="G209" s="148">
        <v>0</v>
      </c>
      <c r="H209" s="148">
        <v>64839.9</v>
      </c>
      <c r="I209" s="148">
        <v>312208.09999999998</v>
      </c>
      <c r="J209" s="148">
        <v>124883.24</v>
      </c>
      <c r="K209" s="362"/>
      <c r="L209" s="148"/>
    </row>
    <row r="210" spans="1:12" x14ac:dyDescent="0.25">
      <c r="A210" s="133" t="s">
        <v>1371</v>
      </c>
      <c r="B210" s="134" t="s">
        <v>3021</v>
      </c>
      <c r="C210" s="134" t="s">
        <v>37</v>
      </c>
      <c r="D210" s="134" t="s">
        <v>4</v>
      </c>
      <c r="E210" s="148">
        <v>10125000</v>
      </c>
      <c r="F210" s="148">
        <v>14883</v>
      </c>
      <c r="G210" s="148">
        <v>0</v>
      </c>
      <c r="H210" s="148">
        <v>3037.5</v>
      </c>
      <c r="I210" s="148">
        <v>11845.5</v>
      </c>
      <c r="J210" s="148">
        <v>4738.2</v>
      </c>
      <c r="K210" s="362"/>
      <c r="L210" s="148"/>
    </row>
    <row r="211" spans="1:12" x14ac:dyDescent="0.25">
      <c r="A211" s="133" t="s">
        <v>1373</v>
      </c>
      <c r="B211" s="134" t="s">
        <v>1516</v>
      </c>
      <c r="C211" s="134" t="s">
        <v>41</v>
      </c>
      <c r="D211" s="134" t="s">
        <v>4</v>
      </c>
      <c r="E211" s="148">
        <v>806468000</v>
      </c>
      <c r="F211" s="148">
        <v>1546899</v>
      </c>
      <c r="G211" s="148">
        <v>0</v>
      </c>
      <c r="H211" s="148">
        <v>241940.4</v>
      </c>
      <c r="I211" s="148">
        <v>1304958.6000000001</v>
      </c>
      <c r="J211" s="148">
        <v>521983.44</v>
      </c>
      <c r="K211" s="362"/>
      <c r="L211" s="148"/>
    </row>
    <row r="212" spans="1:12" x14ac:dyDescent="0.25">
      <c r="A212" s="133" t="s">
        <v>1377</v>
      </c>
      <c r="B212" s="134" t="s">
        <v>1476</v>
      </c>
      <c r="C212" s="134" t="s">
        <v>41</v>
      </c>
      <c r="D212" s="134" t="s">
        <v>4</v>
      </c>
      <c r="E212" s="148">
        <v>3989265000</v>
      </c>
      <c r="F212" s="148">
        <v>7328459</v>
      </c>
      <c r="G212" s="148">
        <v>0</v>
      </c>
      <c r="H212" s="148">
        <v>1196779.5</v>
      </c>
      <c r="I212" s="148">
        <v>6131679.5</v>
      </c>
      <c r="J212" s="148">
        <v>2452671.7999999998</v>
      </c>
      <c r="K212" s="362"/>
      <c r="L212" s="148"/>
    </row>
    <row r="213" spans="1:12" x14ac:dyDescent="0.25">
      <c r="A213" s="133" t="s">
        <v>1437</v>
      </c>
      <c r="B213" s="134" t="s">
        <v>1569</v>
      </c>
      <c r="C213" s="134" t="s">
        <v>37</v>
      </c>
      <c r="D213" s="134" t="s">
        <v>4</v>
      </c>
      <c r="E213" s="148">
        <v>192841653000</v>
      </c>
      <c r="F213" s="148">
        <v>283477226</v>
      </c>
      <c r="G213" s="148">
        <v>0</v>
      </c>
      <c r="H213" s="148">
        <v>57852495.899999999</v>
      </c>
      <c r="I213" s="148">
        <v>225624730.09999999</v>
      </c>
      <c r="J213" s="148">
        <v>135374838.06</v>
      </c>
      <c r="K213" s="362"/>
      <c r="L213" s="148"/>
    </row>
    <row r="214" spans="1:12" x14ac:dyDescent="0.25">
      <c r="A214" s="133" t="s">
        <v>1479</v>
      </c>
      <c r="B214" s="134" t="s">
        <v>1561</v>
      </c>
      <c r="C214" s="134" t="s">
        <v>37</v>
      </c>
      <c r="D214" s="134" t="s">
        <v>4</v>
      </c>
      <c r="E214" s="148">
        <v>123235000</v>
      </c>
      <c r="F214" s="148">
        <v>228068</v>
      </c>
      <c r="G214" s="148">
        <v>0</v>
      </c>
      <c r="H214" s="148">
        <v>36970.5</v>
      </c>
      <c r="I214" s="148">
        <v>191097.5</v>
      </c>
      <c r="J214" s="148">
        <v>76439</v>
      </c>
      <c r="K214" s="362"/>
      <c r="L214" s="148"/>
    </row>
    <row r="215" spans="1:12" x14ac:dyDescent="0.25">
      <c r="A215" s="133" t="s">
        <v>1524</v>
      </c>
      <c r="B215" s="134" t="s">
        <v>1562</v>
      </c>
      <c r="C215" s="134" t="s">
        <v>34</v>
      </c>
      <c r="D215" s="134" t="s">
        <v>291</v>
      </c>
      <c r="E215" s="148">
        <v>27234730000</v>
      </c>
      <c r="F215" s="148">
        <v>40058178</v>
      </c>
      <c r="G215" s="148">
        <v>0</v>
      </c>
      <c r="H215" s="148">
        <v>8170419</v>
      </c>
      <c r="I215" s="148">
        <v>31887759</v>
      </c>
      <c r="J215" s="148">
        <v>14349491.550000001</v>
      </c>
      <c r="K215" s="362"/>
      <c r="L215" s="148"/>
    </row>
    <row r="216" spans="1:12" x14ac:dyDescent="0.25">
      <c r="A216" s="133" t="s">
        <v>1542</v>
      </c>
      <c r="B216" s="134" t="s">
        <v>2620</v>
      </c>
      <c r="C216" s="134" t="s">
        <v>39</v>
      </c>
      <c r="D216" s="134" t="s">
        <v>4</v>
      </c>
      <c r="E216" s="148">
        <v>1312570000</v>
      </c>
      <c r="F216" s="148">
        <v>1929477</v>
      </c>
      <c r="G216" s="148">
        <v>0</v>
      </c>
      <c r="H216" s="148">
        <v>393771</v>
      </c>
      <c r="I216" s="148">
        <v>1535706</v>
      </c>
      <c r="J216" s="148">
        <v>614282.4</v>
      </c>
      <c r="K216" s="362"/>
      <c r="L216" s="148"/>
    </row>
    <row r="217" spans="1:12" x14ac:dyDescent="0.25">
      <c r="A217" s="133" t="s">
        <v>1545</v>
      </c>
      <c r="B217" s="134" t="s">
        <v>2793</v>
      </c>
      <c r="C217" s="134" t="s">
        <v>39</v>
      </c>
      <c r="D217" s="134" t="s">
        <v>283</v>
      </c>
      <c r="E217" s="148">
        <v>160825000</v>
      </c>
      <c r="F217" s="148">
        <v>638474</v>
      </c>
      <c r="G217" s="148">
        <v>0</v>
      </c>
      <c r="H217" s="148">
        <v>48247.5</v>
      </c>
      <c r="I217" s="148">
        <v>590226.5</v>
      </c>
      <c r="J217" s="148">
        <v>118045.3</v>
      </c>
      <c r="K217" s="362"/>
      <c r="L217" s="148"/>
    </row>
    <row r="218" spans="1:12" x14ac:dyDescent="0.25">
      <c r="A218" s="133" t="s">
        <v>1630</v>
      </c>
      <c r="B218" s="134" t="s">
        <v>1663</v>
      </c>
      <c r="C218" s="134" t="s">
        <v>37</v>
      </c>
      <c r="D218" s="134" t="s">
        <v>4</v>
      </c>
      <c r="E218" s="148">
        <v>100873810000</v>
      </c>
      <c r="F218" s="148">
        <v>148284460</v>
      </c>
      <c r="G218" s="148">
        <v>0</v>
      </c>
      <c r="H218" s="148">
        <v>30262143</v>
      </c>
      <c r="I218" s="148">
        <v>118022317</v>
      </c>
      <c r="J218" s="148">
        <v>64912274.350000001</v>
      </c>
      <c r="K218" s="362"/>
      <c r="L218" s="148"/>
    </row>
    <row r="219" spans="1:12" x14ac:dyDescent="0.25">
      <c r="A219" s="133" t="s">
        <v>1664</v>
      </c>
      <c r="B219" s="134" t="s">
        <v>3022</v>
      </c>
      <c r="C219" s="134" t="s">
        <v>40</v>
      </c>
      <c r="D219" s="134" t="s">
        <v>4</v>
      </c>
      <c r="E219" s="148">
        <v>6600000</v>
      </c>
      <c r="F219" s="148">
        <v>13002</v>
      </c>
      <c r="G219" s="148">
        <v>0</v>
      </c>
      <c r="H219" s="148">
        <v>1980</v>
      </c>
      <c r="I219" s="148">
        <v>11022</v>
      </c>
      <c r="J219" s="148">
        <v>4408.8</v>
      </c>
      <c r="K219" s="362"/>
      <c r="L219" s="148"/>
    </row>
    <row r="220" spans="1:12" x14ac:dyDescent="0.25">
      <c r="A220" s="133" t="s">
        <v>1706</v>
      </c>
      <c r="B220" s="134" t="s">
        <v>2794</v>
      </c>
      <c r="C220" s="134" t="s">
        <v>35</v>
      </c>
      <c r="D220" s="134" t="s">
        <v>4</v>
      </c>
      <c r="E220" s="148">
        <v>23370000</v>
      </c>
      <c r="F220" s="148">
        <v>46037</v>
      </c>
      <c r="G220" s="148">
        <v>0</v>
      </c>
      <c r="H220" s="148">
        <v>7011</v>
      </c>
      <c r="I220" s="148">
        <v>39026</v>
      </c>
      <c r="J220" s="148">
        <v>15610.4</v>
      </c>
      <c r="K220" s="362"/>
      <c r="L220" s="148"/>
    </row>
    <row r="221" spans="1:12" x14ac:dyDescent="0.25">
      <c r="A221" s="133" t="s">
        <v>1667</v>
      </c>
      <c r="B221" s="134" t="s">
        <v>1668</v>
      </c>
      <c r="C221" s="134" t="s">
        <v>33</v>
      </c>
      <c r="D221" s="134" t="s">
        <v>4</v>
      </c>
      <c r="E221" s="148">
        <v>29713000</v>
      </c>
      <c r="F221" s="148">
        <v>58524</v>
      </c>
      <c r="G221" s="148">
        <v>0</v>
      </c>
      <c r="H221" s="148">
        <v>8913.9</v>
      </c>
      <c r="I221" s="148">
        <v>49610.1</v>
      </c>
      <c r="J221" s="148">
        <v>19844.04</v>
      </c>
      <c r="K221" s="362"/>
      <c r="L221" s="148"/>
    </row>
    <row r="222" spans="1:12" x14ac:dyDescent="0.25">
      <c r="A222" s="133" t="s">
        <v>1703</v>
      </c>
      <c r="B222" s="134" t="s">
        <v>119</v>
      </c>
      <c r="C222" s="134" t="s">
        <v>33</v>
      </c>
      <c r="D222" s="134" t="s">
        <v>4</v>
      </c>
      <c r="E222" s="148">
        <v>2895000</v>
      </c>
      <c r="F222" s="148">
        <v>5703</v>
      </c>
      <c r="G222" s="148">
        <v>0</v>
      </c>
      <c r="H222" s="148">
        <v>868.5</v>
      </c>
      <c r="I222" s="148">
        <v>4834.5</v>
      </c>
      <c r="J222" s="148">
        <v>1933.8</v>
      </c>
      <c r="K222" s="362"/>
      <c r="L222" s="148"/>
    </row>
    <row r="223" spans="1:12" x14ac:dyDescent="0.25">
      <c r="A223" s="133" t="s">
        <v>1703</v>
      </c>
      <c r="B223" s="134" t="s">
        <v>119</v>
      </c>
      <c r="C223" s="134" t="s">
        <v>33</v>
      </c>
      <c r="D223" s="134" t="s">
        <v>283</v>
      </c>
      <c r="E223" s="148">
        <v>106960000</v>
      </c>
      <c r="F223" s="148">
        <v>210710</v>
      </c>
      <c r="G223" s="148">
        <v>0</v>
      </c>
      <c r="H223" s="148">
        <v>32088</v>
      </c>
      <c r="I223" s="148">
        <v>178622</v>
      </c>
      <c r="J223" s="148">
        <v>35724.400000000001</v>
      </c>
      <c r="K223" s="362"/>
      <c r="L223" s="148"/>
    </row>
    <row r="224" spans="1:12" x14ac:dyDescent="0.25">
      <c r="A224" s="133" t="s">
        <v>1807</v>
      </c>
      <c r="B224" s="134" t="s">
        <v>2360</v>
      </c>
      <c r="C224" s="134" t="s">
        <v>33</v>
      </c>
      <c r="D224" s="134" t="s">
        <v>283</v>
      </c>
      <c r="E224" s="148">
        <v>176820000</v>
      </c>
      <c r="F224" s="148">
        <v>348333</v>
      </c>
      <c r="G224" s="148">
        <v>0</v>
      </c>
      <c r="H224" s="148">
        <v>53046</v>
      </c>
      <c r="I224" s="148">
        <v>295287</v>
      </c>
      <c r="J224" s="148">
        <v>59057.4</v>
      </c>
      <c r="K224" s="362"/>
      <c r="L224" s="148"/>
    </row>
    <row r="225" spans="1:12" x14ac:dyDescent="0.25">
      <c r="A225" s="133" t="s">
        <v>1897</v>
      </c>
      <c r="B225" s="134" t="s">
        <v>1425</v>
      </c>
      <c r="C225" s="134" t="s">
        <v>39</v>
      </c>
      <c r="D225" s="134" t="s">
        <v>283</v>
      </c>
      <c r="E225" s="148">
        <v>2744110000</v>
      </c>
      <c r="F225" s="148">
        <v>4276645</v>
      </c>
      <c r="G225" s="148">
        <v>0</v>
      </c>
      <c r="H225" s="148">
        <v>823233</v>
      </c>
      <c r="I225" s="148">
        <v>3453412</v>
      </c>
      <c r="J225" s="148">
        <v>690682.4</v>
      </c>
      <c r="K225" s="362"/>
      <c r="L225" s="148"/>
    </row>
    <row r="226" spans="1:12" x14ac:dyDescent="0.25">
      <c r="A226" s="133" t="s">
        <v>2031</v>
      </c>
      <c r="B226" s="134" t="s">
        <v>2340</v>
      </c>
      <c r="C226" s="134" t="s">
        <v>40</v>
      </c>
      <c r="D226" s="134" t="s">
        <v>4</v>
      </c>
      <c r="E226" s="148">
        <v>1184965000</v>
      </c>
      <c r="F226" s="148">
        <v>1741896</v>
      </c>
      <c r="G226" s="148">
        <v>0</v>
      </c>
      <c r="H226" s="148">
        <v>355489.5</v>
      </c>
      <c r="I226" s="148">
        <v>1386406.5</v>
      </c>
      <c r="J226" s="148">
        <v>554562.6</v>
      </c>
      <c r="K226" s="362"/>
      <c r="L226" s="148"/>
    </row>
    <row r="227" spans="1:12" x14ac:dyDescent="0.25">
      <c r="A227" s="133" t="s">
        <v>2043</v>
      </c>
      <c r="B227" s="134" t="s">
        <v>2284</v>
      </c>
      <c r="C227" s="134" t="s">
        <v>40</v>
      </c>
      <c r="D227" s="134" t="s">
        <v>4</v>
      </c>
      <c r="E227" s="148">
        <v>101772300</v>
      </c>
      <c r="F227" s="148">
        <v>200490</v>
      </c>
      <c r="G227" s="148">
        <v>0</v>
      </c>
      <c r="H227" s="148">
        <v>30531.69</v>
      </c>
      <c r="I227" s="148">
        <v>169958.31</v>
      </c>
      <c r="J227" s="148">
        <v>67983.324000000008</v>
      </c>
      <c r="K227" s="362"/>
      <c r="L227" s="148"/>
    </row>
    <row r="228" spans="1:12" x14ac:dyDescent="0.25">
      <c r="A228" s="133" t="s">
        <v>2077</v>
      </c>
      <c r="B228" s="134" t="s">
        <v>2379</v>
      </c>
      <c r="C228" s="134" t="s">
        <v>40</v>
      </c>
      <c r="D228" s="134" t="s">
        <v>283</v>
      </c>
      <c r="E228" s="148">
        <v>40000000</v>
      </c>
      <c r="F228" s="148">
        <v>78800</v>
      </c>
      <c r="G228" s="148">
        <v>0</v>
      </c>
      <c r="H228" s="148">
        <v>12000</v>
      </c>
      <c r="I228" s="148">
        <v>66800</v>
      </c>
      <c r="J228" s="148">
        <v>13360</v>
      </c>
      <c r="K228" s="362"/>
      <c r="L228" s="148"/>
    </row>
    <row r="229" spans="1:12" x14ac:dyDescent="0.25">
      <c r="A229" s="133" t="s">
        <v>2081</v>
      </c>
      <c r="B229" s="134" t="s">
        <v>2341</v>
      </c>
      <c r="C229" s="134" t="s">
        <v>40</v>
      </c>
      <c r="D229" s="134" t="s">
        <v>283</v>
      </c>
      <c r="E229" s="148">
        <v>649605000</v>
      </c>
      <c r="F229" s="148">
        <v>1264416</v>
      </c>
      <c r="G229" s="148">
        <v>0</v>
      </c>
      <c r="H229" s="148">
        <v>194881.5</v>
      </c>
      <c r="I229" s="148">
        <v>1069534.5</v>
      </c>
      <c r="J229" s="148">
        <v>213906.9</v>
      </c>
      <c r="K229" s="362"/>
      <c r="L229" s="148"/>
    </row>
    <row r="230" spans="1:12" x14ac:dyDescent="0.25">
      <c r="A230" s="133" t="s">
        <v>2005</v>
      </c>
      <c r="B230" s="134" t="s">
        <v>2721</v>
      </c>
      <c r="C230" s="134" t="s">
        <v>33</v>
      </c>
      <c r="D230" s="134" t="s">
        <v>283</v>
      </c>
      <c r="E230" s="148">
        <v>1201745000</v>
      </c>
      <c r="F230" s="148">
        <v>1907635</v>
      </c>
      <c r="G230" s="148">
        <v>0</v>
      </c>
      <c r="H230" s="148">
        <v>360523.5</v>
      </c>
      <c r="I230" s="148">
        <v>1547111.5</v>
      </c>
      <c r="J230" s="148">
        <v>309422.3</v>
      </c>
      <c r="K230" s="362"/>
      <c r="L230" s="148"/>
    </row>
    <row r="231" spans="1:12" x14ac:dyDescent="0.25">
      <c r="A231" s="133" t="s">
        <v>2045</v>
      </c>
      <c r="B231" s="134" t="s">
        <v>2285</v>
      </c>
      <c r="C231" s="134" t="s">
        <v>40</v>
      </c>
      <c r="D231" s="134" t="s">
        <v>4</v>
      </c>
      <c r="E231" s="148">
        <v>82467770000</v>
      </c>
      <c r="F231" s="148">
        <v>121227563</v>
      </c>
      <c r="G231" s="148">
        <v>0</v>
      </c>
      <c r="H231" s="148">
        <v>24740331</v>
      </c>
      <c r="I231" s="148">
        <v>96487232</v>
      </c>
      <c r="J231" s="148">
        <v>48243616</v>
      </c>
      <c r="K231" s="362"/>
      <c r="L231" s="148"/>
    </row>
    <row r="232" spans="1:12" x14ac:dyDescent="0.25">
      <c r="A232" s="133" t="s">
        <v>1979</v>
      </c>
      <c r="B232" s="134" t="s">
        <v>2361</v>
      </c>
      <c r="C232" s="134" t="s">
        <v>34</v>
      </c>
      <c r="D232" s="134" t="s">
        <v>4</v>
      </c>
      <c r="E232" s="148">
        <v>1362360000</v>
      </c>
      <c r="F232" s="148">
        <v>2025177</v>
      </c>
      <c r="G232" s="148">
        <v>0</v>
      </c>
      <c r="H232" s="148">
        <v>408708</v>
      </c>
      <c r="I232" s="148">
        <v>1616469</v>
      </c>
      <c r="J232" s="148">
        <v>646587.6</v>
      </c>
      <c r="K232" s="362"/>
      <c r="L232" s="148"/>
    </row>
    <row r="233" spans="1:12" x14ac:dyDescent="0.25">
      <c r="A233" s="133" t="s">
        <v>2063</v>
      </c>
      <c r="B233" s="134" t="s">
        <v>227</v>
      </c>
      <c r="C233" s="134" t="s">
        <v>41</v>
      </c>
      <c r="D233" s="134" t="s">
        <v>4</v>
      </c>
      <c r="E233" s="148">
        <v>60450000</v>
      </c>
      <c r="F233" s="148">
        <v>119086</v>
      </c>
      <c r="G233" s="148">
        <v>0</v>
      </c>
      <c r="H233" s="148">
        <v>18135</v>
      </c>
      <c r="I233" s="148">
        <v>100951</v>
      </c>
      <c r="J233" s="148">
        <v>40380.400000000001</v>
      </c>
      <c r="K233" s="362"/>
      <c r="L233" s="148"/>
    </row>
    <row r="234" spans="1:12" x14ac:dyDescent="0.25">
      <c r="A234" s="133" t="s">
        <v>2101</v>
      </c>
      <c r="B234" s="134" t="s">
        <v>1568</v>
      </c>
      <c r="C234" s="134" t="s">
        <v>1563</v>
      </c>
      <c r="D234" s="134" t="s">
        <v>4</v>
      </c>
      <c r="E234" s="148">
        <v>19000000</v>
      </c>
      <c r="F234" s="148">
        <v>37430</v>
      </c>
      <c r="G234" s="148">
        <v>0</v>
      </c>
      <c r="H234" s="148">
        <v>5700</v>
      </c>
      <c r="I234" s="148">
        <v>31730</v>
      </c>
      <c r="J234" s="148">
        <v>12692</v>
      </c>
      <c r="K234" s="362"/>
      <c r="L234" s="148"/>
    </row>
    <row r="235" spans="1:12" x14ac:dyDescent="0.25">
      <c r="A235" s="133" t="s">
        <v>2101</v>
      </c>
      <c r="B235" s="134" t="s">
        <v>1568</v>
      </c>
      <c r="C235" s="134" t="s">
        <v>1563</v>
      </c>
      <c r="D235" s="134" t="s">
        <v>283</v>
      </c>
      <c r="E235" s="148">
        <v>735180000</v>
      </c>
      <c r="F235" s="148">
        <v>1448301</v>
      </c>
      <c r="G235" s="148">
        <v>0</v>
      </c>
      <c r="H235" s="148">
        <v>220554</v>
      </c>
      <c r="I235" s="148">
        <v>1227747</v>
      </c>
      <c r="J235" s="148">
        <v>245549.4</v>
      </c>
      <c r="K235" s="362"/>
      <c r="L235" s="148"/>
    </row>
    <row r="236" spans="1:12" x14ac:dyDescent="0.25">
      <c r="A236" s="133" t="s">
        <v>1994</v>
      </c>
      <c r="B236" s="134" t="s">
        <v>152</v>
      </c>
      <c r="C236" s="134" t="s">
        <v>34</v>
      </c>
      <c r="D236" s="134" t="s">
        <v>283</v>
      </c>
      <c r="E236" s="148">
        <v>5304800000</v>
      </c>
      <c r="F236" s="148">
        <v>10450446</v>
      </c>
      <c r="G236" s="148">
        <v>0</v>
      </c>
      <c r="H236" s="148">
        <v>1591440</v>
      </c>
      <c r="I236" s="148">
        <v>8859006</v>
      </c>
      <c r="J236" s="148">
        <v>1771801.2</v>
      </c>
      <c r="K236" s="362"/>
      <c r="L236" s="148"/>
    </row>
    <row r="237" spans="1:12" x14ac:dyDescent="0.25">
      <c r="A237" s="133" t="s">
        <v>2040</v>
      </c>
      <c r="B237" s="134" t="s">
        <v>2286</v>
      </c>
      <c r="C237" s="134" t="s">
        <v>40</v>
      </c>
      <c r="D237" s="134" t="s">
        <v>4</v>
      </c>
      <c r="E237" s="148">
        <v>425330721000</v>
      </c>
      <c r="F237" s="148">
        <v>625236097</v>
      </c>
      <c r="G237" s="148">
        <v>0</v>
      </c>
      <c r="H237" s="148">
        <v>127599216.3</v>
      </c>
      <c r="I237" s="148">
        <v>497636880.69999999</v>
      </c>
      <c r="J237" s="148">
        <v>298582128.42000002</v>
      </c>
      <c r="K237" s="362"/>
      <c r="L237" s="148"/>
    </row>
    <row r="238" spans="1:12" x14ac:dyDescent="0.25">
      <c r="A238" s="133" t="s">
        <v>2027</v>
      </c>
      <c r="B238" s="134" t="s">
        <v>2287</v>
      </c>
      <c r="C238" s="134" t="s">
        <v>39</v>
      </c>
      <c r="D238" s="134" t="s">
        <v>4</v>
      </c>
      <c r="E238" s="148">
        <v>12510830000</v>
      </c>
      <c r="F238" s="148">
        <v>18390915</v>
      </c>
      <c r="G238" s="148">
        <v>0</v>
      </c>
      <c r="H238" s="148">
        <v>3753249</v>
      </c>
      <c r="I238" s="148">
        <v>14637666</v>
      </c>
      <c r="J238" s="148">
        <v>5855066.4000000004</v>
      </c>
      <c r="K238" s="362"/>
      <c r="L238" s="148"/>
    </row>
    <row r="239" spans="1:12" x14ac:dyDescent="0.25">
      <c r="A239" s="133" t="s">
        <v>2066</v>
      </c>
      <c r="B239" s="134" t="s">
        <v>2362</v>
      </c>
      <c r="C239" s="134" t="s">
        <v>41</v>
      </c>
      <c r="D239" s="134" t="s">
        <v>283</v>
      </c>
      <c r="E239" s="148">
        <v>52420000</v>
      </c>
      <c r="F239" s="148">
        <v>103267</v>
      </c>
      <c r="G239" s="148">
        <v>0</v>
      </c>
      <c r="H239" s="148">
        <v>15726</v>
      </c>
      <c r="I239" s="148">
        <v>87541</v>
      </c>
      <c r="J239" s="148">
        <v>17508.2</v>
      </c>
      <c r="K239" s="362"/>
      <c r="L239" s="148"/>
    </row>
    <row r="240" spans="1:12" x14ac:dyDescent="0.25">
      <c r="A240" s="133" t="s">
        <v>1975</v>
      </c>
      <c r="B240" s="134" t="s">
        <v>1659</v>
      </c>
      <c r="C240" s="134" t="s">
        <v>34</v>
      </c>
      <c r="D240" s="134" t="s">
        <v>283</v>
      </c>
      <c r="E240" s="148">
        <v>36193975000</v>
      </c>
      <c r="F240" s="148">
        <v>73366629</v>
      </c>
      <c r="G240" s="148">
        <v>0</v>
      </c>
      <c r="H240" s="148">
        <v>10858192.5</v>
      </c>
      <c r="I240" s="148">
        <v>62508436.5</v>
      </c>
      <c r="J240" s="148">
        <v>18752530.949999999</v>
      </c>
      <c r="K240" s="362"/>
      <c r="L240" s="148"/>
    </row>
    <row r="241" spans="1:12" x14ac:dyDescent="0.25">
      <c r="A241" s="133" t="s">
        <v>1986</v>
      </c>
      <c r="B241" s="134" t="s">
        <v>2795</v>
      </c>
      <c r="C241" s="134" t="s">
        <v>34</v>
      </c>
      <c r="D241" s="134" t="s">
        <v>4</v>
      </c>
      <c r="E241" s="148">
        <v>2276064000</v>
      </c>
      <c r="F241" s="148">
        <v>3345810</v>
      </c>
      <c r="G241" s="148">
        <v>0</v>
      </c>
      <c r="H241" s="148">
        <v>682819.2</v>
      </c>
      <c r="I241" s="148">
        <v>2662990.7999999998</v>
      </c>
      <c r="J241" s="148">
        <v>1065196.32</v>
      </c>
      <c r="K241" s="362"/>
      <c r="L241" s="148"/>
    </row>
    <row r="242" spans="1:12" x14ac:dyDescent="0.25">
      <c r="A242" s="133" t="s">
        <v>1999</v>
      </c>
      <c r="B242" s="134" t="s">
        <v>2288</v>
      </c>
      <c r="C242" s="134" t="s">
        <v>33</v>
      </c>
      <c r="D242" s="134" t="s">
        <v>283</v>
      </c>
      <c r="E242" s="148">
        <v>41300000</v>
      </c>
      <c r="F242" s="148">
        <v>81353</v>
      </c>
      <c r="G242" s="148">
        <v>0</v>
      </c>
      <c r="H242" s="148">
        <v>12390</v>
      </c>
      <c r="I242" s="148">
        <v>68963</v>
      </c>
      <c r="J242" s="148">
        <v>13792.6</v>
      </c>
      <c r="K242" s="362"/>
      <c r="L242" s="148"/>
    </row>
    <row r="243" spans="1:12" x14ac:dyDescent="0.25">
      <c r="A243" s="133" t="s">
        <v>1970</v>
      </c>
      <c r="B243" s="134" t="s">
        <v>2289</v>
      </c>
      <c r="C243" s="134" t="s">
        <v>34</v>
      </c>
      <c r="D243" s="134" t="s">
        <v>283</v>
      </c>
      <c r="E243" s="148">
        <v>278030000</v>
      </c>
      <c r="F243" s="148">
        <v>474314</v>
      </c>
      <c r="G243" s="148">
        <v>0</v>
      </c>
      <c r="H243" s="148">
        <v>83409</v>
      </c>
      <c r="I243" s="148">
        <v>390905</v>
      </c>
      <c r="J243" s="148">
        <v>78181</v>
      </c>
      <c r="K243" s="362"/>
      <c r="L243" s="148"/>
    </row>
    <row r="244" spans="1:12" x14ac:dyDescent="0.25">
      <c r="A244" s="133" t="s">
        <v>2075</v>
      </c>
      <c r="B244" s="134" t="s">
        <v>2621</v>
      </c>
      <c r="C244" s="134" t="s">
        <v>40</v>
      </c>
      <c r="D244" s="134" t="s">
        <v>4</v>
      </c>
      <c r="E244" s="148">
        <v>17905560000</v>
      </c>
      <c r="F244" s="148">
        <v>26321173</v>
      </c>
      <c r="G244" s="148">
        <v>0</v>
      </c>
      <c r="H244" s="148">
        <v>5371668</v>
      </c>
      <c r="I244" s="148">
        <v>20949505</v>
      </c>
      <c r="J244" s="148">
        <v>9427277.25</v>
      </c>
      <c r="K244" s="362"/>
      <c r="L244" s="148"/>
    </row>
    <row r="245" spans="1:12" x14ac:dyDescent="0.25">
      <c r="A245" s="133" t="s">
        <v>2059</v>
      </c>
      <c r="B245" s="134" t="s">
        <v>2342</v>
      </c>
      <c r="C245" s="134" t="s">
        <v>40</v>
      </c>
      <c r="D245" s="134" t="s">
        <v>4</v>
      </c>
      <c r="E245" s="148">
        <v>557856900</v>
      </c>
      <c r="F245" s="148">
        <v>1098977</v>
      </c>
      <c r="G245" s="148">
        <v>0</v>
      </c>
      <c r="H245" s="148">
        <v>167357.07</v>
      </c>
      <c r="I245" s="148">
        <v>931619.93</v>
      </c>
      <c r="J245" s="148">
        <v>372647.97200000001</v>
      </c>
      <c r="K245" s="362"/>
      <c r="L245" s="148"/>
    </row>
    <row r="246" spans="1:12" x14ac:dyDescent="0.25">
      <c r="A246" s="133" t="s">
        <v>2269</v>
      </c>
      <c r="B246" s="134" t="s">
        <v>2274</v>
      </c>
      <c r="C246" s="134" t="s">
        <v>37</v>
      </c>
      <c r="D246" s="134" t="s">
        <v>283</v>
      </c>
      <c r="E246" s="148">
        <v>1354360000</v>
      </c>
      <c r="F246" s="148">
        <v>2145848</v>
      </c>
      <c r="G246" s="148">
        <v>0</v>
      </c>
      <c r="H246" s="148">
        <v>406308</v>
      </c>
      <c r="I246" s="148">
        <v>1739540</v>
      </c>
      <c r="J246" s="148">
        <v>347908</v>
      </c>
      <c r="K246" s="362"/>
      <c r="L246" s="148"/>
    </row>
    <row r="247" spans="1:12" x14ac:dyDescent="0.25">
      <c r="A247" s="133" t="s">
        <v>2314</v>
      </c>
      <c r="B247" s="134" t="s">
        <v>1513</v>
      </c>
      <c r="C247" s="134" t="s">
        <v>39</v>
      </c>
      <c r="D247" s="134" t="s">
        <v>283</v>
      </c>
      <c r="E247" s="148">
        <v>160990000</v>
      </c>
      <c r="F247" s="148">
        <v>236654</v>
      </c>
      <c r="G247" s="148">
        <v>0</v>
      </c>
      <c r="H247" s="148">
        <v>48297</v>
      </c>
      <c r="I247" s="148">
        <v>188357</v>
      </c>
      <c r="J247" s="148">
        <v>37671.4</v>
      </c>
      <c r="K247" s="362"/>
      <c r="L247" s="148"/>
    </row>
    <row r="248" spans="1:12" x14ac:dyDescent="0.25">
      <c r="A248" s="133" t="s">
        <v>2312</v>
      </c>
      <c r="B248" s="134" t="s">
        <v>263</v>
      </c>
      <c r="C248" s="134" t="s">
        <v>33</v>
      </c>
      <c r="D248" s="134" t="s">
        <v>283</v>
      </c>
      <c r="E248" s="148">
        <v>91820000</v>
      </c>
      <c r="F248" s="148">
        <v>180885</v>
      </c>
      <c r="G248" s="148">
        <v>0</v>
      </c>
      <c r="H248" s="148">
        <v>27546</v>
      </c>
      <c r="I248" s="148">
        <v>153339</v>
      </c>
      <c r="J248" s="148">
        <v>30667.8</v>
      </c>
      <c r="K248" s="362"/>
      <c r="L248" s="148"/>
    </row>
    <row r="249" spans="1:12" x14ac:dyDescent="0.25">
      <c r="A249" s="133" t="s">
        <v>2305</v>
      </c>
      <c r="B249" s="134" t="s">
        <v>2282</v>
      </c>
      <c r="C249" s="134" t="s">
        <v>37</v>
      </c>
      <c r="D249" s="134" t="s">
        <v>4</v>
      </c>
      <c r="E249" s="148">
        <v>1214208000</v>
      </c>
      <c r="F249" s="148">
        <v>1928414</v>
      </c>
      <c r="G249" s="148">
        <v>0</v>
      </c>
      <c r="H249" s="148">
        <v>364262.40000000002</v>
      </c>
      <c r="I249" s="148">
        <v>1564151.6</v>
      </c>
      <c r="J249" s="148">
        <v>625660.64</v>
      </c>
      <c r="K249" s="362"/>
      <c r="L249" s="148"/>
    </row>
    <row r="250" spans="1:12" x14ac:dyDescent="0.25">
      <c r="A250" s="133" t="s">
        <v>2307</v>
      </c>
      <c r="B250" s="134" t="s">
        <v>2343</v>
      </c>
      <c r="C250" s="134" t="s">
        <v>37</v>
      </c>
      <c r="D250" s="134" t="s">
        <v>4</v>
      </c>
      <c r="E250" s="148">
        <v>6031347000</v>
      </c>
      <c r="F250" s="148">
        <v>8977403</v>
      </c>
      <c r="G250" s="148">
        <v>0</v>
      </c>
      <c r="H250" s="148">
        <v>1809404.1</v>
      </c>
      <c r="I250" s="148">
        <v>7167998.9000000004</v>
      </c>
      <c r="J250" s="148">
        <v>2867199.56</v>
      </c>
      <c r="K250" s="362"/>
      <c r="L250" s="148"/>
    </row>
    <row r="251" spans="1:12" x14ac:dyDescent="0.25">
      <c r="A251" s="133" t="s">
        <v>2318</v>
      </c>
      <c r="B251" s="134" t="s">
        <v>2722</v>
      </c>
      <c r="C251" s="134" t="s">
        <v>41</v>
      </c>
      <c r="D251" s="134" t="s">
        <v>283</v>
      </c>
      <c r="E251" s="148">
        <v>510830000</v>
      </c>
      <c r="F251" s="148">
        <v>750916</v>
      </c>
      <c r="G251" s="148">
        <v>0</v>
      </c>
      <c r="H251" s="148">
        <v>153249</v>
      </c>
      <c r="I251" s="148">
        <v>597667</v>
      </c>
      <c r="J251" s="148">
        <v>119533.4</v>
      </c>
      <c r="K251" s="362"/>
      <c r="L251" s="148"/>
    </row>
    <row r="252" spans="1:12" x14ac:dyDescent="0.25">
      <c r="A252" s="133" t="s">
        <v>2309</v>
      </c>
      <c r="B252" s="134" t="s">
        <v>2363</v>
      </c>
      <c r="C252" s="134" t="s">
        <v>37</v>
      </c>
      <c r="D252" s="134" t="s">
        <v>4</v>
      </c>
      <c r="E252" s="148">
        <v>22624200000</v>
      </c>
      <c r="F252" s="148">
        <v>33257574</v>
      </c>
      <c r="G252" s="148">
        <v>0</v>
      </c>
      <c r="H252" s="148">
        <v>6787260</v>
      </c>
      <c r="I252" s="148">
        <v>26470314</v>
      </c>
      <c r="J252" s="148">
        <v>11911641.300000001</v>
      </c>
      <c r="K252" s="362"/>
      <c r="L252" s="148"/>
    </row>
    <row r="253" spans="1:12" x14ac:dyDescent="0.25">
      <c r="A253" s="133" t="s">
        <v>2422</v>
      </c>
      <c r="B253" s="134" t="s">
        <v>2882</v>
      </c>
      <c r="C253" s="134" t="s">
        <v>33</v>
      </c>
      <c r="D253" s="134" t="s">
        <v>4</v>
      </c>
      <c r="E253" s="148">
        <v>3749560000</v>
      </c>
      <c r="F253" s="148">
        <v>5511851</v>
      </c>
      <c r="G253" s="148">
        <v>0</v>
      </c>
      <c r="H253" s="148">
        <v>1124868</v>
      </c>
      <c r="I253" s="148">
        <v>4386983</v>
      </c>
      <c r="J253" s="148">
        <v>1754793.2</v>
      </c>
      <c r="K253" s="362"/>
      <c r="L253" s="148"/>
    </row>
    <row r="254" spans="1:12" x14ac:dyDescent="0.25">
      <c r="A254" s="133" t="s">
        <v>2465</v>
      </c>
      <c r="B254" s="134" t="s">
        <v>2566</v>
      </c>
      <c r="C254" s="134" t="s">
        <v>39</v>
      </c>
      <c r="D254" s="134" t="s">
        <v>283</v>
      </c>
      <c r="E254" s="148">
        <v>2681965000</v>
      </c>
      <c r="F254" s="148">
        <v>3942484</v>
      </c>
      <c r="G254" s="148">
        <v>0</v>
      </c>
      <c r="H254" s="148">
        <v>804589.5</v>
      </c>
      <c r="I254" s="148">
        <v>3137894.5</v>
      </c>
      <c r="J254" s="148">
        <v>627578.9</v>
      </c>
      <c r="K254" s="362"/>
      <c r="L254" s="148"/>
    </row>
    <row r="255" spans="1:12" x14ac:dyDescent="0.25">
      <c r="A255" s="38" t="s">
        <v>2468</v>
      </c>
      <c r="B255" s="38" t="s">
        <v>2883</v>
      </c>
      <c r="C255" s="38" t="s">
        <v>40</v>
      </c>
      <c r="D255" s="90" t="s">
        <v>283</v>
      </c>
      <c r="E255" s="89">
        <v>43250000</v>
      </c>
      <c r="F255" s="89">
        <v>85202</v>
      </c>
      <c r="G255" s="89">
        <v>0</v>
      </c>
      <c r="H255" s="89">
        <v>12975</v>
      </c>
      <c r="I255" s="89">
        <v>72227</v>
      </c>
      <c r="J255" s="89">
        <v>14445.4</v>
      </c>
      <c r="K255" s="362"/>
      <c r="L255" s="148"/>
    </row>
    <row r="256" spans="1:12" x14ac:dyDescent="0.25">
      <c r="A256" s="38" t="s">
        <v>2456</v>
      </c>
      <c r="B256" s="38" t="s">
        <v>1662</v>
      </c>
      <c r="C256" s="38" t="s">
        <v>34</v>
      </c>
      <c r="D256" s="90" t="s">
        <v>283</v>
      </c>
      <c r="E256" s="89">
        <v>996284000</v>
      </c>
      <c r="F256" s="89">
        <v>2317668</v>
      </c>
      <c r="G256" s="89">
        <v>0</v>
      </c>
      <c r="H256" s="89">
        <v>298885.2</v>
      </c>
      <c r="I256" s="89">
        <v>2018782.8</v>
      </c>
      <c r="J256" s="89">
        <v>403756.56</v>
      </c>
      <c r="K256" s="362"/>
      <c r="L256" s="148"/>
    </row>
    <row r="257" spans="1:12" x14ac:dyDescent="0.25">
      <c r="A257" s="38" t="s">
        <v>2459</v>
      </c>
      <c r="B257" s="38" t="s">
        <v>2884</v>
      </c>
      <c r="C257" s="38" t="s">
        <v>33</v>
      </c>
      <c r="D257" s="90" t="s">
        <v>4</v>
      </c>
      <c r="E257" s="89">
        <v>6387405000</v>
      </c>
      <c r="F257" s="89">
        <v>9389483</v>
      </c>
      <c r="G257" s="89">
        <v>0</v>
      </c>
      <c r="H257" s="89">
        <v>1916221.5</v>
      </c>
      <c r="I257" s="89">
        <v>7473261.5</v>
      </c>
      <c r="J257" s="89">
        <v>2989304.6</v>
      </c>
      <c r="K257" s="362"/>
      <c r="L257" s="148"/>
    </row>
    <row r="258" spans="1:12" x14ac:dyDescent="0.25">
      <c r="A258" s="38" t="s">
        <v>2477</v>
      </c>
      <c r="B258" s="38" t="s">
        <v>2567</v>
      </c>
      <c r="C258" s="38" t="s">
        <v>40</v>
      </c>
      <c r="D258" s="90" t="s">
        <v>4</v>
      </c>
      <c r="E258" s="89">
        <v>694000</v>
      </c>
      <c r="F258" s="89">
        <v>1367</v>
      </c>
      <c r="G258" s="89">
        <v>0</v>
      </c>
      <c r="H258" s="89">
        <v>208.2</v>
      </c>
      <c r="I258" s="89">
        <v>1158.8</v>
      </c>
      <c r="J258" s="89">
        <v>463.52</v>
      </c>
      <c r="K258" s="362"/>
      <c r="L258" s="148"/>
    </row>
    <row r="259" spans="1:12" x14ac:dyDescent="0.25">
      <c r="A259" s="38" t="s">
        <v>2530</v>
      </c>
      <c r="B259" s="38" t="s">
        <v>145</v>
      </c>
      <c r="C259" s="38" t="s">
        <v>34</v>
      </c>
      <c r="D259" s="90" t="s">
        <v>283</v>
      </c>
      <c r="E259" s="89">
        <v>975175000</v>
      </c>
      <c r="F259" s="89">
        <v>1731395</v>
      </c>
      <c r="G259" s="89">
        <v>0</v>
      </c>
      <c r="H259" s="89">
        <v>292552.5</v>
      </c>
      <c r="I259" s="89">
        <v>1438842.5</v>
      </c>
      <c r="J259" s="89">
        <v>287768.5</v>
      </c>
      <c r="K259" s="362"/>
      <c r="L259" s="148"/>
    </row>
    <row r="260" spans="1:12" x14ac:dyDescent="0.25">
      <c r="A260" s="38" t="s">
        <v>2532</v>
      </c>
      <c r="B260" s="38" t="s">
        <v>2622</v>
      </c>
      <c r="C260" s="38" t="s">
        <v>34</v>
      </c>
      <c r="D260" s="90" t="s">
        <v>4</v>
      </c>
      <c r="E260" s="89">
        <v>175830000</v>
      </c>
      <c r="F260" s="89">
        <v>346377</v>
      </c>
      <c r="G260" s="89">
        <v>0</v>
      </c>
      <c r="H260" s="89">
        <v>52749</v>
      </c>
      <c r="I260" s="89">
        <v>293628</v>
      </c>
      <c r="J260" s="89">
        <v>117451.2</v>
      </c>
      <c r="K260" s="362"/>
      <c r="L260" s="148"/>
    </row>
    <row r="261" spans="1:12" x14ac:dyDescent="0.25">
      <c r="A261" s="38" t="s">
        <v>2532</v>
      </c>
      <c r="B261" s="38" t="s">
        <v>2622</v>
      </c>
      <c r="C261" s="38" t="s">
        <v>34</v>
      </c>
      <c r="D261" s="90" t="s">
        <v>283</v>
      </c>
      <c r="E261" s="89">
        <v>290912000</v>
      </c>
      <c r="F261" s="89">
        <v>427632</v>
      </c>
      <c r="G261" s="89">
        <v>0</v>
      </c>
      <c r="H261" s="89">
        <v>87273.600000000006</v>
      </c>
      <c r="I261" s="89">
        <v>340358.40000000002</v>
      </c>
      <c r="J261" s="89">
        <v>68071.679999999993</v>
      </c>
      <c r="K261" s="362"/>
      <c r="L261" s="148"/>
    </row>
    <row r="262" spans="1:12" x14ac:dyDescent="0.25">
      <c r="A262" s="38" t="s">
        <v>2536</v>
      </c>
      <c r="B262" s="38" t="s">
        <v>2885</v>
      </c>
      <c r="C262" s="38" t="s">
        <v>40</v>
      </c>
      <c r="D262" s="90" t="s">
        <v>4</v>
      </c>
      <c r="E262" s="89">
        <v>36618000</v>
      </c>
      <c r="F262" s="89">
        <v>72136</v>
      </c>
      <c r="G262" s="89">
        <v>0</v>
      </c>
      <c r="H262" s="89">
        <v>10985.4</v>
      </c>
      <c r="I262" s="89">
        <v>61150.6</v>
      </c>
      <c r="J262" s="89">
        <v>24460.240000000002</v>
      </c>
      <c r="K262" s="362"/>
      <c r="L262" s="148"/>
    </row>
    <row r="263" spans="1:12" x14ac:dyDescent="0.25">
      <c r="A263" s="38" t="s">
        <v>2543</v>
      </c>
      <c r="B263" s="38" t="s">
        <v>2568</v>
      </c>
      <c r="C263" s="38" t="s">
        <v>38</v>
      </c>
      <c r="D263" s="90" t="s">
        <v>2569</v>
      </c>
      <c r="E263" s="89">
        <v>347246110000</v>
      </c>
      <c r="F263" s="89">
        <v>510451724</v>
      </c>
      <c r="G263" s="89">
        <v>0</v>
      </c>
      <c r="H263" s="89">
        <v>104173833</v>
      </c>
      <c r="I263" s="89">
        <v>406277891</v>
      </c>
      <c r="J263" s="89">
        <v>243766734.59999999</v>
      </c>
      <c r="K263" s="362"/>
      <c r="L263" s="148"/>
    </row>
    <row r="264" spans="1:12" x14ac:dyDescent="0.25">
      <c r="A264" s="38" t="s">
        <v>2572</v>
      </c>
      <c r="B264" s="38" t="s">
        <v>2708</v>
      </c>
      <c r="C264" s="38" t="s">
        <v>37</v>
      </c>
      <c r="D264" s="90" t="s">
        <v>4</v>
      </c>
      <c r="E264" s="89">
        <v>118384215000</v>
      </c>
      <c r="F264" s="89">
        <v>174024762</v>
      </c>
      <c r="G264" s="89">
        <v>0</v>
      </c>
      <c r="H264" s="89">
        <v>35515264.5</v>
      </c>
      <c r="I264" s="89">
        <v>138509497.5</v>
      </c>
      <c r="J264" s="89">
        <v>76180223.625</v>
      </c>
      <c r="K264" s="362"/>
      <c r="L264" s="148"/>
    </row>
    <row r="265" spans="1:12" x14ac:dyDescent="0.25">
      <c r="A265" s="38" t="s">
        <v>2588</v>
      </c>
      <c r="B265" s="38" t="s">
        <v>280</v>
      </c>
      <c r="C265" s="38" t="s">
        <v>40</v>
      </c>
      <c r="D265" s="90" t="s">
        <v>283</v>
      </c>
      <c r="E265" s="89">
        <v>1356691000</v>
      </c>
      <c r="F265" s="89">
        <v>3579993</v>
      </c>
      <c r="G265" s="89">
        <v>0</v>
      </c>
      <c r="H265" s="89">
        <v>407007.3</v>
      </c>
      <c r="I265" s="89">
        <v>3172985.7</v>
      </c>
      <c r="J265" s="89">
        <v>634597.14</v>
      </c>
      <c r="K265" s="362"/>
      <c r="L265" s="148"/>
    </row>
    <row r="266" spans="1:12" x14ac:dyDescent="0.25">
      <c r="A266" s="38" t="s">
        <v>2582</v>
      </c>
      <c r="B266" s="38" t="s">
        <v>2666</v>
      </c>
      <c r="C266" s="38" t="s">
        <v>33</v>
      </c>
      <c r="D266" s="90" t="s">
        <v>4</v>
      </c>
      <c r="E266" s="89">
        <v>3300000</v>
      </c>
      <c r="F266" s="89">
        <v>6500</v>
      </c>
      <c r="G266" s="89">
        <v>0</v>
      </c>
      <c r="H266" s="89">
        <v>990</v>
      </c>
      <c r="I266" s="89">
        <v>5510</v>
      </c>
      <c r="J266" s="89">
        <v>2204</v>
      </c>
      <c r="K266" s="362"/>
      <c r="L266" s="148"/>
    </row>
    <row r="267" spans="1:12" x14ac:dyDescent="0.25">
      <c r="A267" s="38" t="s">
        <v>2585</v>
      </c>
      <c r="B267" s="38" t="s">
        <v>3023</v>
      </c>
      <c r="C267" s="38" t="s">
        <v>40</v>
      </c>
      <c r="D267" s="90" t="s">
        <v>4</v>
      </c>
      <c r="E267" s="89">
        <v>877375000</v>
      </c>
      <c r="F267" s="89">
        <v>1728423</v>
      </c>
      <c r="G267" s="89">
        <v>0</v>
      </c>
      <c r="H267" s="89">
        <v>263212.5</v>
      </c>
      <c r="I267" s="89">
        <v>1465210.5</v>
      </c>
      <c r="J267" s="89">
        <v>586084.19999999995</v>
      </c>
      <c r="K267" s="362"/>
      <c r="L267" s="148"/>
    </row>
    <row r="268" spans="1:12" x14ac:dyDescent="0.25">
      <c r="A268" s="38" t="s">
        <v>2644</v>
      </c>
      <c r="B268" s="38" t="s">
        <v>2667</v>
      </c>
      <c r="C268" s="38" t="s">
        <v>1563</v>
      </c>
      <c r="D268" s="351" t="s">
        <v>4</v>
      </c>
      <c r="E268" s="352">
        <v>955077375000</v>
      </c>
      <c r="F268" s="352">
        <v>1404053763</v>
      </c>
      <c r="G268" s="89">
        <v>0</v>
      </c>
      <c r="H268" s="89">
        <v>286523212.5</v>
      </c>
      <c r="I268" s="89">
        <v>1117530550.5</v>
      </c>
      <c r="J268" s="89">
        <v>670518330.29999995</v>
      </c>
      <c r="K268" s="362"/>
      <c r="L268" s="148"/>
    </row>
    <row r="269" spans="1:12" x14ac:dyDescent="0.25">
      <c r="A269" s="38" t="s">
        <v>2685</v>
      </c>
      <c r="B269" s="38" t="s">
        <v>2710</v>
      </c>
      <c r="C269" s="38" t="s">
        <v>2668</v>
      </c>
      <c r="D269" s="351" t="s">
        <v>4</v>
      </c>
      <c r="E269" s="352">
        <v>268375960000</v>
      </c>
      <c r="F269" s="352">
        <v>402563938</v>
      </c>
      <c r="G269" s="89">
        <v>0</v>
      </c>
      <c r="H269" s="89">
        <v>80512788</v>
      </c>
      <c r="I269" s="89">
        <v>322051150</v>
      </c>
      <c r="J269" s="89">
        <v>193230690</v>
      </c>
      <c r="K269" s="362"/>
      <c r="L269" s="148"/>
    </row>
    <row r="270" spans="1:12" x14ac:dyDescent="0.25">
      <c r="A270" s="38" t="s">
        <v>2723</v>
      </c>
      <c r="B270" s="38" t="s">
        <v>2724</v>
      </c>
      <c r="C270" s="38" t="s">
        <v>33</v>
      </c>
      <c r="D270" s="351" t="s">
        <v>4</v>
      </c>
      <c r="E270" s="352">
        <v>150596000</v>
      </c>
      <c r="F270" s="352">
        <v>296672</v>
      </c>
      <c r="G270" s="89">
        <v>0</v>
      </c>
      <c r="H270" s="89">
        <v>45178.8</v>
      </c>
      <c r="I270" s="89">
        <v>251493.2</v>
      </c>
      <c r="J270" s="89">
        <v>100597.28</v>
      </c>
      <c r="K270" s="362"/>
      <c r="L270" s="148"/>
    </row>
    <row r="271" spans="1:12" x14ac:dyDescent="0.25">
      <c r="A271" s="38" t="s">
        <v>2766</v>
      </c>
      <c r="B271" s="38" t="s">
        <v>211</v>
      </c>
      <c r="C271" s="38" t="s">
        <v>40</v>
      </c>
      <c r="D271" s="351" t="s">
        <v>283</v>
      </c>
      <c r="E271" s="352">
        <v>3610605000</v>
      </c>
      <c r="F271" s="352">
        <v>6183198</v>
      </c>
      <c r="G271" s="89">
        <v>0</v>
      </c>
      <c r="H271" s="89">
        <v>1083181.5</v>
      </c>
      <c r="I271" s="89">
        <v>5100016.5</v>
      </c>
      <c r="J271" s="89">
        <v>1020003.3</v>
      </c>
      <c r="K271" s="362"/>
      <c r="L271" s="148"/>
    </row>
    <row r="272" spans="1:12" x14ac:dyDescent="0.25">
      <c r="A272" s="38" t="s">
        <v>2768</v>
      </c>
      <c r="B272" s="38" t="s">
        <v>2886</v>
      </c>
      <c r="C272" s="38" t="s">
        <v>1560</v>
      </c>
      <c r="D272" s="90" t="s">
        <v>4</v>
      </c>
      <c r="E272" s="89">
        <v>47320000</v>
      </c>
      <c r="F272" s="89">
        <v>93220</v>
      </c>
      <c r="G272" s="89">
        <v>0</v>
      </c>
      <c r="H272" s="89">
        <v>14196</v>
      </c>
      <c r="I272" s="89">
        <v>79024</v>
      </c>
      <c r="J272" s="89">
        <v>31609.599999999999</v>
      </c>
      <c r="K272" s="362"/>
      <c r="L272" s="148"/>
    </row>
    <row r="273" spans="1:12" x14ac:dyDescent="0.25">
      <c r="A273" s="38" t="s">
        <v>2816</v>
      </c>
      <c r="B273" s="38" t="s">
        <v>2887</v>
      </c>
      <c r="C273" s="38" t="s">
        <v>1560</v>
      </c>
      <c r="D273" s="90" t="s">
        <v>4</v>
      </c>
      <c r="E273" s="89">
        <v>2150000</v>
      </c>
      <c r="F273" s="89">
        <v>4235</v>
      </c>
      <c r="G273" s="89">
        <v>0</v>
      </c>
      <c r="H273" s="89">
        <v>645</v>
      </c>
      <c r="I273" s="89">
        <v>3590</v>
      </c>
      <c r="J273" s="89">
        <v>1436</v>
      </c>
      <c r="K273" s="362"/>
      <c r="L273" s="148"/>
    </row>
    <row r="274" spans="1:12" x14ac:dyDescent="0.25">
      <c r="A274" s="38" t="s">
        <v>2796</v>
      </c>
      <c r="B274" s="38" t="s">
        <v>2797</v>
      </c>
      <c r="C274" s="38" t="s">
        <v>1563</v>
      </c>
      <c r="D274" s="90" t="s">
        <v>4</v>
      </c>
      <c r="E274" s="89">
        <v>32220480000</v>
      </c>
      <c r="F274" s="89">
        <v>47364102</v>
      </c>
      <c r="G274" s="89">
        <v>0</v>
      </c>
      <c r="H274" s="89">
        <v>9666144</v>
      </c>
      <c r="I274" s="89">
        <v>37697958</v>
      </c>
      <c r="J274" s="89">
        <v>16964081.100000001</v>
      </c>
      <c r="K274" s="362"/>
      <c r="L274" s="148"/>
    </row>
    <row r="275" spans="1:12" x14ac:dyDescent="0.25">
      <c r="A275" s="38" t="s">
        <v>2801</v>
      </c>
      <c r="B275" s="38" t="s">
        <v>2888</v>
      </c>
      <c r="C275" s="38" t="s">
        <v>34</v>
      </c>
      <c r="D275" s="90" t="s">
        <v>4</v>
      </c>
      <c r="E275" s="89">
        <v>37690000</v>
      </c>
      <c r="F275" s="89">
        <v>149628</v>
      </c>
      <c r="G275" s="89">
        <v>0</v>
      </c>
      <c r="H275" s="89">
        <v>11307</v>
      </c>
      <c r="I275" s="89">
        <v>138321</v>
      </c>
      <c r="J275" s="89">
        <v>55328.4</v>
      </c>
      <c r="K275" s="362"/>
      <c r="L275" s="148"/>
    </row>
    <row r="276" spans="1:12" x14ac:dyDescent="0.25">
      <c r="A276" s="38" t="s">
        <v>2889</v>
      </c>
      <c r="B276" s="38" t="s">
        <v>102</v>
      </c>
      <c r="C276" s="38" t="s">
        <v>33</v>
      </c>
      <c r="D276" s="90" t="s">
        <v>4</v>
      </c>
      <c r="E276" s="89">
        <v>285890000</v>
      </c>
      <c r="F276" s="89">
        <v>420256</v>
      </c>
      <c r="G276" s="89">
        <v>0</v>
      </c>
      <c r="H276" s="89">
        <v>85767</v>
      </c>
      <c r="I276" s="89">
        <v>334489</v>
      </c>
      <c r="J276" s="89">
        <v>133795.6</v>
      </c>
      <c r="K276" s="362"/>
      <c r="L276" s="148"/>
    </row>
    <row r="277" spans="1:12" x14ac:dyDescent="0.25">
      <c r="A277" s="38" t="s">
        <v>2889</v>
      </c>
      <c r="B277" s="38" t="s">
        <v>102</v>
      </c>
      <c r="C277" s="38" t="s">
        <v>33</v>
      </c>
      <c r="D277" s="90" t="s">
        <v>283</v>
      </c>
      <c r="E277" s="89">
        <v>15233957000</v>
      </c>
      <c r="F277" s="89">
        <v>25384460</v>
      </c>
      <c r="G277" s="89">
        <v>0</v>
      </c>
      <c r="H277" s="89">
        <v>4570187.0999999996</v>
      </c>
      <c r="I277" s="89">
        <v>20814272.899999999</v>
      </c>
      <c r="J277" s="89">
        <v>5203568.2249999996</v>
      </c>
      <c r="K277" s="362"/>
      <c r="L277" s="148"/>
    </row>
    <row r="278" spans="1:12" x14ac:dyDescent="0.25">
      <c r="A278" s="38" t="s">
        <v>2890</v>
      </c>
      <c r="B278" s="38" t="s">
        <v>2891</v>
      </c>
      <c r="C278" s="38" t="s">
        <v>33</v>
      </c>
      <c r="D278" s="90" t="s">
        <v>4</v>
      </c>
      <c r="E278" s="89">
        <v>378593000</v>
      </c>
      <c r="F278" s="89">
        <v>556516</v>
      </c>
      <c r="G278" s="89">
        <v>0</v>
      </c>
      <c r="H278" s="89">
        <v>113577.9</v>
      </c>
      <c r="I278" s="89">
        <v>442938.1</v>
      </c>
      <c r="J278" s="89">
        <v>177175.24</v>
      </c>
      <c r="K278" s="362"/>
      <c r="L278" s="148"/>
    </row>
    <row r="279" spans="1:12" x14ac:dyDescent="0.25">
      <c r="A279" s="38" t="s">
        <v>2909</v>
      </c>
      <c r="B279" s="38" t="s">
        <v>3024</v>
      </c>
      <c r="C279" s="38" t="s">
        <v>33</v>
      </c>
      <c r="D279" s="90" t="s">
        <v>4</v>
      </c>
      <c r="E279" s="89">
        <v>165340000</v>
      </c>
      <c r="F279" s="89">
        <v>243049</v>
      </c>
      <c r="G279" s="89">
        <v>0</v>
      </c>
      <c r="H279" s="89">
        <v>49602</v>
      </c>
      <c r="I279" s="89">
        <v>193447</v>
      </c>
      <c r="J279" s="89">
        <v>77378.8</v>
      </c>
      <c r="K279" s="362"/>
      <c r="L279" s="148"/>
    </row>
    <row r="280" spans="1:12" x14ac:dyDescent="0.25">
      <c r="A280" s="38" t="s">
        <v>2892</v>
      </c>
      <c r="B280" s="38" t="s">
        <v>2893</v>
      </c>
      <c r="C280" s="38" t="s">
        <v>33</v>
      </c>
      <c r="D280" s="90" t="s">
        <v>4</v>
      </c>
      <c r="E280" s="89">
        <v>251675000</v>
      </c>
      <c r="F280" s="89">
        <v>495787</v>
      </c>
      <c r="G280" s="89">
        <v>0</v>
      </c>
      <c r="H280" s="89">
        <v>75502.5</v>
      </c>
      <c r="I280" s="89">
        <v>420284.5</v>
      </c>
      <c r="J280" s="89">
        <v>168113.8</v>
      </c>
      <c r="K280" s="362"/>
      <c r="L280" s="148"/>
    </row>
    <row r="281" spans="1:12" x14ac:dyDescent="0.25">
      <c r="A281" s="38" t="s">
        <v>2896</v>
      </c>
      <c r="B281" s="38" t="s">
        <v>3025</v>
      </c>
      <c r="C281" s="38" t="s">
        <v>37</v>
      </c>
      <c r="D281" s="90" t="s">
        <v>4</v>
      </c>
      <c r="E281" s="89">
        <v>675930730000</v>
      </c>
      <c r="F281" s="89">
        <v>811116876</v>
      </c>
      <c r="G281" s="89">
        <v>0</v>
      </c>
      <c r="H281" s="89">
        <v>202779219</v>
      </c>
      <c r="I281" s="89">
        <v>608337657</v>
      </c>
      <c r="J281" s="89">
        <v>365002594.19999999</v>
      </c>
      <c r="K281" s="362"/>
      <c r="L281" s="148"/>
    </row>
    <row r="282" spans="1:12" x14ac:dyDescent="0.25">
      <c r="A282" s="38" t="s">
        <v>2930</v>
      </c>
      <c r="B282" s="38" t="s">
        <v>3026</v>
      </c>
      <c r="C282" s="38" t="s">
        <v>40</v>
      </c>
      <c r="D282" s="90" t="s">
        <v>4</v>
      </c>
      <c r="E282" s="89">
        <v>4610650000</v>
      </c>
      <c r="F282" s="89">
        <v>6777636</v>
      </c>
      <c r="G282" s="89">
        <v>0</v>
      </c>
      <c r="H282" s="89">
        <v>1383195</v>
      </c>
      <c r="I282" s="89">
        <v>5394441</v>
      </c>
      <c r="J282" s="89">
        <v>2157776.4</v>
      </c>
      <c r="K282" s="362"/>
      <c r="L282" s="148"/>
    </row>
    <row r="283" spans="1:12" x14ac:dyDescent="0.25">
      <c r="A283" s="38" t="s">
        <v>2977</v>
      </c>
      <c r="B283" s="38" t="s">
        <v>3027</v>
      </c>
      <c r="C283" s="38" t="s">
        <v>34</v>
      </c>
      <c r="D283" s="90" t="s">
        <v>4</v>
      </c>
      <c r="E283" s="89">
        <v>970422000</v>
      </c>
      <c r="F283" s="89">
        <v>1426517</v>
      </c>
      <c r="G283" s="89">
        <v>0</v>
      </c>
      <c r="H283" s="89">
        <v>291126.59999999998</v>
      </c>
      <c r="I283" s="89">
        <v>1135390.3999999999</v>
      </c>
      <c r="J283" s="89">
        <v>454156.16</v>
      </c>
      <c r="K283" s="362"/>
      <c r="L283" s="148"/>
    </row>
    <row r="284" spans="1:12" x14ac:dyDescent="0.25">
      <c r="A284" s="38" t="s">
        <v>114</v>
      </c>
      <c r="B284" s="38" t="s">
        <v>115</v>
      </c>
      <c r="C284" s="38" t="s">
        <v>33</v>
      </c>
      <c r="D284" s="90" t="s">
        <v>14</v>
      </c>
      <c r="E284" s="89">
        <v>3773609600</v>
      </c>
      <c r="F284" s="89">
        <v>7441718</v>
      </c>
      <c r="G284" s="89">
        <v>0</v>
      </c>
      <c r="H284" s="89">
        <v>0</v>
      </c>
      <c r="I284" s="89">
        <v>7441718</v>
      </c>
      <c r="J284" s="89">
        <v>0</v>
      </c>
      <c r="K284" s="362"/>
      <c r="L284" s="148"/>
    </row>
    <row r="285" spans="1:12" x14ac:dyDescent="0.25">
      <c r="A285" s="38" t="s">
        <v>147</v>
      </c>
      <c r="B285" s="38" t="s">
        <v>148</v>
      </c>
      <c r="C285" s="38" t="s">
        <v>34</v>
      </c>
      <c r="D285" s="90" t="s">
        <v>14</v>
      </c>
      <c r="E285" s="89">
        <v>78000000</v>
      </c>
      <c r="F285" s="89">
        <v>153660</v>
      </c>
      <c r="G285" s="89">
        <v>0</v>
      </c>
      <c r="H285" s="89">
        <v>0</v>
      </c>
      <c r="I285" s="89">
        <v>153660</v>
      </c>
      <c r="J285" s="89">
        <v>0</v>
      </c>
      <c r="K285" s="362"/>
      <c r="L285" s="148"/>
    </row>
    <row r="286" spans="1:12" x14ac:dyDescent="0.25">
      <c r="A286" s="38" t="s">
        <v>1934</v>
      </c>
      <c r="B286" s="38" t="s">
        <v>2290</v>
      </c>
      <c r="C286" s="38" t="s">
        <v>37</v>
      </c>
      <c r="D286" s="90" t="s">
        <v>14</v>
      </c>
      <c r="E286" s="89">
        <v>150390000</v>
      </c>
      <c r="F286" s="89">
        <v>296264</v>
      </c>
      <c r="G286" s="89">
        <v>0</v>
      </c>
      <c r="H286" s="89">
        <v>0</v>
      </c>
      <c r="I286" s="89">
        <v>296264</v>
      </c>
      <c r="J286" s="89">
        <v>0</v>
      </c>
      <c r="K286" s="362"/>
      <c r="L286" s="148"/>
    </row>
    <row r="287" spans="1:12" x14ac:dyDescent="0.25">
      <c r="A287" s="38" t="s">
        <v>2725</v>
      </c>
      <c r="B287" s="38" t="s">
        <v>2726</v>
      </c>
      <c r="C287" s="38" t="s">
        <v>35</v>
      </c>
      <c r="D287" s="90" t="s">
        <v>14</v>
      </c>
      <c r="E287" s="89">
        <v>119830000</v>
      </c>
      <c r="F287" s="89">
        <v>236062</v>
      </c>
      <c r="G287" s="89">
        <v>0</v>
      </c>
      <c r="H287" s="89">
        <v>0</v>
      </c>
      <c r="I287" s="89">
        <v>236062</v>
      </c>
      <c r="J287" s="89">
        <v>0</v>
      </c>
      <c r="K287" s="362"/>
      <c r="L287" s="148"/>
    </row>
    <row r="288" spans="1:12" x14ac:dyDescent="0.25">
      <c r="A288" s="38" t="s">
        <v>95</v>
      </c>
      <c r="B288" s="38" t="s">
        <v>96</v>
      </c>
      <c r="C288" s="38" t="s">
        <v>94</v>
      </c>
      <c r="D288" s="90" t="s">
        <v>0</v>
      </c>
      <c r="E288" s="89">
        <v>36493404000</v>
      </c>
      <c r="F288" s="89">
        <v>0</v>
      </c>
      <c r="G288" s="89">
        <v>0</v>
      </c>
      <c r="H288" s="89">
        <v>0</v>
      </c>
      <c r="I288" s="89">
        <v>0</v>
      </c>
      <c r="J288" s="89">
        <v>0</v>
      </c>
      <c r="K288" s="362"/>
      <c r="L288" s="148"/>
    </row>
    <row r="289" spans="1:12" x14ac:dyDescent="0.25">
      <c r="A289" s="38" t="s">
        <v>196</v>
      </c>
      <c r="B289" s="38" t="s">
        <v>197</v>
      </c>
      <c r="C289" s="38" t="s">
        <v>38</v>
      </c>
      <c r="D289" s="90" t="s">
        <v>14</v>
      </c>
      <c r="E289" s="89">
        <v>5219315700</v>
      </c>
      <c r="F289" s="89">
        <v>7672261</v>
      </c>
      <c r="G289" s="89">
        <v>0</v>
      </c>
      <c r="H289" s="89">
        <v>0</v>
      </c>
      <c r="I289" s="89">
        <v>7672261</v>
      </c>
      <c r="J289" s="89">
        <v>0</v>
      </c>
      <c r="K289" s="362"/>
      <c r="L289" s="148"/>
    </row>
    <row r="290" spans="1:12" x14ac:dyDescent="0.25">
      <c r="A290" s="38" t="s">
        <v>2597</v>
      </c>
      <c r="B290" s="38" t="s">
        <v>2623</v>
      </c>
      <c r="C290" s="38" t="s">
        <v>1560</v>
      </c>
      <c r="D290" s="90" t="s">
        <v>14</v>
      </c>
      <c r="E290" s="89">
        <v>65174000</v>
      </c>
      <c r="F290" s="89">
        <v>128385</v>
      </c>
      <c r="G290" s="89">
        <v>0</v>
      </c>
      <c r="H290" s="89">
        <v>0</v>
      </c>
      <c r="I290" s="89">
        <v>128385</v>
      </c>
      <c r="J290" s="89">
        <v>0</v>
      </c>
      <c r="K290" s="362"/>
      <c r="L290" s="148"/>
    </row>
    <row r="291" spans="1:12" x14ac:dyDescent="0.25">
      <c r="A291" s="38" t="s">
        <v>2096</v>
      </c>
      <c r="B291" s="38" t="s">
        <v>2727</v>
      </c>
      <c r="C291" s="38" t="s">
        <v>1563</v>
      </c>
      <c r="D291" s="90" t="s">
        <v>14</v>
      </c>
      <c r="E291" s="89">
        <v>1152355000</v>
      </c>
      <c r="F291" s="89">
        <v>2270136</v>
      </c>
      <c r="G291" s="89">
        <v>0</v>
      </c>
      <c r="H291" s="89">
        <v>0</v>
      </c>
      <c r="I291" s="89">
        <v>2270136</v>
      </c>
      <c r="J291" s="89">
        <v>0</v>
      </c>
      <c r="K291" s="362"/>
      <c r="L291" s="148"/>
    </row>
    <row r="292" spans="1:12" x14ac:dyDescent="0.25">
      <c r="A292" s="38" t="s">
        <v>2679</v>
      </c>
      <c r="B292" s="38" t="s">
        <v>2680</v>
      </c>
      <c r="C292" s="38" t="s">
        <v>39</v>
      </c>
      <c r="D292" s="90" t="s">
        <v>14</v>
      </c>
      <c r="E292" s="89">
        <v>491870000</v>
      </c>
      <c r="F292" s="89">
        <v>959847</v>
      </c>
      <c r="G292" s="89">
        <v>0</v>
      </c>
      <c r="H292" s="89">
        <v>0</v>
      </c>
      <c r="I292" s="89">
        <v>959847</v>
      </c>
      <c r="J292" s="89">
        <v>0</v>
      </c>
      <c r="K292" s="362"/>
      <c r="L292" s="148"/>
    </row>
    <row r="293" spans="1:12" x14ac:dyDescent="0.25">
      <c r="A293" s="38" t="s">
        <v>223</v>
      </c>
      <c r="B293" s="38" t="s">
        <v>224</v>
      </c>
      <c r="C293" s="38" t="s">
        <v>40</v>
      </c>
      <c r="D293" s="90" t="s">
        <v>14</v>
      </c>
      <c r="E293" s="89">
        <v>1636376000</v>
      </c>
      <c r="F293" s="89">
        <v>3193904</v>
      </c>
      <c r="G293" s="89">
        <v>0</v>
      </c>
      <c r="H293" s="89">
        <v>0</v>
      </c>
      <c r="I293" s="89">
        <v>3193904</v>
      </c>
      <c r="J293" s="89">
        <v>0</v>
      </c>
      <c r="K293" s="362"/>
      <c r="L293" s="148"/>
    </row>
    <row r="294" spans="1:12" x14ac:dyDescent="0.25">
      <c r="A294" s="38" t="s">
        <v>1669</v>
      </c>
      <c r="B294" s="38" t="s">
        <v>1670</v>
      </c>
      <c r="C294" s="38" t="s">
        <v>41</v>
      </c>
      <c r="D294" s="90" t="s">
        <v>14</v>
      </c>
      <c r="E294" s="89">
        <v>101175000</v>
      </c>
      <c r="F294" s="89">
        <v>240279</v>
      </c>
      <c r="G294" s="89">
        <v>0</v>
      </c>
      <c r="H294" s="89">
        <v>0</v>
      </c>
      <c r="I294" s="89">
        <v>240279</v>
      </c>
      <c r="J294" s="89">
        <v>0</v>
      </c>
      <c r="K294" s="362"/>
      <c r="L294" s="148"/>
    </row>
    <row r="295" spans="1:12" x14ac:dyDescent="0.25">
      <c r="A295" s="38" t="s">
        <v>149</v>
      </c>
      <c r="B295" s="38" t="s">
        <v>150</v>
      </c>
      <c r="C295" s="38" t="s">
        <v>38</v>
      </c>
      <c r="D295" s="90" t="s">
        <v>16</v>
      </c>
      <c r="E295" s="89">
        <v>17939345200</v>
      </c>
      <c r="F295" s="89">
        <v>53279705</v>
      </c>
      <c r="G295" s="89">
        <v>0</v>
      </c>
      <c r="H295" s="89">
        <v>5381803.5599999996</v>
      </c>
      <c r="I295" s="89">
        <v>47897901.439999998</v>
      </c>
      <c r="J295" s="89">
        <v>23948950.719999999</v>
      </c>
      <c r="K295" s="362"/>
      <c r="L295" s="148"/>
    </row>
    <row r="296" spans="1:12" x14ac:dyDescent="0.25">
      <c r="A296" s="38" t="s">
        <v>335</v>
      </c>
      <c r="B296" s="38" t="s">
        <v>336</v>
      </c>
      <c r="C296" s="38" t="s">
        <v>38</v>
      </c>
      <c r="D296" s="90" t="s">
        <v>14</v>
      </c>
      <c r="E296" s="89">
        <v>6070409000</v>
      </c>
      <c r="F296" s="89">
        <v>11958607</v>
      </c>
      <c r="G296" s="89">
        <v>0</v>
      </c>
      <c r="H296" s="89">
        <v>0</v>
      </c>
      <c r="I296" s="89">
        <v>11958607</v>
      </c>
      <c r="J296" s="89">
        <v>0</v>
      </c>
      <c r="K296" s="362"/>
      <c r="L296" s="148"/>
    </row>
    <row r="297" spans="1:12" x14ac:dyDescent="0.25">
      <c r="A297" s="38" t="s">
        <v>1629</v>
      </c>
      <c r="B297" s="38" t="s">
        <v>3028</v>
      </c>
      <c r="C297" s="38" t="s">
        <v>38</v>
      </c>
      <c r="D297" s="90" t="s">
        <v>14</v>
      </c>
      <c r="E297" s="89">
        <v>14440000</v>
      </c>
      <c r="F297" s="89">
        <v>28446</v>
      </c>
      <c r="G297" s="89">
        <v>0</v>
      </c>
      <c r="H297" s="89">
        <v>0</v>
      </c>
      <c r="I297" s="89">
        <v>28446</v>
      </c>
      <c r="J297" s="89">
        <v>0</v>
      </c>
      <c r="K297" s="362"/>
      <c r="L297" s="148"/>
    </row>
    <row r="298" spans="1:12" x14ac:dyDescent="0.25">
      <c r="A298" s="38" t="s">
        <v>2093</v>
      </c>
      <c r="B298" s="38" t="s">
        <v>2291</v>
      </c>
      <c r="C298" s="38" t="s">
        <v>38</v>
      </c>
      <c r="D298" s="90" t="s">
        <v>14</v>
      </c>
      <c r="E298" s="89">
        <v>1023040000</v>
      </c>
      <c r="F298" s="89">
        <v>2015380</v>
      </c>
      <c r="G298" s="89">
        <v>0</v>
      </c>
      <c r="H298" s="89">
        <v>0</v>
      </c>
      <c r="I298" s="89">
        <v>2015380</v>
      </c>
      <c r="J298" s="89">
        <v>0</v>
      </c>
      <c r="K298" s="362"/>
      <c r="L298" s="148"/>
    </row>
    <row r="299" spans="1:12" x14ac:dyDescent="0.25">
      <c r="A299" s="38" t="s">
        <v>2349</v>
      </c>
      <c r="B299" s="38" t="s">
        <v>2380</v>
      </c>
      <c r="C299" s="38" t="s">
        <v>38</v>
      </c>
      <c r="D299" s="90" t="s">
        <v>14</v>
      </c>
      <c r="E299" s="89">
        <v>13101370000</v>
      </c>
      <c r="F299" s="89">
        <v>25809512</v>
      </c>
      <c r="G299" s="89">
        <v>0</v>
      </c>
      <c r="H299" s="89">
        <v>0</v>
      </c>
      <c r="I299" s="89">
        <v>25809512</v>
      </c>
      <c r="J299" s="89">
        <v>0</v>
      </c>
      <c r="K299" s="362"/>
      <c r="L299" s="148"/>
    </row>
    <row r="300" spans="1:12" x14ac:dyDescent="0.25">
      <c r="D300" s="442" t="s">
        <v>2292</v>
      </c>
      <c r="E300" s="443">
        <v>7477695387150</v>
      </c>
      <c r="F300" s="443">
        <v>11616371425</v>
      </c>
    </row>
    <row r="301" spans="1:12" x14ac:dyDescent="0.25">
      <c r="D301" s="442" t="s">
        <v>2293</v>
      </c>
      <c r="E301" s="443">
        <v>7477695387150</v>
      </c>
      <c r="F301" s="443">
        <v>11616371425</v>
      </c>
    </row>
    <row r="302" spans="1:12" x14ac:dyDescent="0.25">
      <c r="D302" s="442" t="s">
        <v>2294</v>
      </c>
      <c r="E302" s="443">
        <v>7477695387150</v>
      </c>
      <c r="F302" s="443">
        <v>11616371425</v>
      </c>
    </row>
    <row r="303" spans="1:12" x14ac:dyDescent="0.25">
      <c r="D303" s="442" t="s">
        <v>3066</v>
      </c>
      <c r="E303" s="443">
        <v>7477695387150</v>
      </c>
      <c r="F303" s="443">
        <v>11616371425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1.5703125" customWidth="1"/>
    <col min="2" max="2" width="32.28515625" customWidth="1"/>
    <col min="3" max="3" width="16.42578125" customWidth="1"/>
    <col min="4" max="4" width="19.140625" customWidth="1"/>
    <col min="5" max="5" width="16.7109375" customWidth="1"/>
    <col min="6" max="6" width="37" customWidth="1"/>
    <col min="7" max="7" width="32" customWidth="1"/>
    <col min="256" max="256" width="10.28515625" bestFit="1" customWidth="1"/>
    <col min="257" max="257" width="14.5703125" bestFit="1" customWidth="1"/>
    <col min="259" max="259" width="22.85546875" customWidth="1"/>
    <col min="260" max="260" width="11.28515625" bestFit="1" customWidth="1"/>
    <col min="261" max="261" width="27.140625" bestFit="1" customWidth="1"/>
    <col min="262" max="262" width="16" bestFit="1" customWidth="1"/>
    <col min="263" max="263" width="14" bestFit="1" customWidth="1"/>
    <col min="512" max="512" width="10.28515625" bestFit="1" customWidth="1"/>
    <col min="513" max="513" width="14.5703125" bestFit="1" customWidth="1"/>
    <col min="515" max="515" width="22.85546875" customWidth="1"/>
    <col min="516" max="516" width="11.28515625" bestFit="1" customWidth="1"/>
    <col min="517" max="517" width="27.140625" bestFit="1" customWidth="1"/>
    <col min="518" max="518" width="16" bestFit="1" customWidth="1"/>
    <col min="519" max="519" width="14" bestFit="1" customWidth="1"/>
    <col min="768" max="768" width="10.28515625" bestFit="1" customWidth="1"/>
    <col min="769" max="769" width="14.5703125" bestFit="1" customWidth="1"/>
    <col min="771" max="771" width="22.85546875" customWidth="1"/>
    <col min="772" max="772" width="11.28515625" bestFit="1" customWidth="1"/>
    <col min="773" max="773" width="27.140625" bestFit="1" customWidth="1"/>
    <col min="774" max="774" width="16" bestFit="1" customWidth="1"/>
    <col min="775" max="775" width="14" bestFit="1" customWidth="1"/>
    <col min="1024" max="1024" width="10.28515625" bestFit="1" customWidth="1"/>
    <col min="1025" max="1025" width="14.5703125" bestFit="1" customWidth="1"/>
    <col min="1027" max="1027" width="22.85546875" customWidth="1"/>
    <col min="1028" max="1028" width="11.28515625" bestFit="1" customWidth="1"/>
    <col min="1029" max="1029" width="27.140625" bestFit="1" customWidth="1"/>
    <col min="1030" max="1030" width="16" bestFit="1" customWidth="1"/>
    <col min="1031" max="1031" width="14" bestFit="1" customWidth="1"/>
    <col min="1280" max="1280" width="10.28515625" bestFit="1" customWidth="1"/>
    <col min="1281" max="1281" width="14.5703125" bestFit="1" customWidth="1"/>
    <col min="1283" max="1283" width="22.85546875" customWidth="1"/>
    <col min="1284" max="1284" width="11.28515625" bestFit="1" customWidth="1"/>
    <col min="1285" max="1285" width="27.140625" bestFit="1" customWidth="1"/>
    <col min="1286" max="1286" width="16" bestFit="1" customWidth="1"/>
    <col min="1287" max="1287" width="14" bestFit="1" customWidth="1"/>
    <col min="1536" max="1536" width="10.28515625" bestFit="1" customWidth="1"/>
    <col min="1537" max="1537" width="14.5703125" bestFit="1" customWidth="1"/>
    <col min="1539" max="1539" width="22.85546875" customWidth="1"/>
    <col min="1540" max="1540" width="11.28515625" bestFit="1" customWidth="1"/>
    <col min="1541" max="1541" width="27.140625" bestFit="1" customWidth="1"/>
    <col min="1542" max="1542" width="16" bestFit="1" customWidth="1"/>
    <col min="1543" max="1543" width="14" bestFit="1" customWidth="1"/>
    <col min="1792" max="1792" width="10.28515625" bestFit="1" customWidth="1"/>
    <col min="1793" max="1793" width="14.5703125" bestFit="1" customWidth="1"/>
    <col min="1795" max="1795" width="22.85546875" customWidth="1"/>
    <col min="1796" max="1796" width="11.28515625" bestFit="1" customWidth="1"/>
    <col min="1797" max="1797" width="27.140625" bestFit="1" customWidth="1"/>
    <col min="1798" max="1798" width="16" bestFit="1" customWidth="1"/>
    <col min="1799" max="1799" width="14" bestFit="1" customWidth="1"/>
    <col min="2048" max="2048" width="10.28515625" bestFit="1" customWidth="1"/>
    <col min="2049" max="2049" width="14.5703125" bestFit="1" customWidth="1"/>
    <col min="2051" max="2051" width="22.85546875" customWidth="1"/>
    <col min="2052" max="2052" width="11.28515625" bestFit="1" customWidth="1"/>
    <col min="2053" max="2053" width="27.140625" bestFit="1" customWidth="1"/>
    <col min="2054" max="2054" width="16" bestFit="1" customWidth="1"/>
    <col min="2055" max="2055" width="14" bestFit="1" customWidth="1"/>
    <col min="2304" max="2304" width="10.28515625" bestFit="1" customWidth="1"/>
    <col min="2305" max="2305" width="14.5703125" bestFit="1" customWidth="1"/>
    <col min="2307" max="2307" width="22.85546875" customWidth="1"/>
    <col min="2308" max="2308" width="11.28515625" bestFit="1" customWidth="1"/>
    <col min="2309" max="2309" width="27.140625" bestFit="1" customWidth="1"/>
    <col min="2310" max="2310" width="16" bestFit="1" customWidth="1"/>
    <col min="2311" max="2311" width="14" bestFit="1" customWidth="1"/>
    <col min="2560" max="2560" width="10.28515625" bestFit="1" customWidth="1"/>
    <col min="2561" max="2561" width="14.5703125" bestFit="1" customWidth="1"/>
    <col min="2563" max="2563" width="22.85546875" customWidth="1"/>
    <col min="2564" max="2564" width="11.28515625" bestFit="1" customWidth="1"/>
    <col min="2565" max="2565" width="27.140625" bestFit="1" customWidth="1"/>
    <col min="2566" max="2566" width="16" bestFit="1" customWidth="1"/>
    <col min="2567" max="2567" width="14" bestFit="1" customWidth="1"/>
    <col min="2816" max="2816" width="10.28515625" bestFit="1" customWidth="1"/>
    <col min="2817" max="2817" width="14.5703125" bestFit="1" customWidth="1"/>
    <col min="2819" max="2819" width="22.85546875" customWidth="1"/>
    <col min="2820" max="2820" width="11.28515625" bestFit="1" customWidth="1"/>
    <col min="2821" max="2821" width="27.140625" bestFit="1" customWidth="1"/>
    <col min="2822" max="2822" width="16" bestFit="1" customWidth="1"/>
    <col min="2823" max="2823" width="14" bestFit="1" customWidth="1"/>
    <col min="3072" max="3072" width="10.28515625" bestFit="1" customWidth="1"/>
    <col min="3073" max="3073" width="14.5703125" bestFit="1" customWidth="1"/>
    <col min="3075" max="3075" width="22.85546875" customWidth="1"/>
    <col min="3076" max="3076" width="11.28515625" bestFit="1" customWidth="1"/>
    <col min="3077" max="3077" width="27.140625" bestFit="1" customWidth="1"/>
    <col min="3078" max="3078" width="16" bestFit="1" customWidth="1"/>
    <col min="3079" max="3079" width="14" bestFit="1" customWidth="1"/>
    <col min="3328" max="3328" width="10.28515625" bestFit="1" customWidth="1"/>
    <col min="3329" max="3329" width="14.5703125" bestFit="1" customWidth="1"/>
    <col min="3331" max="3331" width="22.85546875" customWidth="1"/>
    <col min="3332" max="3332" width="11.28515625" bestFit="1" customWidth="1"/>
    <col min="3333" max="3333" width="27.140625" bestFit="1" customWidth="1"/>
    <col min="3334" max="3334" width="16" bestFit="1" customWidth="1"/>
    <col min="3335" max="3335" width="14" bestFit="1" customWidth="1"/>
    <col min="3584" max="3584" width="10.28515625" bestFit="1" customWidth="1"/>
    <col min="3585" max="3585" width="14.5703125" bestFit="1" customWidth="1"/>
    <col min="3587" max="3587" width="22.85546875" customWidth="1"/>
    <col min="3588" max="3588" width="11.28515625" bestFit="1" customWidth="1"/>
    <col min="3589" max="3589" width="27.140625" bestFit="1" customWidth="1"/>
    <col min="3590" max="3590" width="16" bestFit="1" customWidth="1"/>
    <col min="3591" max="3591" width="14" bestFit="1" customWidth="1"/>
    <col min="3840" max="3840" width="10.28515625" bestFit="1" customWidth="1"/>
    <col min="3841" max="3841" width="14.5703125" bestFit="1" customWidth="1"/>
    <col min="3843" max="3843" width="22.85546875" customWidth="1"/>
    <col min="3844" max="3844" width="11.28515625" bestFit="1" customWidth="1"/>
    <col min="3845" max="3845" width="27.140625" bestFit="1" customWidth="1"/>
    <col min="3846" max="3846" width="16" bestFit="1" customWidth="1"/>
    <col min="3847" max="3847" width="14" bestFit="1" customWidth="1"/>
    <col min="4096" max="4096" width="10.28515625" bestFit="1" customWidth="1"/>
    <col min="4097" max="4097" width="14.5703125" bestFit="1" customWidth="1"/>
    <col min="4099" max="4099" width="22.85546875" customWidth="1"/>
    <col min="4100" max="4100" width="11.28515625" bestFit="1" customWidth="1"/>
    <col min="4101" max="4101" width="27.140625" bestFit="1" customWidth="1"/>
    <col min="4102" max="4102" width="16" bestFit="1" customWidth="1"/>
    <col min="4103" max="4103" width="14" bestFit="1" customWidth="1"/>
    <col min="4352" max="4352" width="10.28515625" bestFit="1" customWidth="1"/>
    <col min="4353" max="4353" width="14.5703125" bestFit="1" customWidth="1"/>
    <col min="4355" max="4355" width="22.85546875" customWidth="1"/>
    <col min="4356" max="4356" width="11.28515625" bestFit="1" customWidth="1"/>
    <col min="4357" max="4357" width="27.140625" bestFit="1" customWidth="1"/>
    <col min="4358" max="4358" width="16" bestFit="1" customWidth="1"/>
    <col min="4359" max="4359" width="14" bestFit="1" customWidth="1"/>
    <col min="4608" max="4608" width="10.28515625" bestFit="1" customWidth="1"/>
    <col min="4609" max="4609" width="14.5703125" bestFit="1" customWidth="1"/>
    <col min="4611" max="4611" width="22.85546875" customWidth="1"/>
    <col min="4612" max="4612" width="11.28515625" bestFit="1" customWidth="1"/>
    <col min="4613" max="4613" width="27.140625" bestFit="1" customWidth="1"/>
    <col min="4614" max="4614" width="16" bestFit="1" customWidth="1"/>
    <col min="4615" max="4615" width="14" bestFit="1" customWidth="1"/>
    <col min="4864" max="4864" width="10.28515625" bestFit="1" customWidth="1"/>
    <col min="4865" max="4865" width="14.5703125" bestFit="1" customWidth="1"/>
    <col min="4867" max="4867" width="22.85546875" customWidth="1"/>
    <col min="4868" max="4868" width="11.28515625" bestFit="1" customWidth="1"/>
    <col min="4869" max="4869" width="27.140625" bestFit="1" customWidth="1"/>
    <col min="4870" max="4870" width="16" bestFit="1" customWidth="1"/>
    <col min="4871" max="4871" width="14" bestFit="1" customWidth="1"/>
    <col min="5120" max="5120" width="10.28515625" bestFit="1" customWidth="1"/>
    <col min="5121" max="5121" width="14.5703125" bestFit="1" customWidth="1"/>
    <col min="5123" max="5123" width="22.85546875" customWidth="1"/>
    <col min="5124" max="5124" width="11.28515625" bestFit="1" customWidth="1"/>
    <col min="5125" max="5125" width="27.140625" bestFit="1" customWidth="1"/>
    <col min="5126" max="5126" width="16" bestFit="1" customWidth="1"/>
    <col min="5127" max="5127" width="14" bestFit="1" customWidth="1"/>
    <col min="5376" max="5376" width="10.28515625" bestFit="1" customWidth="1"/>
    <col min="5377" max="5377" width="14.5703125" bestFit="1" customWidth="1"/>
    <col min="5379" max="5379" width="22.85546875" customWidth="1"/>
    <col min="5380" max="5380" width="11.28515625" bestFit="1" customWidth="1"/>
    <col min="5381" max="5381" width="27.140625" bestFit="1" customWidth="1"/>
    <col min="5382" max="5382" width="16" bestFit="1" customWidth="1"/>
    <col min="5383" max="5383" width="14" bestFit="1" customWidth="1"/>
    <col min="5632" max="5632" width="10.28515625" bestFit="1" customWidth="1"/>
    <col min="5633" max="5633" width="14.5703125" bestFit="1" customWidth="1"/>
    <col min="5635" max="5635" width="22.85546875" customWidth="1"/>
    <col min="5636" max="5636" width="11.28515625" bestFit="1" customWidth="1"/>
    <col min="5637" max="5637" width="27.140625" bestFit="1" customWidth="1"/>
    <col min="5638" max="5638" width="16" bestFit="1" customWidth="1"/>
    <col min="5639" max="5639" width="14" bestFit="1" customWidth="1"/>
    <col min="5888" max="5888" width="10.28515625" bestFit="1" customWidth="1"/>
    <col min="5889" max="5889" width="14.5703125" bestFit="1" customWidth="1"/>
    <col min="5891" max="5891" width="22.85546875" customWidth="1"/>
    <col min="5892" max="5892" width="11.28515625" bestFit="1" customWidth="1"/>
    <col min="5893" max="5893" width="27.140625" bestFit="1" customWidth="1"/>
    <col min="5894" max="5894" width="16" bestFit="1" customWidth="1"/>
    <col min="5895" max="5895" width="14" bestFit="1" customWidth="1"/>
    <col min="6144" max="6144" width="10.28515625" bestFit="1" customWidth="1"/>
    <col min="6145" max="6145" width="14.5703125" bestFit="1" customWidth="1"/>
    <col min="6147" max="6147" width="22.85546875" customWidth="1"/>
    <col min="6148" max="6148" width="11.28515625" bestFit="1" customWidth="1"/>
    <col min="6149" max="6149" width="27.140625" bestFit="1" customWidth="1"/>
    <col min="6150" max="6150" width="16" bestFit="1" customWidth="1"/>
    <col min="6151" max="6151" width="14" bestFit="1" customWidth="1"/>
    <col min="6400" max="6400" width="10.28515625" bestFit="1" customWidth="1"/>
    <col min="6401" max="6401" width="14.5703125" bestFit="1" customWidth="1"/>
    <col min="6403" max="6403" width="22.85546875" customWidth="1"/>
    <col min="6404" max="6404" width="11.28515625" bestFit="1" customWidth="1"/>
    <col min="6405" max="6405" width="27.140625" bestFit="1" customWidth="1"/>
    <col min="6406" max="6406" width="16" bestFit="1" customWidth="1"/>
    <col min="6407" max="6407" width="14" bestFit="1" customWidth="1"/>
    <col min="6656" max="6656" width="10.28515625" bestFit="1" customWidth="1"/>
    <col min="6657" max="6657" width="14.5703125" bestFit="1" customWidth="1"/>
    <col min="6659" max="6659" width="22.85546875" customWidth="1"/>
    <col min="6660" max="6660" width="11.28515625" bestFit="1" customWidth="1"/>
    <col min="6661" max="6661" width="27.140625" bestFit="1" customWidth="1"/>
    <col min="6662" max="6662" width="16" bestFit="1" customWidth="1"/>
    <col min="6663" max="6663" width="14" bestFit="1" customWidth="1"/>
    <col min="6912" max="6912" width="10.28515625" bestFit="1" customWidth="1"/>
    <col min="6913" max="6913" width="14.5703125" bestFit="1" customWidth="1"/>
    <col min="6915" max="6915" width="22.85546875" customWidth="1"/>
    <col min="6916" max="6916" width="11.28515625" bestFit="1" customWidth="1"/>
    <col min="6917" max="6917" width="27.140625" bestFit="1" customWidth="1"/>
    <col min="6918" max="6918" width="16" bestFit="1" customWidth="1"/>
    <col min="6919" max="6919" width="14" bestFit="1" customWidth="1"/>
    <col min="7168" max="7168" width="10.28515625" bestFit="1" customWidth="1"/>
    <col min="7169" max="7169" width="14.5703125" bestFit="1" customWidth="1"/>
    <col min="7171" max="7171" width="22.85546875" customWidth="1"/>
    <col min="7172" max="7172" width="11.28515625" bestFit="1" customWidth="1"/>
    <col min="7173" max="7173" width="27.140625" bestFit="1" customWidth="1"/>
    <col min="7174" max="7174" width="16" bestFit="1" customWidth="1"/>
    <col min="7175" max="7175" width="14" bestFit="1" customWidth="1"/>
    <col min="7424" max="7424" width="10.28515625" bestFit="1" customWidth="1"/>
    <col min="7425" max="7425" width="14.5703125" bestFit="1" customWidth="1"/>
    <col min="7427" max="7427" width="22.85546875" customWidth="1"/>
    <col min="7428" max="7428" width="11.28515625" bestFit="1" customWidth="1"/>
    <col min="7429" max="7429" width="27.140625" bestFit="1" customWidth="1"/>
    <col min="7430" max="7430" width="16" bestFit="1" customWidth="1"/>
    <col min="7431" max="7431" width="14" bestFit="1" customWidth="1"/>
    <col min="7680" max="7680" width="10.28515625" bestFit="1" customWidth="1"/>
    <col min="7681" max="7681" width="14.5703125" bestFit="1" customWidth="1"/>
    <col min="7683" max="7683" width="22.85546875" customWidth="1"/>
    <col min="7684" max="7684" width="11.28515625" bestFit="1" customWidth="1"/>
    <col min="7685" max="7685" width="27.140625" bestFit="1" customWidth="1"/>
    <col min="7686" max="7686" width="16" bestFit="1" customWidth="1"/>
    <col min="7687" max="7687" width="14" bestFit="1" customWidth="1"/>
    <col min="7936" max="7936" width="10.28515625" bestFit="1" customWidth="1"/>
    <col min="7937" max="7937" width="14.5703125" bestFit="1" customWidth="1"/>
    <col min="7939" max="7939" width="22.85546875" customWidth="1"/>
    <col min="7940" max="7940" width="11.28515625" bestFit="1" customWidth="1"/>
    <col min="7941" max="7941" width="27.140625" bestFit="1" customWidth="1"/>
    <col min="7942" max="7942" width="16" bestFit="1" customWidth="1"/>
    <col min="7943" max="7943" width="14" bestFit="1" customWidth="1"/>
    <col min="8192" max="8192" width="10.28515625" bestFit="1" customWidth="1"/>
    <col min="8193" max="8193" width="14.5703125" bestFit="1" customWidth="1"/>
    <col min="8195" max="8195" width="22.85546875" customWidth="1"/>
    <col min="8196" max="8196" width="11.28515625" bestFit="1" customWidth="1"/>
    <col min="8197" max="8197" width="27.140625" bestFit="1" customWidth="1"/>
    <col min="8198" max="8198" width="16" bestFit="1" customWidth="1"/>
    <col min="8199" max="8199" width="14" bestFit="1" customWidth="1"/>
    <col min="8448" max="8448" width="10.28515625" bestFit="1" customWidth="1"/>
    <col min="8449" max="8449" width="14.5703125" bestFit="1" customWidth="1"/>
    <col min="8451" max="8451" width="22.85546875" customWidth="1"/>
    <col min="8452" max="8452" width="11.28515625" bestFit="1" customWidth="1"/>
    <col min="8453" max="8453" width="27.140625" bestFit="1" customWidth="1"/>
    <col min="8454" max="8454" width="16" bestFit="1" customWidth="1"/>
    <col min="8455" max="8455" width="14" bestFit="1" customWidth="1"/>
    <col min="8704" max="8704" width="10.28515625" bestFit="1" customWidth="1"/>
    <col min="8705" max="8705" width="14.5703125" bestFit="1" customWidth="1"/>
    <col min="8707" max="8707" width="22.85546875" customWidth="1"/>
    <col min="8708" max="8708" width="11.28515625" bestFit="1" customWidth="1"/>
    <col min="8709" max="8709" width="27.140625" bestFit="1" customWidth="1"/>
    <col min="8710" max="8710" width="16" bestFit="1" customWidth="1"/>
    <col min="8711" max="8711" width="14" bestFit="1" customWidth="1"/>
    <col min="8960" max="8960" width="10.28515625" bestFit="1" customWidth="1"/>
    <col min="8961" max="8961" width="14.5703125" bestFit="1" customWidth="1"/>
    <col min="8963" max="8963" width="22.85546875" customWidth="1"/>
    <col min="8964" max="8964" width="11.28515625" bestFit="1" customWidth="1"/>
    <col min="8965" max="8965" width="27.140625" bestFit="1" customWidth="1"/>
    <col min="8966" max="8966" width="16" bestFit="1" customWidth="1"/>
    <col min="8967" max="8967" width="14" bestFit="1" customWidth="1"/>
    <col min="9216" max="9216" width="10.28515625" bestFit="1" customWidth="1"/>
    <col min="9217" max="9217" width="14.5703125" bestFit="1" customWidth="1"/>
    <col min="9219" max="9219" width="22.85546875" customWidth="1"/>
    <col min="9220" max="9220" width="11.28515625" bestFit="1" customWidth="1"/>
    <col min="9221" max="9221" width="27.140625" bestFit="1" customWidth="1"/>
    <col min="9222" max="9222" width="16" bestFit="1" customWidth="1"/>
    <col min="9223" max="9223" width="14" bestFit="1" customWidth="1"/>
    <col min="9472" max="9472" width="10.28515625" bestFit="1" customWidth="1"/>
    <col min="9473" max="9473" width="14.5703125" bestFit="1" customWidth="1"/>
    <col min="9475" max="9475" width="22.85546875" customWidth="1"/>
    <col min="9476" max="9476" width="11.28515625" bestFit="1" customWidth="1"/>
    <col min="9477" max="9477" width="27.140625" bestFit="1" customWidth="1"/>
    <col min="9478" max="9478" width="16" bestFit="1" customWidth="1"/>
    <col min="9479" max="9479" width="14" bestFit="1" customWidth="1"/>
    <col min="9728" max="9728" width="10.28515625" bestFit="1" customWidth="1"/>
    <col min="9729" max="9729" width="14.5703125" bestFit="1" customWidth="1"/>
    <col min="9731" max="9731" width="22.85546875" customWidth="1"/>
    <col min="9732" max="9732" width="11.28515625" bestFit="1" customWidth="1"/>
    <col min="9733" max="9733" width="27.140625" bestFit="1" customWidth="1"/>
    <col min="9734" max="9734" width="16" bestFit="1" customWidth="1"/>
    <col min="9735" max="9735" width="14" bestFit="1" customWidth="1"/>
    <col min="9984" max="9984" width="10.28515625" bestFit="1" customWidth="1"/>
    <col min="9985" max="9985" width="14.5703125" bestFit="1" customWidth="1"/>
    <col min="9987" max="9987" width="22.85546875" customWidth="1"/>
    <col min="9988" max="9988" width="11.28515625" bestFit="1" customWidth="1"/>
    <col min="9989" max="9989" width="27.140625" bestFit="1" customWidth="1"/>
    <col min="9990" max="9990" width="16" bestFit="1" customWidth="1"/>
    <col min="9991" max="9991" width="14" bestFit="1" customWidth="1"/>
    <col min="10240" max="10240" width="10.28515625" bestFit="1" customWidth="1"/>
    <col min="10241" max="10241" width="14.5703125" bestFit="1" customWidth="1"/>
    <col min="10243" max="10243" width="22.85546875" customWidth="1"/>
    <col min="10244" max="10244" width="11.28515625" bestFit="1" customWidth="1"/>
    <col min="10245" max="10245" width="27.140625" bestFit="1" customWidth="1"/>
    <col min="10246" max="10246" width="16" bestFit="1" customWidth="1"/>
    <col min="10247" max="10247" width="14" bestFit="1" customWidth="1"/>
    <col min="10496" max="10496" width="10.28515625" bestFit="1" customWidth="1"/>
    <col min="10497" max="10497" width="14.5703125" bestFit="1" customWidth="1"/>
    <col min="10499" max="10499" width="22.85546875" customWidth="1"/>
    <col min="10500" max="10500" width="11.28515625" bestFit="1" customWidth="1"/>
    <col min="10501" max="10501" width="27.140625" bestFit="1" customWidth="1"/>
    <col min="10502" max="10502" width="16" bestFit="1" customWidth="1"/>
    <col min="10503" max="10503" width="14" bestFit="1" customWidth="1"/>
    <col min="10752" max="10752" width="10.28515625" bestFit="1" customWidth="1"/>
    <col min="10753" max="10753" width="14.5703125" bestFit="1" customWidth="1"/>
    <col min="10755" max="10755" width="22.85546875" customWidth="1"/>
    <col min="10756" max="10756" width="11.28515625" bestFit="1" customWidth="1"/>
    <col min="10757" max="10757" width="27.140625" bestFit="1" customWidth="1"/>
    <col min="10758" max="10758" width="16" bestFit="1" customWidth="1"/>
    <col min="10759" max="10759" width="14" bestFit="1" customWidth="1"/>
    <col min="11008" max="11008" width="10.28515625" bestFit="1" customWidth="1"/>
    <col min="11009" max="11009" width="14.5703125" bestFit="1" customWidth="1"/>
    <col min="11011" max="11011" width="22.85546875" customWidth="1"/>
    <col min="11012" max="11012" width="11.28515625" bestFit="1" customWidth="1"/>
    <col min="11013" max="11013" width="27.140625" bestFit="1" customWidth="1"/>
    <col min="11014" max="11014" width="16" bestFit="1" customWidth="1"/>
    <col min="11015" max="11015" width="14" bestFit="1" customWidth="1"/>
    <col min="11264" max="11264" width="10.28515625" bestFit="1" customWidth="1"/>
    <col min="11265" max="11265" width="14.5703125" bestFit="1" customWidth="1"/>
    <col min="11267" max="11267" width="22.85546875" customWidth="1"/>
    <col min="11268" max="11268" width="11.28515625" bestFit="1" customWidth="1"/>
    <col min="11269" max="11269" width="27.140625" bestFit="1" customWidth="1"/>
    <col min="11270" max="11270" width="16" bestFit="1" customWidth="1"/>
    <col min="11271" max="11271" width="14" bestFit="1" customWidth="1"/>
    <col min="11520" max="11520" width="10.28515625" bestFit="1" customWidth="1"/>
    <col min="11521" max="11521" width="14.5703125" bestFit="1" customWidth="1"/>
    <col min="11523" max="11523" width="22.85546875" customWidth="1"/>
    <col min="11524" max="11524" width="11.28515625" bestFit="1" customWidth="1"/>
    <col min="11525" max="11525" width="27.140625" bestFit="1" customWidth="1"/>
    <col min="11526" max="11526" width="16" bestFit="1" customWidth="1"/>
    <col min="11527" max="11527" width="14" bestFit="1" customWidth="1"/>
    <col min="11776" max="11776" width="10.28515625" bestFit="1" customWidth="1"/>
    <col min="11777" max="11777" width="14.5703125" bestFit="1" customWidth="1"/>
    <col min="11779" max="11779" width="22.85546875" customWidth="1"/>
    <col min="11780" max="11780" width="11.28515625" bestFit="1" customWidth="1"/>
    <col min="11781" max="11781" width="27.140625" bestFit="1" customWidth="1"/>
    <col min="11782" max="11782" width="16" bestFit="1" customWidth="1"/>
    <col min="11783" max="11783" width="14" bestFit="1" customWidth="1"/>
    <col min="12032" max="12032" width="10.28515625" bestFit="1" customWidth="1"/>
    <col min="12033" max="12033" width="14.5703125" bestFit="1" customWidth="1"/>
    <col min="12035" max="12035" width="22.85546875" customWidth="1"/>
    <col min="12036" max="12036" width="11.28515625" bestFit="1" customWidth="1"/>
    <col min="12037" max="12037" width="27.140625" bestFit="1" customWidth="1"/>
    <col min="12038" max="12038" width="16" bestFit="1" customWidth="1"/>
    <col min="12039" max="12039" width="14" bestFit="1" customWidth="1"/>
    <col min="12288" max="12288" width="10.28515625" bestFit="1" customWidth="1"/>
    <col min="12289" max="12289" width="14.5703125" bestFit="1" customWidth="1"/>
    <col min="12291" max="12291" width="22.85546875" customWidth="1"/>
    <col min="12292" max="12292" width="11.28515625" bestFit="1" customWidth="1"/>
    <col min="12293" max="12293" width="27.140625" bestFit="1" customWidth="1"/>
    <col min="12294" max="12294" width="16" bestFit="1" customWidth="1"/>
    <col min="12295" max="12295" width="14" bestFit="1" customWidth="1"/>
    <col min="12544" max="12544" width="10.28515625" bestFit="1" customWidth="1"/>
    <col min="12545" max="12545" width="14.5703125" bestFit="1" customWidth="1"/>
    <col min="12547" max="12547" width="22.85546875" customWidth="1"/>
    <col min="12548" max="12548" width="11.28515625" bestFit="1" customWidth="1"/>
    <col min="12549" max="12549" width="27.140625" bestFit="1" customWidth="1"/>
    <col min="12550" max="12550" width="16" bestFit="1" customWidth="1"/>
    <col min="12551" max="12551" width="14" bestFit="1" customWidth="1"/>
    <col min="12800" max="12800" width="10.28515625" bestFit="1" customWidth="1"/>
    <col min="12801" max="12801" width="14.5703125" bestFit="1" customWidth="1"/>
    <col min="12803" max="12803" width="22.85546875" customWidth="1"/>
    <col min="12804" max="12804" width="11.28515625" bestFit="1" customWidth="1"/>
    <col min="12805" max="12805" width="27.140625" bestFit="1" customWidth="1"/>
    <col min="12806" max="12806" width="16" bestFit="1" customWidth="1"/>
    <col min="12807" max="12807" width="14" bestFit="1" customWidth="1"/>
    <col min="13056" max="13056" width="10.28515625" bestFit="1" customWidth="1"/>
    <col min="13057" max="13057" width="14.5703125" bestFit="1" customWidth="1"/>
    <col min="13059" max="13059" width="22.85546875" customWidth="1"/>
    <col min="13060" max="13060" width="11.28515625" bestFit="1" customWidth="1"/>
    <col min="13061" max="13061" width="27.140625" bestFit="1" customWidth="1"/>
    <col min="13062" max="13062" width="16" bestFit="1" customWidth="1"/>
    <col min="13063" max="13063" width="14" bestFit="1" customWidth="1"/>
    <col min="13312" max="13312" width="10.28515625" bestFit="1" customWidth="1"/>
    <col min="13313" max="13313" width="14.5703125" bestFit="1" customWidth="1"/>
    <col min="13315" max="13315" width="22.85546875" customWidth="1"/>
    <col min="13316" max="13316" width="11.28515625" bestFit="1" customWidth="1"/>
    <col min="13317" max="13317" width="27.140625" bestFit="1" customWidth="1"/>
    <col min="13318" max="13318" width="16" bestFit="1" customWidth="1"/>
    <col min="13319" max="13319" width="14" bestFit="1" customWidth="1"/>
    <col min="13568" max="13568" width="10.28515625" bestFit="1" customWidth="1"/>
    <col min="13569" max="13569" width="14.5703125" bestFit="1" customWidth="1"/>
    <col min="13571" max="13571" width="22.85546875" customWidth="1"/>
    <col min="13572" max="13572" width="11.28515625" bestFit="1" customWidth="1"/>
    <col min="13573" max="13573" width="27.140625" bestFit="1" customWidth="1"/>
    <col min="13574" max="13574" width="16" bestFit="1" customWidth="1"/>
    <col min="13575" max="13575" width="14" bestFit="1" customWidth="1"/>
    <col min="13824" max="13824" width="10.28515625" bestFit="1" customWidth="1"/>
    <col min="13825" max="13825" width="14.5703125" bestFit="1" customWidth="1"/>
    <col min="13827" max="13827" width="22.85546875" customWidth="1"/>
    <col min="13828" max="13828" width="11.28515625" bestFit="1" customWidth="1"/>
    <col min="13829" max="13829" width="27.140625" bestFit="1" customWidth="1"/>
    <col min="13830" max="13830" width="16" bestFit="1" customWidth="1"/>
    <col min="13831" max="13831" width="14" bestFit="1" customWidth="1"/>
    <col min="14080" max="14080" width="10.28515625" bestFit="1" customWidth="1"/>
    <col min="14081" max="14081" width="14.5703125" bestFit="1" customWidth="1"/>
    <col min="14083" max="14083" width="22.85546875" customWidth="1"/>
    <col min="14084" max="14084" width="11.28515625" bestFit="1" customWidth="1"/>
    <col min="14085" max="14085" width="27.140625" bestFit="1" customWidth="1"/>
    <col min="14086" max="14086" width="16" bestFit="1" customWidth="1"/>
    <col min="14087" max="14087" width="14" bestFit="1" customWidth="1"/>
    <col min="14336" max="14336" width="10.28515625" bestFit="1" customWidth="1"/>
    <col min="14337" max="14337" width="14.5703125" bestFit="1" customWidth="1"/>
    <col min="14339" max="14339" width="22.85546875" customWidth="1"/>
    <col min="14340" max="14340" width="11.28515625" bestFit="1" customWidth="1"/>
    <col min="14341" max="14341" width="27.140625" bestFit="1" customWidth="1"/>
    <col min="14342" max="14342" width="16" bestFit="1" customWidth="1"/>
    <col min="14343" max="14343" width="14" bestFit="1" customWidth="1"/>
    <col min="14592" max="14592" width="10.28515625" bestFit="1" customWidth="1"/>
    <col min="14593" max="14593" width="14.5703125" bestFit="1" customWidth="1"/>
    <col min="14595" max="14595" width="22.85546875" customWidth="1"/>
    <col min="14596" max="14596" width="11.28515625" bestFit="1" customWidth="1"/>
    <col min="14597" max="14597" width="27.140625" bestFit="1" customWidth="1"/>
    <col min="14598" max="14598" width="16" bestFit="1" customWidth="1"/>
    <col min="14599" max="14599" width="14" bestFit="1" customWidth="1"/>
    <col min="14848" max="14848" width="10.28515625" bestFit="1" customWidth="1"/>
    <col min="14849" max="14849" width="14.5703125" bestFit="1" customWidth="1"/>
    <col min="14851" max="14851" width="22.85546875" customWidth="1"/>
    <col min="14852" max="14852" width="11.28515625" bestFit="1" customWidth="1"/>
    <col min="14853" max="14853" width="27.140625" bestFit="1" customWidth="1"/>
    <col min="14854" max="14854" width="16" bestFit="1" customWidth="1"/>
    <col min="14855" max="14855" width="14" bestFit="1" customWidth="1"/>
    <col min="15104" max="15104" width="10.28515625" bestFit="1" customWidth="1"/>
    <col min="15105" max="15105" width="14.5703125" bestFit="1" customWidth="1"/>
    <col min="15107" max="15107" width="22.85546875" customWidth="1"/>
    <col min="15108" max="15108" width="11.28515625" bestFit="1" customWidth="1"/>
    <col min="15109" max="15109" width="27.140625" bestFit="1" customWidth="1"/>
    <col min="15110" max="15110" width="16" bestFit="1" customWidth="1"/>
    <col min="15111" max="15111" width="14" bestFit="1" customWidth="1"/>
    <col min="15360" max="15360" width="10.28515625" bestFit="1" customWidth="1"/>
    <col min="15361" max="15361" width="14.5703125" bestFit="1" customWidth="1"/>
    <col min="15363" max="15363" width="22.85546875" customWidth="1"/>
    <col min="15364" max="15364" width="11.28515625" bestFit="1" customWidth="1"/>
    <col min="15365" max="15365" width="27.140625" bestFit="1" customWidth="1"/>
    <col min="15366" max="15366" width="16" bestFit="1" customWidth="1"/>
    <col min="15367" max="15367" width="14" bestFit="1" customWidth="1"/>
    <col min="15616" max="15616" width="10.28515625" bestFit="1" customWidth="1"/>
    <col min="15617" max="15617" width="14.5703125" bestFit="1" customWidth="1"/>
    <col min="15619" max="15619" width="22.85546875" customWidth="1"/>
    <col min="15620" max="15620" width="11.28515625" bestFit="1" customWidth="1"/>
    <col min="15621" max="15621" width="27.140625" bestFit="1" customWidth="1"/>
    <col min="15622" max="15622" width="16" bestFit="1" customWidth="1"/>
    <col min="15623" max="15623" width="14" bestFit="1" customWidth="1"/>
    <col min="15872" max="15872" width="10.28515625" bestFit="1" customWidth="1"/>
    <col min="15873" max="15873" width="14.5703125" bestFit="1" customWidth="1"/>
    <col min="15875" max="15875" width="22.85546875" customWidth="1"/>
    <col min="15876" max="15876" width="11.28515625" bestFit="1" customWidth="1"/>
    <col min="15877" max="15877" width="27.140625" bestFit="1" customWidth="1"/>
    <col min="15878" max="15878" width="16" bestFit="1" customWidth="1"/>
    <col min="15879" max="15879" width="14" bestFit="1" customWidth="1"/>
    <col min="16128" max="16128" width="10.28515625" bestFit="1" customWidth="1"/>
    <col min="16129" max="16129" width="14.5703125" bestFit="1" customWidth="1"/>
    <col min="16131" max="16131" width="22.85546875" customWidth="1"/>
    <col min="16132" max="16132" width="11.28515625" bestFit="1" customWidth="1"/>
    <col min="16133" max="16133" width="27.140625" bestFit="1" customWidth="1"/>
    <col min="16134" max="16134" width="16" bestFit="1" customWidth="1"/>
    <col min="16135" max="16135" width="14" bestFit="1" customWidth="1"/>
  </cols>
  <sheetData>
    <row r="1" spans="1:7" ht="15.75" x14ac:dyDescent="0.25">
      <c r="A1" s="28" t="s">
        <v>59</v>
      </c>
      <c r="B1" s="28" t="s">
        <v>65</v>
      </c>
      <c r="C1" s="28" t="s">
        <v>60</v>
      </c>
      <c r="D1" s="28" t="s">
        <v>61</v>
      </c>
      <c r="E1" s="103" t="s">
        <v>57</v>
      </c>
      <c r="F1" s="103" t="s">
        <v>58</v>
      </c>
      <c r="G1" s="103" t="s">
        <v>500</v>
      </c>
    </row>
    <row r="2" spans="1:7" ht="15.75" x14ac:dyDescent="0.25">
      <c r="A2" s="38" t="s">
        <v>2968</v>
      </c>
      <c r="B2" s="38" t="s">
        <v>2969</v>
      </c>
      <c r="C2" s="89">
        <v>24250000</v>
      </c>
      <c r="D2" s="89">
        <v>96272</v>
      </c>
      <c r="E2" s="143" t="s">
        <v>114</v>
      </c>
      <c r="F2" s="38" t="s">
        <v>2970</v>
      </c>
      <c r="G2" s="37" t="s">
        <v>14</v>
      </c>
    </row>
    <row r="3" spans="1:7" ht="15.75" x14ac:dyDescent="0.25">
      <c r="A3" s="38" t="s">
        <v>2769</v>
      </c>
      <c r="B3" s="38" t="s">
        <v>2770</v>
      </c>
      <c r="C3" s="196">
        <v>7800000</v>
      </c>
      <c r="D3" s="196">
        <v>30966</v>
      </c>
      <c r="E3" s="143">
        <v>1676</v>
      </c>
      <c r="F3" s="197" t="s">
        <v>2564</v>
      </c>
      <c r="G3" s="37" t="s">
        <v>0</v>
      </c>
    </row>
    <row r="4" spans="1:7" ht="15.75" x14ac:dyDescent="0.25">
      <c r="A4" s="38"/>
      <c r="B4" s="38"/>
      <c r="C4" s="196"/>
      <c r="D4" s="196"/>
      <c r="E4" s="143"/>
      <c r="F4" s="38"/>
      <c r="G4" s="37"/>
    </row>
    <row r="5" spans="1:7" ht="15.75" x14ac:dyDescent="0.25">
      <c r="A5" s="38"/>
      <c r="B5" s="38"/>
      <c r="C5" s="196"/>
      <c r="D5" s="196"/>
      <c r="E5" s="143"/>
      <c r="F5" s="38"/>
      <c r="G5" s="37"/>
    </row>
    <row r="6" spans="1:7" ht="15.75" x14ac:dyDescent="0.25">
      <c r="A6" s="21"/>
      <c r="B6" s="21"/>
      <c r="C6" s="196"/>
      <c r="D6" s="196"/>
      <c r="E6" s="1"/>
      <c r="F6" s="1"/>
      <c r="G6" s="1"/>
    </row>
    <row r="7" spans="1:7" x14ac:dyDescent="0.25">
      <c r="A7" s="21"/>
      <c r="B7" s="21"/>
      <c r="C7" s="22"/>
      <c r="D7" s="22"/>
      <c r="E7" s="21"/>
      <c r="F7" s="21"/>
      <c r="G7" s="23"/>
    </row>
    <row r="8" spans="1:7" x14ac:dyDescent="0.25">
      <c r="A8" s="21"/>
      <c r="B8" s="21"/>
      <c r="C8" s="22"/>
      <c r="D8" s="22"/>
      <c r="E8" s="21"/>
      <c r="F8" s="21"/>
      <c r="G8" s="23"/>
    </row>
    <row r="9" spans="1:7" x14ac:dyDescent="0.25">
      <c r="A9" s="21"/>
      <c r="B9" s="21"/>
      <c r="C9" s="22"/>
      <c r="D9" s="22"/>
      <c r="E9" s="21"/>
      <c r="F9" s="21"/>
      <c r="G9" s="23"/>
    </row>
    <row r="10" spans="1:7" x14ac:dyDescent="0.25">
      <c r="A10" s="21"/>
      <c r="B10" s="21"/>
      <c r="C10" s="22"/>
      <c r="D10" s="22"/>
      <c r="E10" s="21"/>
      <c r="F10" s="21"/>
      <c r="G10" s="23"/>
    </row>
    <row r="11" spans="1:7" s="24" customFormat="1" x14ac:dyDescent="0.25">
      <c r="A11" s="21"/>
      <c r="B11" s="21"/>
      <c r="C11" s="22"/>
      <c r="D11" s="22"/>
      <c r="E11" s="21"/>
      <c r="F11" s="21"/>
      <c r="G11" s="23"/>
    </row>
    <row r="12" spans="1:7" s="24" customFormat="1" x14ac:dyDescent="0.25">
      <c r="A12" s="21"/>
      <c r="B12" s="21"/>
      <c r="C12" s="22"/>
      <c r="D12" s="22"/>
      <c r="E12" s="21"/>
      <c r="F12" s="21"/>
      <c r="G12" s="21"/>
    </row>
    <row r="13" spans="1:7" s="24" customFormat="1" x14ac:dyDescent="0.25">
      <c r="A13" s="21"/>
      <c r="B13" s="21"/>
      <c r="C13" s="22"/>
      <c r="D13" s="22"/>
      <c r="E13" s="21"/>
      <c r="F13" s="21"/>
      <c r="G13" s="21"/>
    </row>
    <row r="14" spans="1:7" x14ac:dyDescent="0.25">
      <c r="C14" s="104">
        <f>SUM(C2:C13)</f>
        <v>32050000</v>
      </c>
      <c r="D14" s="104">
        <f>SUM(D2:D13)</f>
        <v>127238</v>
      </c>
      <c r="F14" s="25"/>
      <c r="G14" s="25"/>
    </row>
    <row r="16" spans="1:7" x14ac:dyDescent="0.25">
      <c r="F16" s="26"/>
      <c r="G16" s="26"/>
    </row>
    <row r="17" spans="6:7" x14ac:dyDescent="0.25">
      <c r="F17" s="26"/>
      <c r="G1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22" sqref="G22"/>
    </sheetView>
  </sheetViews>
  <sheetFormatPr defaultRowHeight="15" x14ac:dyDescent="0.25"/>
  <cols>
    <col min="3" max="3" width="17.42578125" customWidth="1"/>
    <col min="4" max="4" width="20.140625" customWidth="1"/>
    <col min="5" max="5" width="20.28515625" customWidth="1"/>
    <col min="6" max="6" width="20.7109375" customWidth="1"/>
    <col min="7" max="7" width="26.5703125" customWidth="1"/>
    <col min="9" max="9" width="27.28515625" customWidth="1"/>
    <col min="11" max="11" width="11.7109375" customWidth="1"/>
    <col min="12" max="12" width="14.5703125" customWidth="1"/>
    <col min="14" max="14" width="28" customWidth="1"/>
  </cols>
  <sheetData>
    <row r="1" spans="1:11" x14ac:dyDescent="0.25">
      <c r="A1" s="33" t="s">
        <v>3029</v>
      </c>
      <c r="B1" s="33"/>
      <c r="C1" s="33"/>
    </row>
    <row r="2" spans="1:11" x14ac:dyDescent="0.25">
      <c r="A2" t="s">
        <v>2656</v>
      </c>
    </row>
    <row r="14" spans="1:11" x14ac:dyDescent="0.25">
      <c r="H14" s="33"/>
      <c r="I14" s="33"/>
      <c r="J14" s="33"/>
      <c r="K14" s="33"/>
    </row>
    <row r="17" spans="11:14" x14ac:dyDescent="0.25">
      <c r="K17" s="334"/>
      <c r="L17" s="335"/>
      <c r="M17" s="334"/>
      <c r="N17" s="336"/>
    </row>
    <row r="36" spans="8:11" x14ac:dyDescent="0.25">
      <c r="H36" s="33"/>
      <c r="I36" s="33"/>
      <c r="J36" s="33"/>
      <c r="K36" s="3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7"/>
  <sheetViews>
    <sheetView zoomScale="96" zoomScaleNormal="96" workbookViewId="0">
      <pane xSplit="3" ySplit="2" topLeftCell="R3" activePane="bottomRight" state="frozen"/>
      <selection pane="topRight" activeCell="D1" sqref="D1"/>
      <selection pane="bottomLeft" activeCell="A2" sqref="A2"/>
      <selection pane="bottomRight" activeCell="G130" sqref="G130"/>
    </sheetView>
  </sheetViews>
  <sheetFormatPr defaultRowHeight="15" x14ac:dyDescent="0.25"/>
  <cols>
    <col min="1" max="1" width="12.42578125" customWidth="1"/>
    <col min="2" max="2" width="61.140625" customWidth="1"/>
    <col min="3" max="3" width="10.5703125" customWidth="1"/>
    <col min="4" max="4" width="31.28515625" customWidth="1"/>
    <col min="5" max="5" width="22.42578125" style="34" customWidth="1"/>
    <col min="6" max="6" width="17.42578125" style="34" customWidth="1"/>
    <col min="7" max="7" width="12.7109375" style="34" customWidth="1"/>
    <col min="8" max="8" width="19.7109375" style="34" customWidth="1"/>
    <col min="9" max="9" width="18.140625" style="34" customWidth="1"/>
    <col min="10" max="10" width="16.140625" style="41" customWidth="1"/>
    <col min="11" max="11" width="16.5703125" style="34" customWidth="1"/>
    <col min="12" max="12" width="14.28515625" style="34" customWidth="1"/>
    <col min="13" max="13" width="17.28515625" style="292" customWidth="1"/>
    <col min="14" max="14" width="19.140625" style="34" customWidth="1"/>
    <col min="15" max="15" width="15" style="34" customWidth="1"/>
    <col min="16" max="16" width="17.28515625" style="34" customWidth="1"/>
    <col min="17" max="19" width="23.140625" style="34" customWidth="1"/>
    <col min="20" max="20" width="9.140625" customWidth="1"/>
    <col min="21" max="21" width="34.42578125" customWidth="1"/>
    <col min="22" max="22" width="15.85546875" customWidth="1"/>
    <col min="23" max="23" width="18.140625" customWidth="1"/>
    <col min="24" max="24" width="19.7109375" customWidth="1"/>
    <col min="25" max="25" width="19.42578125" customWidth="1"/>
    <col min="26" max="26" width="21.42578125" customWidth="1"/>
    <col min="264" max="264" width="8.42578125" bestFit="1" customWidth="1"/>
    <col min="265" max="265" width="28.7109375" bestFit="1" customWidth="1"/>
    <col min="266" max="266" width="8.42578125" bestFit="1" customWidth="1"/>
    <col min="267" max="267" width="17.28515625" customWidth="1"/>
    <col min="268" max="268" width="19.42578125" bestFit="1" customWidth="1"/>
    <col min="269" max="269" width="15.7109375" bestFit="1" customWidth="1"/>
    <col min="270" max="270" width="12.7109375" customWidth="1"/>
    <col min="271" max="271" width="14.7109375" customWidth="1"/>
    <col min="272" max="272" width="16.5703125" customWidth="1"/>
    <col min="273" max="273" width="10.85546875" customWidth="1"/>
    <col min="275" max="275" width="11.140625" bestFit="1" customWidth="1"/>
    <col min="520" max="520" width="8.42578125" bestFit="1" customWidth="1"/>
    <col min="521" max="521" width="28.7109375" bestFit="1" customWidth="1"/>
    <col min="522" max="522" width="8.42578125" bestFit="1" customWidth="1"/>
    <col min="523" max="523" width="17.28515625" customWidth="1"/>
    <col min="524" max="524" width="19.42578125" bestFit="1" customWidth="1"/>
    <col min="525" max="525" width="15.7109375" bestFit="1" customWidth="1"/>
    <col min="526" max="526" width="12.7109375" customWidth="1"/>
    <col min="527" max="527" width="14.7109375" customWidth="1"/>
    <col min="528" max="528" width="16.5703125" customWidth="1"/>
    <col min="529" max="529" width="10.85546875" customWidth="1"/>
    <col min="531" max="531" width="11.140625" bestFit="1" customWidth="1"/>
    <col min="776" max="776" width="8.42578125" bestFit="1" customWidth="1"/>
    <col min="777" max="777" width="28.7109375" bestFit="1" customWidth="1"/>
    <col min="778" max="778" width="8.42578125" bestFit="1" customWidth="1"/>
    <col min="779" max="779" width="17.28515625" customWidth="1"/>
    <col min="780" max="780" width="19.42578125" bestFit="1" customWidth="1"/>
    <col min="781" max="781" width="15.7109375" bestFit="1" customWidth="1"/>
    <col min="782" max="782" width="12.7109375" customWidth="1"/>
    <col min="783" max="783" width="14.7109375" customWidth="1"/>
    <col min="784" max="784" width="16.5703125" customWidth="1"/>
    <col min="785" max="785" width="10.85546875" customWidth="1"/>
    <col min="787" max="787" width="11.140625" bestFit="1" customWidth="1"/>
    <col min="1032" max="1032" width="8.42578125" bestFit="1" customWidth="1"/>
    <col min="1033" max="1033" width="28.7109375" bestFit="1" customWidth="1"/>
    <col min="1034" max="1034" width="8.42578125" bestFit="1" customWidth="1"/>
    <col min="1035" max="1035" width="17.28515625" customWidth="1"/>
    <col min="1036" max="1036" width="19.42578125" bestFit="1" customWidth="1"/>
    <col min="1037" max="1037" width="15.7109375" bestFit="1" customWidth="1"/>
    <col min="1038" max="1038" width="12.7109375" customWidth="1"/>
    <col min="1039" max="1039" width="14.7109375" customWidth="1"/>
    <col min="1040" max="1040" width="16.5703125" customWidth="1"/>
    <col min="1041" max="1041" width="10.85546875" customWidth="1"/>
    <col min="1043" max="1043" width="11.140625" bestFit="1" customWidth="1"/>
    <col min="1288" max="1288" width="8.42578125" bestFit="1" customWidth="1"/>
    <col min="1289" max="1289" width="28.7109375" bestFit="1" customWidth="1"/>
    <col min="1290" max="1290" width="8.42578125" bestFit="1" customWidth="1"/>
    <col min="1291" max="1291" width="17.28515625" customWidth="1"/>
    <col min="1292" max="1292" width="19.42578125" bestFit="1" customWidth="1"/>
    <col min="1293" max="1293" width="15.7109375" bestFit="1" customWidth="1"/>
    <col min="1294" max="1294" width="12.7109375" customWidth="1"/>
    <col min="1295" max="1295" width="14.7109375" customWidth="1"/>
    <col min="1296" max="1296" width="16.5703125" customWidth="1"/>
    <col min="1297" max="1297" width="10.85546875" customWidth="1"/>
    <col min="1299" max="1299" width="11.140625" bestFit="1" customWidth="1"/>
    <col min="1544" max="1544" width="8.42578125" bestFit="1" customWidth="1"/>
    <col min="1545" max="1545" width="28.7109375" bestFit="1" customWidth="1"/>
    <col min="1546" max="1546" width="8.42578125" bestFit="1" customWidth="1"/>
    <col min="1547" max="1547" width="17.28515625" customWidth="1"/>
    <col min="1548" max="1548" width="19.42578125" bestFit="1" customWidth="1"/>
    <col min="1549" max="1549" width="15.7109375" bestFit="1" customWidth="1"/>
    <col min="1550" max="1550" width="12.7109375" customWidth="1"/>
    <col min="1551" max="1551" width="14.7109375" customWidth="1"/>
    <col min="1552" max="1552" width="16.5703125" customWidth="1"/>
    <col min="1553" max="1553" width="10.85546875" customWidth="1"/>
    <col min="1555" max="1555" width="11.140625" bestFit="1" customWidth="1"/>
    <col min="1800" max="1800" width="8.42578125" bestFit="1" customWidth="1"/>
    <col min="1801" max="1801" width="28.7109375" bestFit="1" customWidth="1"/>
    <col min="1802" max="1802" width="8.42578125" bestFit="1" customWidth="1"/>
    <col min="1803" max="1803" width="17.28515625" customWidth="1"/>
    <col min="1804" max="1804" width="19.42578125" bestFit="1" customWidth="1"/>
    <col min="1805" max="1805" width="15.7109375" bestFit="1" customWidth="1"/>
    <col min="1806" max="1806" width="12.7109375" customWidth="1"/>
    <col min="1807" max="1807" width="14.7109375" customWidth="1"/>
    <col min="1808" max="1808" width="16.5703125" customWidth="1"/>
    <col min="1809" max="1809" width="10.85546875" customWidth="1"/>
    <col min="1811" max="1811" width="11.140625" bestFit="1" customWidth="1"/>
    <col min="2056" max="2056" width="8.42578125" bestFit="1" customWidth="1"/>
    <col min="2057" max="2057" width="28.7109375" bestFit="1" customWidth="1"/>
    <col min="2058" max="2058" width="8.42578125" bestFit="1" customWidth="1"/>
    <col min="2059" max="2059" width="17.28515625" customWidth="1"/>
    <col min="2060" max="2060" width="19.42578125" bestFit="1" customWidth="1"/>
    <col min="2061" max="2061" width="15.7109375" bestFit="1" customWidth="1"/>
    <col min="2062" max="2062" width="12.7109375" customWidth="1"/>
    <col min="2063" max="2063" width="14.7109375" customWidth="1"/>
    <col min="2064" max="2064" width="16.5703125" customWidth="1"/>
    <col min="2065" max="2065" width="10.85546875" customWidth="1"/>
    <col min="2067" max="2067" width="11.140625" bestFit="1" customWidth="1"/>
    <col min="2312" max="2312" width="8.42578125" bestFit="1" customWidth="1"/>
    <col min="2313" max="2313" width="28.7109375" bestFit="1" customWidth="1"/>
    <col min="2314" max="2314" width="8.42578125" bestFit="1" customWidth="1"/>
    <col min="2315" max="2315" width="17.28515625" customWidth="1"/>
    <col min="2316" max="2316" width="19.42578125" bestFit="1" customWidth="1"/>
    <col min="2317" max="2317" width="15.7109375" bestFit="1" customWidth="1"/>
    <col min="2318" max="2318" width="12.7109375" customWidth="1"/>
    <col min="2319" max="2319" width="14.7109375" customWidth="1"/>
    <col min="2320" max="2320" width="16.5703125" customWidth="1"/>
    <col min="2321" max="2321" width="10.85546875" customWidth="1"/>
    <col min="2323" max="2323" width="11.140625" bestFit="1" customWidth="1"/>
    <col min="2568" max="2568" width="8.42578125" bestFit="1" customWidth="1"/>
    <col min="2569" max="2569" width="28.7109375" bestFit="1" customWidth="1"/>
    <col min="2570" max="2570" width="8.42578125" bestFit="1" customWidth="1"/>
    <col min="2571" max="2571" width="17.28515625" customWidth="1"/>
    <col min="2572" max="2572" width="19.42578125" bestFit="1" customWidth="1"/>
    <col min="2573" max="2573" width="15.7109375" bestFit="1" customWidth="1"/>
    <col min="2574" max="2574" width="12.7109375" customWidth="1"/>
    <col min="2575" max="2575" width="14.7109375" customWidth="1"/>
    <col min="2576" max="2576" width="16.5703125" customWidth="1"/>
    <col min="2577" max="2577" width="10.85546875" customWidth="1"/>
    <col min="2579" max="2579" width="11.140625" bestFit="1" customWidth="1"/>
    <col min="2824" max="2824" width="8.42578125" bestFit="1" customWidth="1"/>
    <col min="2825" max="2825" width="28.7109375" bestFit="1" customWidth="1"/>
    <col min="2826" max="2826" width="8.42578125" bestFit="1" customWidth="1"/>
    <col min="2827" max="2827" width="17.28515625" customWidth="1"/>
    <col min="2828" max="2828" width="19.42578125" bestFit="1" customWidth="1"/>
    <col min="2829" max="2829" width="15.7109375" bestFit="1" customWidth="1"/>
    <col min="2830" max="2830" width="12.7109375" customWidth="1"/>
    <col min="2831" max="2831" width="14.7109375" customWidth="1"/>
    <col min="2832" max="2832" width="16.5703125" customWidth="1"/>
    <col min="2833" max="2833" width="10.85546875" customWidth="1"/>
    <col min="2835" max="2835" width="11.140625" bestFit="1" customWidth="1"/>
    <col min="3080" max="3080" width="8.42578125" bestFit="1" customWidth="1"/>
    <col min="3081" max="3081" width="28.7109375" bestFit="1" customWidth="1"/>
    <col min="3082" max="3082" width="8.42578125" bestFit="1" customWidth="1"/>
    <col min="3083" max="3083" width="17.28515625" customWidth="1"/>
    <col min="3084" max="3084" width="19.42578125" bestFit="1" customWidth="1"/>
    <col min="3085" max="3085" width="15.7109375" bestFit="1" customWidth="1"/>
    <col min="3086" max="3086" width="12.7109375" customWidth="1"/>
    <col min="3087" max="3087" width="14.7109375" customWidth="1"/>
    <col min="3088" max="3088" width="16.5703125" customWidth="1"/>
    <col min="3089" max="3089" width="10.85546875" customWidth="1"/>
    <col min="3091" max="3091" width="11.140625" bestFit="1" customWidth="1"/>
    <col min="3336" max="3336" width="8.42578125" bestFit="1" customWidth="1"/>
    <col min="3337" max="3337" width="28.7109375" bestFit="1" customWidth="1"/>
    <col min="3338" max="3338" width="8.42578125" bestFit="1" customWidth="1"/>
    <col min="3339" max="3339" width="17.28515625" customWidth="1"/>
    <col min="3340" max="3340" width="19.42578125" bestFit="1" customWidth="1"/>
    <col min="3341" max="3341" width="15.7109375" bestFit="1" customWidth="1"/>
    <col min="3342" max="3342" width="12.7109375" customWidth="1"/>
    <col min="3343" max="3343" width="14.7109375" customWidth="1"/>
    <col min="3344" max="3344" width="16.5703125" customWidth="1"/>
    <col min="3345" max="3345" width="10.85546875" customWidth="1"/>
    <col min="3347" max="3347" width="11.140625" bestFit="1" customWidth="1"/>
    <col min="3592" max="3592" width="8.42578125" bestFit="1" customWidth="1"/>
    <col min="3593" max="3593" width="28.7109375" bestFit="1" customWidth="1"/>
    <col min="3594" max="3594" width="8.42578125" bestFit="1" customWidth="1"/>
    <col min="3595" max="3595" width="17.28515625" customWidth="1"/>
    <col min="3596" max="3596" width="19.42578125" bestFit="1" customWidth="1"/>
    <col min="3597" max="3597" width="15.7109375" bestFit="1" customWidth="1"/>
    <col min="3598" max="3598" width="12.7109375" customWidth="1"/>
    <col min="3599" max="3599" width="14.7109375" customWidth="1"/>
    <col min="3600" max="3600" width="16.5703125" customWidth="1"/>
    <col min="3601" max="3601" width="10.85546875" customWidth="1"/>
    <col min="3603" max="3603" width="11.140625" bestFit="1" customWidth="1"/>
    <col min="3848" max="3848" width="8.42578125" bestFit="1" customWidth="1"/>
    <col min="3849" max="3849" width="28.7109375" bestFit="1" customWidth="1"/>
    <col min="3850" max="3850" width="8.42578125" bestFit="1" customWidth="1"/>
    <col min="3851" max="3851" width="17.28515625" customWidth="1"/>
    <col min="3852" max="3852" width="19.42578125" bestFit="1" customWidth="1"/>
    <col min="3853" max="3853" width="15.7109375" bestFit="1" customWidth="1"/>
    <col min="3854" max="3854" width="12.7109375" customWidth="1"/>
    <col min="3855" max="3855" width="14.7109375" customWidth="1"/>
    <col min="3856" max="3856" width="16.5703125" customWidth="1"/>
    <col min="3857" max="3857" width="10.85546875" customWidth="1"/>
    <col min="3859" max="3859" width="11.140625" bestFit="1" customWidth="1"/>
    <col min="4104" max="4104" width="8.42578125" bestFit="1" customWidth="1"/>
    <col min="4105" max="4105" width="28.7109375" bestFit="1" customWidth="1"/>
    <col min="4106" max="4106" width="8.42578125" bestFit="1" customWidth="1"/>
    <col min="4107" max="4107" width="17.28515625" customWidth="1"/>
    <col min="4108" max="4108" width="19.42578125" bestFit="1" customWidth="1"/>
    <col min="4109" max="4109" width="15.7109375" bestFit="1" customWidth="1"/>
    <col min="4110" max="4110" width="12.7109375" customWidth="1"/>
    <col min="4111" max="4111" width="14.7109375" customWidth="1"/>
    <col min="4112" max="4112" width="16.5703125" customWidth="1"/>
    <col min="4113" max="4113" width="10.85546875" customWidth="1"/>
    <col min="4115" max="4115" width="11.140625" bestFit="1" customWidth="1"/>
    <col min="4360" max="4360" width="8.42578125" bestFit="1" customWidth="1"/>
    <col min="4361" max="4361" width="28.7109375" bestFit="1" customWidth="1"/>
    <col min="4362" max="4362" width="8.42578125" bestFit="1" customWidth="1"/>
    <col min="4363" max="4363" width="17.28515625" customWidth="1"/>
    <col min="4364" max="4364" width="19.42578125" bestFit="1" customWidth="1"/>
    <col min="4365" max="4365" width="15.7109375" bestFit="1" customWidth="1"/>
    <col min="4366" max="4366" width="12.7109375" customWidth="1"/>
    <col min="4367" max="4367" width="14.7109375" customWidth="1"/>
    <col min="4368" max="4368" width="16.5703125" customWidth="1"/>
    <col min="4369" max="4369" width="10.85546875" customWidth="1"/>
    <col min="4371" max="4371" width="11.140625" bestFit="1" customWidth="1"/>
    <col min="4616" max="4616" width="8.42578125" bestFit="1" customWidth="1"/>
    <col min="4617" max="4617" width="28.7109375" bestFit="1" customWidth="1"/>
    <col min="4618" max="4618" width="8.42578125" bestFit="1" customWidth="1"/>
    <col min="4619" max="4619" width="17.28515625" customWidth="1"/>
    <col min="4620" max="4620" width="19.42578125" bestFit="1" customWidth="1"/>
    <col min="4621" max="4621" width="15.7109375" bestFit="1" customWidth="1"/>
    <col min="4622" max="4622" width="12.7109375" customWidth="1"/>
    <col min="4623" max="4623" width="14.7109375" customWidth="1"/>
    <col min="4624" max="4624" width="16.5703125" customWidth="1"/>
    <col min="4625" max="4625" width="10.85546875" customWidth="1"/>
    <col min="4627" max="4627" width="11.140625" bestFit="1" customWidth="1"/>
    <col min="4872" max="4872" width="8.42578125" bestFit="1" customWidth="1"/>
    <col min="4873" max="4873" width="28.7109375" bestFit="1" customWidth="1"/>
    <col min="4874" max="4874" width="8.42578125" bestFit="1" customWidth="1"/>
    <col min="4875" max="4875" width="17.28515625" customWidth="1"/>
    <col min="4876" max="4876" width="19.42578125" bestFit="1" customWidth="1"/>
    <col min="4877" max="4877" width="15.7109375" bestFit="1" customWidth="1"/>
    <col min="4878" max="4878" width="12.7109375" customWidth="1"/>
    <col min="4879" max="4879" width="14.7109375" customWidth="1"/>
    <col min="4880" max="4880" width="16.5703125" customWidth="1"/>
    <col min="4881" max="4881" width="10.85546875" customWidth="1"/>
    <col min="4883" max="4883" width="11.140625" bestFit="1" customWidth="1"/>
    <col min="5128" max="5128" width="8.42578125" bestFit="1" customWidth="1"/>
    <col min="5129" max="5129" width="28.7109375" bestFit="1" customWidth="1"/>
    <col min="5130" max="5130" width="8.42578125" bestFit="1" customWidth="1"/>
    <col min="5131" max="5131" width="17.28515625" customWidth="1"/>
    <col min="5132" max="5132" width="19.42578125" bestFit="1" customWidth="1"/>
    <col min="5133" max="5133" width="15.7109375" bestFit="1" customWidth="1"/>
    <col min="5134" max="5134" width="12.7109375" customWidth="1"/>
    <col min="5135" max="5135" width="14.7109375" customWidth="1"/>
    <col min="5136" max="5136" width="16.5703125" customWidth="1"/>
    <col min="5137" max="5137" width="10.85546875" customWidth="1"/>
    <col min="5139" max="5139" width="11.140625" bestFit="1" customWidth="1"/>
    <col min="5384" max="5384" width="8.42578125" bestFit="1" customWidth="1"/>
    <col min="5385" max="5385" width="28.7109375" bestFit="1" customWidth="1"/>
    <col min="5386" max="5386" width="8.42578125" bestFit="1" customWidth="1"/>
    <col min="5387" max="5387" width="17.28515625" customWidth="1"/>
    <col min="5388" max="5388" width="19.42578125" bestFit="1" customWidth="1"/>
    <col min="5389" max="5389" width="15.7109375" bestFit="1" customWidth="1"/>
    <col min="5390" max="5390" width="12.7109375" customWidth="1"/>
    <col min="5391" max="5391" width="14.7109375" customWidth="1"/>
    <col min="5392" max="5392" width="16.5703125" customWidth="1"/>
    <col min="5393" max="5393" width="10.85546875" customWidth="1"/>
    <col min="5395" max="5395" width="11.140625" bestFit="1" customWidth="1"/>
    <col min="5640" max="5640" width="8.42578125" bestFit="1" customWidth="1"/>
    <col min="5641" max="5641" width="28.7109375" bestFit="1" customWidth="1"/>
    <col min="5642" max="5642" width="8.42578125" bestFit="1" customWidth="1"/>
    <col min="5643" max="5643" width="17.28515625" customWidth="1"/>
    <col min="5644" max="5644" width="19.42578125" bestFit="1" customWidth="1"/>
    <col min="5645" max="5645" width="15.7109375" bestFit="1" customWidth="1"/>
    <col min="5646" max="5646" width="12.7109375" customWidth="1"/>
    <col min="5647" max="5647" width="14.7109375" customWidth="1"/>
    <col min="5648" max="5648" width="16.5703125" customWidth="1"/>
    <col min="5649" max="5649" width="10.85546875" customWidth="1"/>
    <col min="5651" max="5651" width="11.140625" bestFit="1" customWidth="1"/>
    <col min="5896" max="5896" width="8.42578125" bestFit="1" customWidth="1"/>
    <col min="5897" max="5897" width="28.7109375" bestFit="1" customWidth="1"/>
    <col min="5898" max="5898" width="8.42578125" bestFit="1" customWidth="1"/>
    <col min="5899" max="5899" width="17.28515625" customWidth="1"/>
    <col min="5900" max="5900" width="19.42578125" bestFit="1" customWidth="1"/>
    <col min="5901" max="5901" width="15.7109375" bestFit="1" customWidth="1"/>
    <col min="5902" max="5902" width="12.7109375" customWidth="1"/>
    <col min="5903" max="5903" width="14.7109375" customWidth="1"/>
    <col min="5904" max="5904" width="16.5703125" customWidth="1"/>
    <col min="5905" max="5905" width="10.85546875" customWidth="1"/>
    <col min="5907" max="5907" width="11.140625" bestFit="1" customWidth="1"/>
    <col min="6152" max="6152" width="8.42578125" bestFit="1" customWidth="1"/>
    <col min="6153" max="6153" width="28.7109375" bestFit="1" customWidth="1"/>
    <col min="6154" max="6154" width="8.42578125" bestFit="1" customWidth="1"/>
    <col min="6155" max="6155" width="17.28515625" customWidth="1"/>
    <col min="6156" max="6156" width="19.42578125" bestFit="1" customWidth="1"/>
    <col min="6157" max="6157" width="15.7109375" bestFit="1" customWidth="1"/>
    <col min="6158" max="6158" width="12.7109375" customWidth="1"/>
    <col min="6159" max="6159" width="14.7109375" customWidth="1"/>
    <col min="6160" max="6160" width="16.5703125" customWidth="1"/>
    <col min="6161" max="6161" width="10.85546875" customWidth="1"/>
    <col min="6163" max="6163" width="11.140625" bestFit="1" customWidth="1"/>
    <col min="6408" max="6408" width="8.42578125" bestFit="1" customWidth="1"/>
    <col min="6409" max="6409" width="28.7109375" bestFit="1" customWidth="1"/>
    <col min="6410" max="6410" width="8.42578125" bestFit="1" customWidth="1"/>
    <col min="6411" max="6411" width="17.28515625" customWidth="1"/>
    <col min="6412" max="6412" width="19.42578125" bestFit="1" customWidth="1"/>
    <col min="6413" max="6413" width="15.7109375" bestFit="1" customWidth="1"/>
    <col min="6414" max="6414" width="12.7109375" customWidth="1"/>
    <col min="6415" max="6415" width="14.7109375" customWidth="1"/>
    <col min="6416" max="6416" width="16.5703125" customWidth="1"/>
    <col min="6417" max="6417" width="10.85546875" customWidth="1"/>
    <col min="6419" max="6419" width="11.140625" bestFit="1" customWidth="1"/>
    <col min="6664" max="6664" width="8.42578125" bestFit="1" customWidth="1"/>
    <col min="6665" max="6665" width="28.7109375" bestFit="1" customWidth="1"/>
    <col min="6666" max="6666" width="8.42578125" bestFit="1" customWidth="1"/>
    <col min="6667" max="6667" width="17.28515625" customWidth="1"/>
    <col min="6668" max="6668" width="19.42578125" bestFit="1" customWidth="1"/>
    <col min="6669" max="6669" width="15.7109375" bestFit="1" customWidth="1"/>
    <col min="6670" max="6670" width="12.7109375" customWidth="1"/>
    <col min="6671" max="6671" width="14.7109375" customWidth="1"/>
    <col min="6672" max="6672" width="16.5703125" customWidth="1"/>
    <col min="6673" max="6673" width="10.85546875" customWidth="1"/>
    <col min="6675" max="6675" width="11.140625" bestFit="1" customWidth="1"/>
    <col min="6920" max="6920" width="8.42578125" bestFit="1" customWidth="1"/>
    <col min="6921" max="6921" width="28.7109375" bestFit="1" customWidth="1"/>
    <col min="6922" max="6922" width="8.42578125" bestFit="1" customWidth="1"/>
    <col min="6923" max="6923" width="17.28515625" customWidth="1"/>
    <col min="6924" max="6924" width="19.42578125" bestFit="1" customWidth="1"/>
    <col min="6925" max="6925" width="15.7109375" bestFit="1" customWidth="1"/>
    <col min="6926" max="6926" width="12.7109375" customWidth="1"/>
    <col min="6927" max="6927" width="14.7109375" customWidth="1"/>
    <col min="6928" max="6928" width="16.5703125" customWidth="1"/>
    <col min="6929" max="6929" width="10.85546875" customWidth="1"/>
    <col min="6931" max="6931" width="11.140625" bestFit="1" customWidth="1"/>
    <col min="7176" max="7176" width="8.42578125" bestFit="1" customWidth="1"/>
    <col min="7177" max="7177" width="28.7109375" bestFit="1" customWidth="1"/>
    <col min="7178" max="7178" width="8.42578125" bestFit="1" customWidth="1"/>
    <col min="7179" max="7179" width="17.28515625" customWidth="1"/>
    <col min="7180" max="7180" width="19.42578125" bestFit="1" customWidth="1"/>
    <col min="7181" max="7181" width="15.7109375" bestFit="1" customWidth="1"/>
    <col min="7182" max="7182" width="12.7109375" customWidth="1"/>
    <col min="7183" max="7183" width="14.7109375" customWidth="1"/>
    <col min="7184" max="7184" width="16.5703125" customWidth="1"/>
    <col min="7185" max="7185" width="10.85546875" customWidth="1"/>
    <col min="7187" max="7187" width="11.140625" bestFit="1" customWidth="1"/>
    <col min="7432" max="7432" width="8.42578125" bestFit="1" customWidth="1"/>
    <col min="7433" max="7433" width="28.7109375" bestFit="1" customWidth="1"/>
    <col min="7434" max="7434" width="8.42578125" bestFit="1" customWidth="1"/>
    <col min="7435" max="7435" width="17.28515625" customWidth="1"/>
    <col min="7436" max="7436" width="19.42578125" bestFit="1" customWidth="1"/>
    <col min="7437" max="7437" width="15.7109375" bestFit="1" customWidth="1"/>
    <col min="7438" max="7438" width="12.7109375" customWidth="1"/>
    <col min="7439" max="7439" width="14.7109375" customWidth="1"/>
    <col min="7440" max="7440" width="16.5703125" customWidth="1"/>
    <col min="7441" max="7441" width="10.85546875" customWidth="1"/>
    <col min="7443" max="7443" width="11.140625" bestFit="1" customWidth="1"/>
    <col min="7688" max="7688" width="8.42578125" bestFit="1" customWidth="1"/>
    <col min="7689" max="7689" width="28.7109375" bestFit="1" customWidth="1"/>
    <col min="7690" max="7690" width="8.42578125" bestFit="1" customWidth="1"/>
    <col min="7691" max="7691" width="17.28515625" customWidth="1"/>
    <col min="7692" max="7692" width="19.42578125" bestFit="1" customWidth="1"/>
    <col min="7693" max="7693" width="15.7109375" bestFit="1" customWidth="1"/>
    <col min="7694" max="7694" width="12.7109375" customWidth="1"/>
    <col min="7695" max="7695" width="14.7109375" customWidth="1"/>
    <col min="7696" max="7696" width="16.5703125" customWidth="1"/>
    <col min="7697" max="7697" width="10.85546875" customWidth="1"/>
    <col min="7699" max="7699" width="11.140625" bestFit="1" customWidth="1"/>
    <col min="7944" max="7944" width="8.42578125" bestFit="1" customWidth="1"/>
    <col min="7945" max="7945" width="28.7109375" bestFit="1" customWidth="1"/>
    <col min="7946" max="7946" width="8.42578125" bestFit="1" customWidth="1"/>
    <col min="7947" max="7947" width="17.28515625" customWidth="1"/>
    <col min="7948" max="7948" width="19.42578125" bestFit="1" customWidth="1"/>
    <col min="7949" max="7949" width="15.7109375" bestFit="1" customWidth="1"/>
    <col min="7950" max="7950" width="12.7109375" customWidth="1"/>
    <col min="7951" max="7951" width="14.7109375" customWidth="1"/>
    <col min="7952" max="7952" width="16.5703125" customWidth="1"/>
    <col min="7953" max="7953" width="10.85546875" customWidth="1"/>
    <col min="7955" max="7955" width="11.140625" bestFit="1" customWidth="1"/>
    <col min="8200" max="8200" width="8.42578125" bestFit="1" customWidth="1"/>
    <col min="8201" max="8201" width="28.7109375" bestFit="1" customWidth="1"/>
    <col min="8202" max="8202" width="8.42578125" bestFit="1" customWidth="1"/>
    <col min="8203" max="8203" width="17.28515625" customWidth="1"/>
    <col min="8204" max="8204" width="19.42578125" bestFit="1" customWidth="1"/>
    <col min="8205" max="8205" width="15.7109375" bestFit="1" customWidth="1"/>
    <col min="8206" max="8206" width="12.7109375" customWidth="1"/>
    <col min="8207" max="8207" width="14.7109375" customWidth="1"/>
    <col min="8208" max="8208" width="16.5703125" customWidth="1"/>
    <col min="8209" max="8209" width="10.85546875" customWidth="1"/>
    <col min="8211" max="8211" width="11.140625" bestFit="1" customWidth="1"/>
    <col min="8456" max="8456" width="8.42578125" bestFit="1" customWidth="1"/>
    <col min="8457" max="8457" width="28.7109375" bestFit="1" customWidth="1"/>
    <col min="8458" max="8458" width="8.42578125" bestFit="1" customWidth="1"/>
    <col min="8459" max="8459" width="17.28515625" customWidth="1"/>
    <col min="8460" max="8460" width="19.42578125" bestFit="1" customWidth="1"/>
    <col min="8461" max="8461" width="15.7109375" bestFit="1" customWidth="1"/>
    <col min="8462" max="8462" width="12.7109375" customWidth="1"/>
    <col min="8463" max="8463" width="14.7109375" customWidth="1"/>
    <col min="8464" max="8464" width="16.5703125" customWidth="1"/>
    <col min="8465" max="8465" width="10.85546875" customWidth="1"/>
    <col min="8467" max="8467" width="11.140625" bestFit="1" customWidth="1"/>
    <col min="8712" max="8712" width="8.42578125" bestFit="1" customWidth="1"/>
    <col min="8713" max="8713" width="28.7109375" bestFit="1" customWidth="1"/>
    <col min="8714" max="8714" width="8.42578125" bestFit="1" customWidth="1"/>
    <col min="8715" max="8715" width="17.28515625" customWidth="1"/>
    <col min="8716" max="8716" width="19.42578125" bestFit="1" customWidth="1"/>
    <col min="8717" max="8717" width="15.7109375" bestFit="1" customWidth="1"/>
    <col min="8718" max="8718" width="12.7109375" customWidth="1"/>
    <col min="8719" max="8719" width="14.7109375" customWidth="1"/>
    <col min="8720" max="8720" width="16.5703125" customWidth="1"/>
    <col min="8721" max="8721" width="10.85546875" customWidth="1"/>
    <col min="8723" max="8723" width="11.140625" bestFit="1" customWidth="1"/>
    <col min="8968" max="8968" width="8.42578125" bestFit="1" customWidth="1"/>
    <col min="8969" max="8969" width="28.7109375" bestFit="1" customWidth="1"/>
    <col min="8970" max="8970" width="8.42578125" bestFit="1" customWidth="1"/>
    <col min="8971" max="8971" width="17.28515625" customWidth="1"/>
    <col min="8972" max="8972" width="19.42578125" bestFit="1" customWidth="1"/>
    <col min="8973" max="8973" width="15.7109375" bestFit="1" customWidth="1"/>
    <col min="8974" max="8974" width="12.7109375" customWidth="1"/>
    <col min="8975" max="8975" width="14.7109375" customWidth="1"/>
    <col min="8976" max="8976" width="16.5703125" customWidth="1"/>
    <col min="8977" max="8977" width="10.85546875" customWidth="1"/>
    <col min="8979" max="8979" width="11.140625" bestFit="1" customWidth="1"/>
    <col min="9224" max="9224" width="8.42578125" bestFit="1" customWidth="1"/>
    <col min="9225" max="9225" width="28.7109375" bestFit="1" customWidth="1"/>
    <col min="9226" max="9226" width="8.42578125" bestFit="1" customWidth="1"/>
    <col min="9227" max="9227" width="17.28515625" customWidth="1"/>
    <col min="9228" max="9228" width="19.42578125" bestFit="1" customWidth="1"/>
    <col min="9229" max="9229" width="15.7109375" bestFit="1" customWidth="1"/>
    <col min="9230" max="9230" width="12.7109375" customWidth="1"/>
    <col min="9231" max="9231" width="14.7109375" customWidth="1"/>
    <col min="9232" max="9232" width="16.5703125" customWidth="1"/>
    <col min="9233" max="9233" width="10.85546875" customWidth="1"/>
    <col min="9235" max="9235" width="11.140625" bestFit="1" customWidth="1"/>
    <col min="9480" max="9480" width="8.42578125" bestFit="1" customWidth="1"/>
    <col min="9481" max="9481" width="28.7109375" bestFit="1" customWidth="1"/>
    <col min="9482" max="9482" width="8.42578125" bestFit="1" customWidth="1"/>
    <col min="9483" max="9483" width="17.28515625" customWidth="1"/>
    <col min="9484" max="9484" width="19.42578125" bestFit="1" customWidth="1"/>
    <col min="9485" max="9485" width="15.7109375" bestFit="1" customWidth="1"/>
    <col min="9486" max="9486" width="12.7109375" customWidth="1"/>
    <col min="9487" max="9487" width="14.7109375" customWidth="1"/>
    <col min="9488" max="9488" width="16.5703125" customWidth="1"/>
    <col min="9489" max="9489" width="10.85546875" customWidth="1"/>
    <col min="9491" max="9491" width="11.140625" bestFit="1" customWidth="1"/>
    <col min="9736" max="9736" width="8.42578125" bestFit="1" customWidth="1"/>
    <col min="9737" max="9737" width="28.7109375" bestFit="1" customWidth="1"/>
    <col min="9738" max="9738" width="8.42578125" bestFit="1" customWidth="1"/>
    <col min="9739" max="9739" width="17.28515625" customWidth="1"/>
    <col min="9740" max="9740" width="19.42578125" bestFit="1" customWidth="1"/>
    <col min="9741" max="9741" width="15.7109375" bestFit="1" customWidth="1"/>
    <col min="9742" max="9742" width="12.7109375" customWidth="1"/>
    <col min="9743" max="9743" width="14.7109375" customWidth="1"/>
    <col min="9744" max="9744" width="16.5703125" customWidth="1"/>
    <col min="9745" max="9745" width="10.85546875" customWidth="1"/>
    <col min="9747" max="9747" width="11.140625" bestFit="1" customWidth="1"/>
    <col min="9992" max="9992" width="8.42578125" bestFit="1" customWidth="1"/>
    <col min="9993" max="9993" width="28.7109375" bestFit="1" customWidth="1"/>
    <col min="9994" max="9994" width="8.42578125" bestFit="1" customWidth="1"/>
    <col min="9995" max="9995" width="17.28515625" customWidth="1"/>
    <col min="9996" max="9996" width="19.42578125" bestFit="1" customWidth="1"/>
    <col min="9997" max="9997" width="15.7109375" bestFit="1" customWidth="1"/>
    <col min="9998" max="9998" width="12.7109375" customWidth="1"/>
    <col min="9999" max="9999" width="14.7109375" customWidth="1"/>
    <col min="10000" max="10000" width="16.5703125" customWidth="1"/>
    <col min="10001" max="10001" width="10.85546875" customWidth="1"/>
    <col min="10003" max="10003" width="11.140625" bestFit="1" customWidth="1"/>
    <col min="10248" max="10248" width="8.42578125" bestFit="1" customWidth="1"/>
    <col min="10249" max="10249" width="28.7109375" bestFit="1" customWidth="1"/>
    <col min="10250" max="10250" width="8.42578125" bestFit="1" customWidth="1"/>
    <col min="10251" max="10251" width="17.28515625" customWidth="1"/>
    <col min="10252" max="10252" width="19.42578125" bestFit="1" customWidth="1"/>
    <col min="10253" max="10253" width="15.7109375" bestFit="1" customWidth="1"/>
    <col min="10254" max="10254" width="12.7109375" customWidth="1"/>
    <col min="10255" max="10255" width="14.7109375" customWidth="1"/>
    <col min="10256" max="10256" width="16.5703125" customWidth="1"/>
    <col min="10257" max="10257" width="10.85546875" customWidth="1"/>
    <col min="10259" max="10259" width="11.140625" bestFit="1" customWidth="1"/>
    <col min="10504" max="10504" width="8.42578125" bestFit="1" customWidth="1"/>
    <col min="10505" max="10505" width="28.7109375" bestFit="1" customWidth="1"/>
    <col min="10506" max="10506" width="8.42578125" bestFit="1" customWidth="1"/>
    <col min="10507" max="10507" width="17.28515625" customWidth="1"/>
    <col min="10508" max="10508" width="19.42578125" bestFit="1" customWidth="1"/>
    <col min="10509" max="10509" width="15.7109375" bestFit="1" customWidth="1"/>
    <col min="10510" max="10510" width="12.7109375" customWidth="1"/>
    <col min="10511" max="10511" width="14.7109375" customWidth="1"/>
    <col min="10512" max="10512" width="16.5703125" customWidth="1"/>
    <col min="10513" max="10513" width="10.85546875" customWidth="1"/>
    <col min="10515" max="10515" width="11.140625" bestFit="1" customWidth="1"/>
    <col min="10760" max="10760" width="8.42578125" bestFit="1" customWidth="1"/>
    <col min="10761" max="10761" width="28.7109375" bestFit="1" customWidth="1"/>
    <col min="10762" max="10762" width="8.42578125" bestFit="1" customWidth="1"/>
    <col min="10763" max="10763" width="17.28515625" customWidth="1"/>
    <col min="10764" max="10764" width="19.42578125" bestFit="1" customWidth="1"/>
    <col min="10765" max="10765" width="15.7109375" bestFit="1" customWidth="1"/>
    <col min="10766" max="10766" width="12.7109375" customWidth="1"/>
    <col min="10767" max="10767" width="14.7109375" customWidth="1"/>
    <col min="10768" max="10768" width="16.5703125" customWidth="1"/>
    <col min="10769" max="10769" width="10.85546875" customWidth="1"/>
    <col min="10771" max="10771" width="11.140625" bestFit="1" customWidth="1"/>
    <col min="11016" max="11016" width="8.42578125" bestFit="1" customWidth="1"/>
    <col min="11017" max="11017" width="28.7109375" bestFit="1" customWidth="1"/>
    <col min="11018" max="11018" width="8.42578125" bestFit="1" customWidth="1"/>
    <col min="11019" max="11019" width="17.28515625" customWidth="1"/>
    <col min="11020" max="11020" width="19.42578125" bestFit="1" customWidth="1"/>
    <col min="11021" max="11021" width="15.7109375" bestFit="1" customWidth="1"/>
    <col min="11022" max="11022" width="12.7109375" customWidth="1"/>
    <col min="11023" max="11023" width="14.7109375" customWidth="1"/>
    <col min="11024" max="11024" width="16.5703125" customWidth="1"/>
    <col min="11025" max="11025" width="10.85546875" customWidth="1"/>
    <col min="11027" max="11027" width="11.140625" bestFit="1" customWidth="1"/>
    <col min="11272" max="11272" width="8.42578125" bestFit="1" customWidth="1"/>
    <col min="11273" max="11273" width="28.7109375" bestFit="1" customWidth="1"/>
    <col min="11274" max="11274" width="8.42578125" bestFit="1" customWidth="1"/>
    <col min="11275" max="11275" width="17.28515625" customWidth="1"/>
    <col min="11276" max="11276" width="19.42578125" bestFit="1" customWidth="1"/>
    <col min="11277" max="11277" width="15.7109375" bestFit="1" customWidth="1"/>
    <col min="11278" max="11278" width="12.7109375" customWidth="1"/>
    <col min="11279" max="11279" width="14.7109375" customWidth="1"/>
    <col min="11280" max="11280" width="16.5703125" customWidth="1"/>
    <col min="11281" max="11281" width="10.85546875" customWidth="1"/>
    <col min="11283" max="11283" width="11.140625" bestFit="1" customWidth="1"/>
    <col min="11528" max="11528" width="8.42578125" bestFit="1" customWidth="1"/>
    <col min="11529" max="11529" width="28.7109375" bestFit="1" customWidth="1"/>
    <col min="11530" max="11530" width="8.42578125" bestFit="1" customWidth="1"/>
    <col min="11531" max="11531" width="17.28515625" customWidth="1"/>
    <col min="11532" max="11532" width="19.42578125" bestFit="1" customWidth="1"/>
    <col min="11533" max="11533" width="15.7109375" bestFit="1" customWidth="1"/>
    <col min="11534" max="11534" width="12.7109375" customWidth="1"/>
    <col min="11535" max="11535" width="14.7109375" customWidth="1"/>
    <col min="11536" max="11536" width="16.5703125" customWidth="1"/>
    <col min="11537" max="11537" width="10.85546875" customWidth="1"/>
    <col min="11539" max="11539" width="11.140625" bestFit="1" customWidth="1"/>
    <col min="11784" max="11784" width="8.42578125" bestFit="1" customWidth="1"/>
    <col min="11785" max="11785" width="28.7109375" bestFit="1" customWidth="1"/>
    <col min="11786" max="11786" width="8.42578125" bestFit="1" customWidth="1"/>
    <col min="11787" max="11787" width="17.28515625" customWidth="1"/>
    <col min="11788" max="11788" width="19.42578125" bestFit="1" customWidth="1"/>
    <col min="11789" max="11789" width="15.7109375" bestFit="1" customWidth="1"/>
    <col min="11790" max="11790" width="12.7109375" customWidth="1"/>
    <col min="11791" max="11791" width="14.7109375" customWidth="1"/>
    <col min="11792" max="11792" width="16.5703125" customWidth="1"/>
    <col min="11793" max="11793" width="10.85546875" customWidth="1"/>
    <col min="11795" max="11795" width="11.140625" bestFit="1" customWidth="1"/>
    <col min="12040" max="12040" width="8.42578125" bestFit="1" customWidth="1"/>
    <col min="12041" max="12041" width="28.7109375" bestFit="1" customWidth="1"/>
    <col min="12042" max="12042" width="8.42578125" bestFit="1" customWidth="1"/>
    <col min="12043" max="12043" width="17.28515625" customWidth="1"/>
    <col min="12044" max="12044" width="19.42578125" bestFit="1" customWidth="1"/>
    <col min="12045" max="12045" width="15.7109375" bestFit="1" customWidth="1"/>
    <col min="12046" max="12046" width="12.7109375" customWidth="1"/>
    <col min="12047" max="12047" width="14.7109375" customWidth="1"/>
    <col min="12048" max="12048" width="16.5703125" customWidth="1"/>
    <col min="12049" max="12049" width="10.85546875" customWidth="1"/>
    <col min="12051" max="12051" width="11.140625" bestFit="1" customWidth="1"/>
    <col min="12296" max="12296" width="8.42578125" bestFit="1" customWidth="1"/>
    <col min="12297" max="12297" width="28.7109375" bestFit="1" customWidth="1"/>
    <col min="12298" max="12298" width="8.42578125" bestFit="1" customWidth="1"/>
    <col min="12299" max="12299" width="17.28515625" customWidth="1"/>
    <col min="12300" max="12300" width="19.42578125" bestFit="1" customWidth="1"/>
    <col min="12301" max="12301" width="15.7109375" bestFit="1" customWidth="1"/>
    <col min="12302" max="12302" width="12.7109375" customWidth="1"/>
    <col min="12303" max="12303" width="14.7109375" customWidth="1"/>
    <col min="12304" max="12304" width="16.5703125" customWidth="1"/>
    <col min="12305" max="12305" width="10.85546875" customWidth="1"/>
    <col min="12307" max="12307" width="11.140625" bestFit="1" customWidth="1"/>
    <col min="12552" max="12552" width="8.42578125" bestFit="1" customWidth="1"/>
    <col min="12553" max="12553" width="28.7109375" bestFit="1" customWidth="1"/>
    <col min="12554" max="12554" width="8.42578125" bestFit="1" customWidth="1"/>
    <col min="12555" max="12555" width="17.28515625" customWidth="1"/>
    <col min="12556" max="12556" width="19.42578125" bestFit="1" customWidth="1"/>
    <col min="12557" max="12557" width="15.7109375" bestFit="1" customWidth="1"/>
    <col min="12558" max="12558" width="12.7109375" customWidth="1"/>
    <col min="12559" max="12559" width="14.7109375" customWidth="1"/>
    <col min="12560" max="12560" width="16.5703125" customWidth="1"/>
    <col min="12561" max="12561" width="10.85546875" customWidth="1"/>
    <col min="12563" max="12563" width="11.140625" bestFit="1" customWidth="1"/>
    <col min="12808" max="12808" width="8.42578125" bestFit="1" customWidth="1"/>
    <col min="12809" max="12809" width="28.7109375" bestFit="1" customWidth="1"/>
    <col min="12810" max="12810" width="8.42578125" bestFit="1" customWidth="1"/>
    <col min="12811" max="12811" width="17.28515625" customWidth="1"/>
    <col min="12812" max="12812" width="19.42578125" bestFit="1" customWidth="1"/>
    <col min="12813" max="12813" width="15.7109375" bestFit="1" customWidth="1"/>
    <col min="12814" max="12814" width="12.7109375" customWidth="1"/>
    <col min="12815" max="12815" width="14.7109375" customWidth="1"/>
    <col min="12816" max="12816" width="16.5703125" customWidth="1"/>
    <col min="12817" max="12817" width="10.85546875" customWidth="1"/>
    <col min="12819" max="12819" width="11.140625" bestFit="1" customWidth="1"/>
    <col min="13064" max="13064" width="8.42578125" bestFit="1" customWidth="1"/>
    <col min="13065" max="13065" width="28.7109375" bestFit="1" customWidth="1"/>
    <col min="13066" max="13066" width="8.42578125" bestFit="1" customWidth="1"/>
    <col min="13067" max="13067" width="17.28515625" customWidth="1"/>
    <col min="13068" max="13068" width="19.42578125" bestFit="1" customWidth="1"/>
    <col min="13069" max="13069" width="15.7109375" bestFit="1" customWidth="1"/>
    <col min="13070" max="13070" width="12.7109375" customWidth="1"/>
    <col min="13071" max="13071" width="14.7109375" customWidth="1"/>
    <col min="13072" max="13072" width="16.5703125" customWidth="1"/>
    <col min="13073" max="13073" width="10.85546875" customWidth="1"/>
    <col min="13075" max="13075" width="11.140625" bestFit="1" customWidth="1"/>
    <col min="13320" max="13320" width="8.42578125" bestFit="1" customWidth="1"/>
    <col min="13321" max="13321" width="28.7109375" bestFit="1" customWidth="1"/>
    <col min="13322" max="13322" width="8.42578125" bestFit="1" customWidth="1"/>
    <col min="13323" max="13323" width="17.28515625" customWidth="1"/>
    <col min="13324" max="13324" width="19.42578125" bestFit="1" customWidth="1"/>
    <col min="13325" max="13325" width="15.7109375" bestFit="1" customWidth="1"/>
    <col min="13326" max="13326" width="12.7109375" customWidth="1"/>
    <col min="13327" max="13327" width="14.7109375" customWidth="1"/>
    <col min="13328" max="13328" width="16.5703125" customWidth="1"/>
    <col min="13329" max="13329" width="10.85546875" customWidth="1"/>
    <col min="13331" max="13331" width="11.140625" bestFit="1" customWidth="1"/>
    <col min="13576" max="13576" width="8.42578125" bestFit="1" customWidth="1"/>
    <col min="13577" max="13577" width="28.7109375" bestFit="1" customWidth="1"/>
    <col min="13578" max="13578" width="8.42578125" bestFit="1" customWidth="1"/>
    <col min="13579" max="13579" width="17.28515625" customWidth="1"/>
    <col min="13580" max="13580" width="19.42578125" bestFit="1" customWidth="1"/>
    <col min="13581" max="13581" width="15.7109375" bestFit="1" customWidth="1"/>
    <col min="13582" max="13582" width="12.7109375" customWidth="1"/>
    <col min="13583" max="13583" width="14.7109375" customWidth="1"/>
    <col min="13584" max="13584" width="16.5703125" customWidth="1"/>
    <col min="13585" max="13585" width="10.85546875" customWidth="1"/>
    <col min="13587" max="13587" width="11.140625" bestFit="1" customWidth="1"/>
    <col min="13832" max="13832" width="8.42578125" bestFit="1" customWidth="1"/>
    <col min="13833" max="13833" width="28.7109375" bestFit="1" customWidth="1"/>
    <col min="13834" max="13834" width="8.42578125" bestFit="1" customWidth="1"/>
    <col min="13835" max="13835" width="17.28515625" customWidth="1"/>
    <col min="13836" max="13836" width="19.42578125" bestFit="1" customWidth="1"/>
    <col min="13837" max="13837" width="15.7109375" bestFit="1" customWidth="1"/>
    <col min="13838" max="13838" width="12.7109375" customWidth="1"/>
    <col min="13839" max="13839" width="14.7109375" customWidth="1"/>
    <col min="13840" max="13840" width="16.5703125" customWidth="1"/>
    <col min="13841" max="13841" width="10.85546875" customWidth="1"/>
    <col min="13843" max="13843" width="11.140625" bestFit="1" customWidth="1"/>
    <col min="14088" max="14088" width="8.42578125" bestFit="1" customWidth="1"/>
    <col min="14089" max="14089" width="28.7109375" bestFit="1" customWidth="1"/>
    <col min="14090" max="14090" width="8.42578125" bestFit="1" customWidth="1"/>
    <col min="14091" max="14091" width="17.28515625" customWidth="1"/>
    <col min="14092" max="14092" width="19.42578125" bestFit="1" customWidth="1"/>
    <col min="14093" max="14093" width="15.7109375" bestFit="1" customWidth="1"/>
    <col min="14094" max="14094" width="12.7109375" customWidth="1"/>
    <col min="14095" max="14095" width="14.7109375" customWidth="1"/>
    <col min="14096" max="14096" width="16.5703125" customWidth="1"/>
    <col min="14097" max="14097" width="10.85546875" customWidth="1"/>
    <col min="14099" max="14099" width="11.140625" bestFit="1" customWidth="1"/>
    <col min="14344" max="14344" width="8.42578125" bestFit="1" customWidth="1"/>
    <col min="14345" max="14345" width="28.7109375" bestFit="1" customWidth="1"/>
    <col min="14346" max="14346" width="8.42578125" bestFit="1" customWidth="1"/>
    <col min="14347" max="14347" width="17.28515625" customWidth="1"/>
    <col min="14348" max="14348" width="19.42578125" bestFit="1" customWidth="1"/>
    <col min="14349" max="14349" width="15.7109375" bestFit="1" customWidth="1"/>
    <col min="14350" max="14350" width="12.7109375" customWidth="1"/>
    <col min="14351" max="14351" width="14.7109375" customWidth="1"/>
    <col min="14352" max="14352" width="16.5703125" customWidth="1"/>
    <col min="14353" max="14353" width="10.85546875" customWidth="1"/>
    <col min="14355" max="14355" width="11.140625" bestFit="1" customWidth="1"/>
    <col min="14600" max="14600" width="8.42578125" bestFit="1" customWidth="1"/>
    <col min="14601" max="14601" width="28.7109375" bestFit="1" customWidth="1"/>
    <col min="14602" max="14602" width="8.42578125" bestFit="1" customWidth="1"/>
    <col min="14603" max="14603" width="17.28515625" customWidth="1"/>
    <col min="14604" max="14604" width="19.42578125" bestFit="1" customWidth="1"/>
    <col min="14605" max="14605" width="15.7109375" bestFit="1" customWidth="1"/>
    <col min="14606" max="14606" width="12.7109375" customWidth="1"/>
    <col min="14607" max="14607" width="14.7109375" customWidth="1"/>
    <col min="14608" max="14608" width="16.5703125" customWidth="1"/>
    <col min="14609" max="14609" width="10.85546875" customWidth="1"/>
    <col min="14611" max="14611" width="11.140625" bestFit="1" customWidth="1"/>
    <col min="14856" max="14856" width="8.42578125" bestFit="1" customWidth="1"/>
    <col min="14857" max="14857" width="28.7109375" bestFit="1" customWidth="1"/>
    <col min="14858" max="14858" width="8.42578125" bestFit="1" customWidth="1"/>
    <col min="14859" max="14859" width="17.28515625" customWidth="1"/>
    <col min="14860" max="14860" width="19.42578125" bestFit="1" customWidth="1"/>
    <col min="14861" max="14861" width="15.7109375" bestFit="1" customWidth="1"/>
    <col min="14862" max="14862" width="12.7109375" customWidth="1"/>
    <col min="14863" max="14863" width="14.7109375" customWidth="1"/>
    <col min="14864" max="14864" width="16.5703125" customWidth="1"/>
    <col min="14865" max="14865" width="10.85546875" customWidth="1"/>
    <col min="14867" max="14867" width="11.140625" bestFit="1" customWidth="1"/>
    <col min="15112" max="15112" width="8.42578125" bestFit="1" customWidth="1"/>
    <col min="15113" max="15113" width="28.7109375" bestFit="1" customWidth="1"/>
    <col min="15114" max="15114" width="8.42578125" bestFit="1" customWidth="1"/>
    <col min="15115" max="15115" width="17.28515625" customWidth="1"/>
    <col min="15116" max="15116" width="19.42578125" bestFit="1" customWidth="1"/>
    <col min="15117" max="15117" width="15.7109375" bestFit="1" customWidth="1"/>
    <col min="15118" max="15118" width="12.7109375" customWidth="1"/>
    <col min="15119" max="15119" width="14.7109375" customWidth="1"/>
    <col min="15120" max="15120" width="16.5703125" customWidth="1"/>
    <col min="15121" max="15121" width="10.85546875" customWidth="1"/>
    <col min="15123" max="15123" width="11.140625" bestFit="1" customWidth="1"/>
    <col min="15368" max="15368" width="8.42578125" bestFit="1" customWidth="1"/>
    <col min="15369" max="15369" width="28.7109375" bestFit="1" customWidth="1"/>
    <col min="15370" max="15370" width="8.42578125" bestFit="1" customWidth="1"/>
    <col min="15371" max="15371" width="17.28515625" customWidth="1"/>
    <col min="15372" max="15372" width="19.42578125" bestFit="1" customWidth="1"/>
    <col min="15373" max="15373" width="15.7109375" bestFit="1" customWidth="1"/>
    <col min="15374" max="15374" width="12.7109375" customWidth="1"/>
    <col min="15375" max="15375" width="14.7109375" customWidth="1"/>
    <col min="15376" max="15376" width="16.5703125" customWidth="1"/>
    <col min="15377" max="15377" width="10.85546875" customWidth="1"/>
    <col min="15379" max="15379" width="11.140625" bestFit="1" customWidth="1"/>
    <col min="15624" max="15624" width="8.42578125" bestFit="1" customWidth="1"/>
    <col min="15625" max="15625" width="28.7109375" bestFit="1" customWidth="1"/>
    <col min="15626" max="15626" width="8.42578125" bestFit="1" customWidth="1"/>
    <col min="15627" max="15627" width="17.28515625" customWidth="1"/>
    <col min="15628" max="15628" width="19.42578125" bestFit="1" customWidth="1"/>
    <col min="15629" max="15629" width="15.7109375" bestFit="1" customWidth="1"/>
    <col min="15630" max="15630" width="12.7109375" customWidth="1"/>
    <col min="15631" max="15631" width="14.7109375" customWidth="1"/>
    <col min="15632" max="15632" width="16.5703125" customWidth="1"/>
    <col min="15633" max="15633" width="10.85546875" customWidth="1"/>
    <col min="15635" max="15635" width="11.140625" bestFit="1" customWidth="1"/>
    <col min="15880" max="15880" width="8.42578125" bestFit="1" customWidth="1"/>
    <col min="15881" max="15881" width="28.7109375" bestFit="1" customWidth="1"/>
    <col min="15882" max="15882" width="8.42578125" bestFit="1" customWidth="1"/>
    <col min="15883" max="15883" width="17.28515625" customWidth="1"/>
    <col min="15884" max="15884" width="19.42578125" bestFit="1" customWidth="1"/>
    <col min="15885" max="15885" width="15.7109375" bestFit="1" customWidth="1"/>
    <col min="15886" max="15886" width="12.7109375" customWidth="1"/>
    <col min="15887" max="15887" width="14.7109375" customWidth="1"/>
    <col min="15888" max="15888" width="16.5703125" customWidth="1"/>
    <col min="15889" max="15889" width="10.85546875" customWidth="1"/>
    <col min="15891" max="15891" width="11.140625" bestFit="1" customWidth="1"/>
    <col min="16136" max="16136" width="8.42578125" bestFit="1" customWidth="1"/>
    <col min="16137" max="16137" width="28.7109375" bestFit="1" customWidth="1"/>
    <col min="16138" max="16138" width="8.42578125" bestFit="1" customWidth="1"/>
    <col min="16139" max="16139" width="17.28515625" customWidth="1"/>
    <col min="16140" max="16140" width="19.42578125" bestFit="1" customWidth="1"/>
    <col min="16141" max="16141" width="15.7109375" bestFit="1" customWidth="1"/>
    <col min="16142" max="16142" width="12.7109375" customWidth="1"/>
    <col min="16143" max="16143" width="14.7109375" customWidth="1"/>
    <col min="16144" max="16144" width="16.5703125" customWidth="1"/>
    <col min="16145" max="16145" width="10.85546875" customWidth="1"/>
    <col min="16147" max="16147" width="11.140625" bestFit="1" customWidth="1"/>
  </cols>
  <sheetData>
    <row r="1" spans="1:26" x14ac:dyDescent="0.25">
      <c r="J1" s="421"/>
      <c r="L1" s="422"/>
      <c r="M1" s="377">
        <v>44252</v>
      </c>
    </row>
    <row r="2" spans="1:26" s="27" customFormat="1" ht="15.75" x14ac:dyDescent="0.25">
      <c r="A2" s="137" t="s">
        <v>62</v>
      </c>
      <c r="B2" s="137" t="s">
        <v>74</v>
      </c>
      <c r="C2" s="137" t="s">
        <v>66</v>
      </c>
      <c r="D2" s="138" t="s">
        <v>63</v>
      </c>
      <c r="E2" s="139" t="s">
        <v>67</v>
      </c>
      <c r="F2" s="139" t="s">
        <v>68</v>
      </c>
      <c r="G2" s="139" t="s">
        <v>64</v>
      </c>
      <c r="H2" s="139" t="s">
        <v>69</v>
      </c>
      <c r="I2" s="139" t="s">
        <v>70</v>
      </c>
      <c r="J2" s="142" t="s">
        <v>71</v>
      </c>
      <c r="K2" s="140" t="s">
        <v>339</v>
      </c>
      <c r="L2" s="141" t="s">
        <v>342</v>
      </c>
      <c r="M2" s="141" t="s">
        <v>2971</v>
      </c>
      <c r="N2" s="140" t="s">
        <v>340</v>
      </c>
      <c r="O2" s="140" t="s">
        <v>341</v>
      </c>
      <c r="P2" s="136" t="s">
        <v>1239</v>
      </c>
      <c r="Q2" s="136" t="s">
        <v>1435</v>
      </c>
      <c r="R2" s="370" t="s">
        <v>1436</v>
      </c>
      <c r="S2" s="40"/>
      <c r="T2" s="473" t="s">
        <v>2972</v>
      </c>
      <c r="U2" s="474"/>
      <c r="V2" s="371"/>
      <c r="W2" s="371"/>
      <c r="X2" s="371"/>
      <c r="Y2" s="356"/>
      <c r="Z2" s="357"/>
    </row>
    <row r="3" spans="1:26" s="24" customFormat="1" ht="15.75" x14ac:dyDescent="0.25">
      <c r="A3" s="407" t="s">
        <v>1315</v>
      </c>
      <c r="B3" s="408" t="s">
        <v>1392</v>
      </c>
      <c r="C3" s="409" t="s">
        <v>39</v>
      </c>
      <c r="D3" s="56" t="str">
        <f>VLOOKUP(A3,'RRE0020'!$A$2:$K$500,11,0)</f>
        <v>Senior Officer</v>
      </c>
      <c r="E3" s="320">
        <f>SUMIF('RRE0020'!$A$2:$A$500,ĐML!A3,'RRE0020'!$E$2:$E$500)</f>
        <v>12489317000</v>
      </c>
      <c r="F3" s="320">
        <f>SUMIF('RRE0020'!$A$2:$A$500,ĐML!A3,'RRE0020'!$F$2:$F$500)</f>
        <v>20489708</v>
      </c>
      <c r="G3" s="320">
        <f>SUMIF(Call!$E$2:$E$13,ĐML!A3,Call!$D$2:$D$13)</f>
        <v>0</v>
      </c>
      <c r="H3" s="320">
        <f>SUMIF('RRE0020'!$A$2:$A$482,ĐML!A3,'RRE0020'!$G$2:$G$482)</f>
        <v>0</v>
      </c>
      <c r="I3" s="320">
        <f>F3-G3+H3</f>
        <v>20489708</v>
      </c>
      <c r="J3" s="406" t="e">
        <f>VLOOKUP(A3,'3.File NGT'!$B$2:$I$85,8,0)</f>
        <v>#N/A</v>
      </c>
      <c r="K3" s="320">
        <f t="shared" ref="K3:K66" si="0">IF(AND(D3="Trainee",M3&lt;=6),VLOOKUP(M3,$T$3:$U$9,2,0),O3*1.2)</f>
        <v>9000000</v>
      </c>
      <c r="L3" s="275" t="str">
        <f>VLOOKUP(A3,'2.SDMG'!$G$2:$J$499,4,0)</f>
        <v>01/10/2006</v>
      </c>
      <c r="M3" s="369">
        <f t="shared" ref="M3:M66" si="1">ROUND(($M$1-L3)/30,0)</f>
        <v>175</v>
      </c>
      <c r="N3" s="320">
        <f>F3-K3</f>
        <v>11489708</v>
      </c>
      <c r="O3" s="320">
        <f>VLOOKUP(A3,'RRE0020'!$A$2:$L$482,12,0)</f>
        <v>7500000</v>
      </c>
      <c r="P3" s="428" t="str">
        <f>VLOOKUP(A3,'2.SDMG'!$G$2:$L$499,6,0)</f>
        <v>0247</v>
      </c>
      <c r="Q3" s="321" t="str">
        <f t="shared" ref="Q3:Q66" si="2">IF(AND(OR(COUNTIF(D3,"*M*")=1,COUNTIF(D3,"*D*")=1),I3&gt;K3),"yes","no")</f>
        <v>no</v>
      </c>
      <c r="R3" s="321" t="str">
        <f t="shared" ref="R3:R66" si="3">IF(AND(COUNTIF(D3,"*D*")=1,I3&gt;K3),"yes","no")</f>
        <v>no</v>
      </c>
      <c r="S3" s="374"/>
      <c r="T3" s="375">
        <v>0</v>
      </c>
      <c r="U3" s="89">
        <v>0</v>
      </c>
      <c r="V3" s="358"/>
      <c r="W3" s="359"/>
      <c r="X3" s="359"/>
      <c r="Y3" s="359"/>
      <c r="Z3" s="358"/>
    </row>
    <row r="4" spans="1:26" s="24" customFormat="1" ht="15.75" x14ac:dyDescent="0.25">
      <c r="A4" s="410" t="s">
        <v>116</v>
      </c>
      <c r="B4" s="411" t="s">
        <v>117</v>
      </c>
      <c r="C4" s="412" t="s">
        <v>33</v>
      </c>
      <c r="D4" s="56" t="str">
        <f>VLOOKUP(A4,'RRE0020'!$A$2:$K$500,11,0)</f>
        <v>Senior Officer</v>
      </c>
      <c r="E4" s="320">
        <f>SUMIF('RRE0020'!$A$2:$A$500,ĐML!A4,'RRE0020'!$E$2:$E$500)</f>
        <v>52216200000</v>
      </c>
      <c r="F4" s="320">
        <f>SUMIF('RRE0020'!$A$2:$A$500,ĐML!A4,'RRE0020'!$F$2:$F$500)</f>
        <v>123008168</v>
      </c>
      <c r="G4" s="320">
        <f>SUMIF(Call!$E$2:$E$13,ĐML!A4,Call!$D$2:$D$13)</f>
        <v>0</v>
      </c>
      <c r="H4" s="320">
        <f>SUMIF('RRE0020'!$A$2:$A$482,ĐML!A4,'RRE0020'!$G$2:$G$482)</f>
        <v>0</v>
      </c>
      <c r="I4" s="320">
        <f t="shared" ref="I4:I67" si="4">F4-G4+H4</f>
        <v>123008168</v>
      </c>
      <c r="J4" s="406" t="e">
        <f>VLOOKUP(A4,'3.File NGT'!$B$2:$I$85,8,0)</f>
        <v>#N/A</v>
      </c>
      <c r="K4" s="320">
        <f t="shared" si="0"/>
        <v>11400000</v>
      </c>
      <c r="L4" s="275" t="str">
        <f>VLOOKUP(A4,'2.SDMG'!$G$2:$J$499,4,0)</f>
        <v>27/02/2007</v>
      </c>
      <c r="M4" s="369">
        <f t="shared" si="1"/>
        <v>170</v>
      </c>
      <c r="N4" s="320">
        <f t="shared" ref="N4:N67" si="5">F4-K4</f>
        <v>111608168</v>
      </c>
      <c r="O4" s="320">
        <f>VLOOKUP(A4,'RRE0020'!$A$2:$L$482,12,0)</f>
        <v>9500000</v>
      </c>
      <c r="P4" s="428" t="e">
        <f>VLOOKUP(A4,'2.SDMG'!$G$2:$L$499,6,0)</f>
        <v>#N/A</v>
      </c>
      <c r="Q4" s="321" t="str">
        <f t="shared" si="2"/>
        <v>no</v>
      </c>
      <c r="R4" s="321" t="str">
        <f t="shared" si="3"/>
        <v>no</v>
      </c>
      <c r="S4" s="374"/>
      <c r="T4" s="376">
        <v>1</v>
      </c>
      <c r="U4" s="89">
        <v>0</v>
      </c>
      <c r="V4" s="360"/>
      <c r="W4" s="360"/>
      <c r="X4" s="360"/>
      <c r="Y4" s="360"/>
      <c r="Z4" s="361"/>
    </row>
    <row r="5" spans="1:26" s="24" customFormat="1" ht="15.75" x14ac:dyDescent="0.25">
      <c r="A5" s="410" t="s">
        <v>204</v>
      </c>
      <c r="B5" s="411" t="s">
        <v>205</v>
      </c>
      <c r="C5" s="412" t="s">
        <v>39</v>
      </c>
      <c r="D5" s="56" t="str">
        <f>VLOOKUP(A5,'RRE0020'!$A$2:$K$500,11,0)</f>
        <v>Manager level 2</v>
      </c>
      <c r="E5" s="320">
        <f>SUMIF('RRE0020'!$A$2:$A$500,ĐML!A5,'RRE0020'!$E$2:$E$500)</f>
        <v>190713385350</v>
      </c>
      <c r="F5" s="320">
        <f>SUMIF('RRE0020'!$A$2:$A$500,ĐML!A5,'RRE0020'!$F$2:$F$500)</f>
        <v>284391121</v>
      </c>
      <c r="G5" s="320">
        <f>SUMIF(Call!$E$2:$E$13,ĐML!A5,Call!$D$2:$D$13)</f>
        <v>0</v>
      </c>
      <c r="H5" s="320">
        <f>SUMIF('RRE0020'!$A$2:$A$482,ĐML!A5,'RRE0020'!$G$2:$G$482)</f>
        <v>0</v>
      </c>
      <c r="I5" s="320">
        <f t="shared" si="4"/>
        <v>284391121</v>
      </c>
      <c r="J5" s="406" t="e">
        <f>VLOOKUP(A5,'3.File NGT'!$B$2:$I$85,8,0)</f>
        <v>#N/A</v>
      </c>
      <c r="K5" s="320">
        <f t="shared" si="0"/>
        <v>17400000</v>
      </c>
      <c r="L5" s="275" t="str">
        <f>VLOOKUP(A5,'2.SDMG'!$G$2:$J$499,4,0)</f>
        <v>01/03/2013</v>
      </c>
      <c r="M5" s="369">
        <f t="shared" si="1"/>
        <v>97</v>
      </c>
      <c r="N5" s="320">
        <f t="shared" si="5"/>
        <v>266991121</v>
      </c>
      <c r="O5" s="320">
        <f>VLOOKUP(A5,'RRE0020'!$A$2:$L$482,12,0)</f>
        <v>14500000</v>
      </c>
      <c r="P5" s="428" t="e">
        <f>VLOOKUP(A5,'2.SDMG'!$G$2:$L$499,6,0)</f>
        <v>#N/A</v>
      </c>
      <c r="Q5" s="321" t="str">
        <f t="shared" si="2"/>
        <v>yes</v>
      </c>
      <c r="R5" s="321" t="str">
        <f t="shared" si="3"/>
        <v>no</v>
      </c>
      <c r="S5" s="374"/>
      <c r="T5" s="376">
        <v>2</v>
      </c>
      <c r="U5" s="89">
        <v>1000000</v>
      </c>
      <c r="V5" s="360"/>
      <c r="W5" s="360"/>
      <c r="X5" s="360"/>
      <c r="Y5" s="360"/>
      <c r="Z5" s="361"/>
    </row>
    <row r="6" spans="1:26" s="24" customFormat="1" ht="15.75" x14ac:dyDescent="0.25">
      <c r="A6" s="410" t="s">
        <v>198</v>
      </c>
      <c r="B6" s="411" t="s">
        <v>199</v>
      </c>
      <c r="C6" s="412" t="s">
        <v>39</v>
      </c>
      <c r="D6" s="56" t="str">
        <f>VLOOKUP(A6,'RRE0020'!$A$2:$K$500,11,0)</f>
        <v>Senior Officer</v>
      </c>
      <c r="E6" s="320">
        <f>SUMIF('RRE0020'!$A$2:$A$500,ĐML!A6,'RRE0020'!$E$2:$E$500)</f>
        <v>33369890000</v>
      </c>
      <c r="F6" s="320">
        <f>SUMIF('RRE0020'!$A$2:$A$500,ĐML!A6,'RRE0020'!$F$2:$F$500)</f>
        <v>59474208</v>
      </c>
      <c r="G6" s="320">
        <f>SUMIF(Call!$E$2:$E$13,ĐML!A6,Call!$D$2:$D$13)</f>
        <v>0</v>
      </c>
      <c r="H6" s="320">
        <f>SUMIF('RRE0020'!$A$2:$A$482,ĐML!A6,'RRE0020'!$G$2:$G$482)</f>
        <v>0</v>
      </c>
      <c r="I6" s="320">
        <f t="shared" si="4"/>
        <v>59474208</v>
      </c>
      <c r="J6" s="406" t="e">
        <f>VLOOKUP(A6,'3.File NGT'!$B$2:$I$85,8,0)</f>
        <v>#N/A</v>
      </c>
      <c r="K6" s="320">
        <f t="shared" si="0"/>
        <v>11400000</v>
      </c>
      <c r="L6" s="275" t="str">
        <f>VLOOKUP(A6,'2.SDMG'!$G$2:$J$499,4,0)</f>
        <v>01/05/2007</v>
      </c>
      <c r="M6" s="369">
        <f t="shared" si="1"/>
        <v>168</v>
      </c>
      <c r="N6" s="320">
        <f t="shared" si="5"/>
        <v>48074208</v>
      </c>
      <c r="O6" s="320">
        <f>VLOOKUP(A6,'RRE0020'!$A$2:$L$482,12,0)</f>
        <v>9500000</v>
      </c>
      <c r="P6" s="428" t="str">
        <f>VLOOKUP(A6,'2.SDMG'!$G$2:$L$499,6,0)</f>
        <v>0247</v>
      </c>
      <c r="Q6" s="321" t="str">
        <f t="shared" si="2"/>
        <v>no</v>
      </c>
      <c r="R6" s="321" t="str">
        <f t="shared" si="3"/>
        <v>no</v>
      </c>
      <c r="S6" s="374"/>
      <c r="T6" s="376">
        <v>3</v>
      </c>
      <c r="U6" s="89">
        <v>2000000</v>
      </c>
      <c r="V6" s="360"/>
      <c r="W6" s="360"/>
      <c r="X6" s="360"/>
      <c r="Y6" s="360"/>
      <c r="Z6" s="361"/>
    </row>
    <row r="7" spans="1:26" s="24" customFormat="1" ht="15.75" x14ac:dyDescent="0.25">
      <c r="A7" s="410" t="s">
        <v>97</v>
      </c>
      <c r="B7" s="411" t="s">
        <v>98</v>
      </c>
      <c r="C7" s="412" t="s">
        <v>33</v>
      </c>
      <c r="D7" s="56" t="str">
        <f>VLOOKUP(A7,'RRE0020'!$A$2:$K$500,11,0)</f>
        <v>Senior Deputy Director</v>
      </c>
      <c r="E7" s="320">
        <f>SUMIF('RRE0020'!$A$2:$A$500,ĐML!A7,'RRE0020'!$E$2:$E$500)</f>
        <v>67283466700</v>
      </c>
      <c r="F7" s="320">
        <f>SUMIF('RRE0020'!$A$2:$A$500,ĐML!A7,'RRE0020'!$F$2:$F$500)</f>
        <v>125615149</v>
      </c>
      <c r="G7" s="320">
        <f>SUMIF(Call!$E$2:$E$13,ĐML!A7,Call!$D$2:$D$13)</f>
        <v>0</v>
      </c>
      <c r="H7" s="320">
        <f>SUMIF('RRE0020'!$A$2:$A$482,ĐML!A7,'RRE0020'!$G$2:$G$482)</f>
        <v>0</v>
      </c>
      <c r="I7" s="320">
        <f t="shared" si="4"/>
        <v>125615149</v>
      </c>
      <c r="J7" s="406" t="e">
        <f>VLOOKUP(A7,'3.File NGT'!$B$2:$I$85,8,0)</f>
        <v>#N/A</v>
      </c>
      <c r="K7" s="320">
        <f t="shared" si="0"/>
        <v>25200000</v>
      </c>
      <c r="L7" s="275" t="str">
        <f>VLOOKUP(A7,'2.SDMG'!$G$2:$J$499,4,0)</f>
        <v>10/04/2008</v>
      </c>
      <c r="M7" s="369">
        <f t="shared" si="1"/>
        <v>157</v>
      </c>
      <c r="N7" s="320">
        <f t="shared" si="5"/>
        <v>100415149</v>
      </c>
      <c r="O7" s="320">
        <f>VLOOKUP(A7,'RRE0020'!$A$2:$L$482,12,0)</f>
        <v>21000000</v>
      </c>
      <c r="P7" s="428" t="e">
        <f>VLOOKUP(A7,'2.SDMG'!$G$2:$L$499,6,0)</f>
        <v>#N/A</v>
      </c>
      <c r="Q7" s="321" t="str">
        <f t="shared" si="2"/>
        <v>yes</v>
      </c>
      <c r="R7" s="321" t="str">
        <f t="shared" si="3"/>
        <v>yes</v>
      </c>
      <c r="S7" s="374"/>
      <c r="T7" s="375">
        <v>4</v>
      </c>
      <c r="U7" s="89">
        <v>3500000</v>
      </c>
      <c r="V7" s="162"/>
      <c r="W7" s="162"/>
      <c r="X7" s="162"/>
      <c r="Y7" s="162"/>
      <c r="Z7" s="162"/>
    </row>
    <row r="8" spans="1:26" s="24" customFormat="1" ht="15.75" x14ac:dyDescent="0.25">
      <c r="A8" s="410" t="s">
        <v>208</v>
      </c>
      <c r="B8" s="411" t="s">
        <v>209</v>
      </c>
      <c r="C8" s="412" t="s">
        <v>40</v>
      </c>
      <c r="D8" s="56" t="str">
        <f>VLOOKUP(A8,'RRE0020'!$A$2:$K$500,11,0)</f>
        <v>Manager level 1</v>
      </c>
      <c r="E8" s="320">
        <f>SUMIF('RRE0020'!$A$2:$A$500,ĐML!A8,'RRE0020'!$E$2:$E$500)</f>
        <v>29518335200</v>
      </c>
      <c r="F8" s="320">
        <f>SUMIF('RRE0020'!$A$2:$A$500,ĐML!A8,'RRE0020'!$F$2:$F$500)</f>
        <v>49271050</v>
      </c>
      <c r="G8" s="320">
        <f>SUMIF(Call!$E$2:$E$13,ĐML!A8,Call!$D$2:$D$13)</f>
        <v>0</v>
      </c>
      <c r="H8" s="320">
        <f>SUMIF('RRE0020'!$A$2:$A$482,ĐML!A8,'RRE0020'!$G$2:$G$482)</f>
        <v>0</v>
      </c>
      <c r="I8" s="320">
        <f t="shared" si="4"/>
        <v>49271050</v>
      </c>
      <c r="J8" s="406" t="e">
        <f>VLOOKUP(A8,'3.File NGT'!$B$2:$I$85,8,0)</f>
        <v>#N/A</v>
      </c>
      <c r="K8" s="320">
        <f t="shared" si="0"/>
        <v>15000000</v>
      </c>
      <c r="L8" s="275" t="str">
        <f>VLOOKUP(A8,'2.SDMG'!$G$2:$J$499,4,0)</f>
        <v>01/04/2009</v>
      </c>
      <c r="M8" s="369">
        <f t="shared" si="1"/>
        <v>145</v>
      </c>
      <c r="N8" s="320">
        <f t="shared" si="5"/>
        <v>34271050</v>
      </c>
      <c r="O8" s="320">
        <f>VLOOKUP(A8,'RRE0020'!$A$2:$L$482,12,0)</f>
        <v>12500000</v>
      </c>
      <c r="P8" s="428" t="e">
        <f>VLOOKUP(A8,'2.SDMG'!$G$2:$L$499,6,0)</f>
        <v>#N/A</v>
      </c>
      <c r="Q8" s="321" t="str">
        <f t="shared" si="2"/>
        <v>yes</v>
      </c>
      <c r="R8" s="321" t="str">
        <f t="shared" si="3"/>
        <v>no</v>
      </c>
      <c r="S8" s="374"/>
      <c r="T8" s="375">
        <v>5</v>
      </c>
      <c r="U8" s="89">
        <v>5500000</v>
      </c>
      <c r="V8" s="162"/>
      <c r="W8" s="162"/>
      <c r="X8" s="162"/>
      <c r="Y8" s="162"/>
      <c r="Z8" s="162"/>
    </row>
    <row r="9" spans="1:26" s="24" customFormat="1" ht="15.75" x14ac:dyDescent="0.25">
      <c r="A9" s="410" t="s">
        <v>99</v>
      </c>
      <c r="B9" s="411" t="s">
        <v>100</v>
      </c>
      <c r="C9" s="412" t="s">
        <v>33</v>
      </c>
      <c r="D9" s="56" t="str">
        <f>VLOOKUP(A9,'RRE0020'!$A$2:$K$500,11,0)</f>
        <v>Senior Officer</v>
      </c>
      <c r="E9" s="320">
        <f>SUMIF('RRE0020'!$A$2:$A$500,ĐML!A9,'RRE0020'!$E$2:$E$500)</f>
        <v>41624919000</v>
      </c>
      <c r="F9" s="320">
        <f>SUMIF('RRE0020'!$A$2:$A$500,ĐML!A9,'RRE0020'!$F$2:$F$500)</f>
        <v>77595223</v>
      </c>
      <c r="G9" s="320">
        <f>SUMIF(Call!$E$2:$E$13,ĐML!A9,Call!$D$2:$D$13)</f>
        <v>0</v>
      </c>
      <c r="H9" s="320">
        <f>SUMIF('RRE0020'!$A$2:$A$482,ĐML!A9,'RRE0020'!$G$2:$G$482)</f>
        <v>0</v>
      </c>
      <c r="I9" s="320">
        <f t="shared" si="4"/>
        <v>77595223</v>
      </c>
      <c r="J9" s="406" t="e">
        <f>VLOOKUP(A9,'3.File NGT'!$B$2:$I$85,8,0)</f>
        <v>#N/A</v>
      </c>
      <c r="K9" s="320">
        <f t="shared" si="0"/>
        <v>9000000</v>
      </c>
      <c r="L9" s="275" t="str">
        <f>VLOOKUP(A9,'2.SDMG'!$G$2:$J$499,4,0)</f>
        <v>15/04/2009</v>
      </c>
      <c r="M9" s="369">
        <f t="shared" si="1"/>
        <v>144</v>
      </c>
      <c r="N9" s="320">
        <f t="shared" si="5"/>
        <v>68595223</v>
      </c>
      <c r="O9" s="320">
        <f>VLOOKUP(A9,'RRE0020'!$A$2:$L$482,12,0)</f>
        <v>7500000</v>
      </c>
      <c r="P9" s="428" t="str">
        <f>VLOOKUP(A9,'2.SDMG'!$G$2:$L$499,6,0)</f>
        <v>1117</v>
      </c>
      <c r="Q9" s="321" t="str">
        <f t="shared" si="2"/>
        <v>no</v>
      </c>
      <c r="R9" s="321" t="str">
        <f t="shared" si="3"/>
        <v>no</v>
      </c>
      <c r="S9" s="374"/>
      <c r="T9" s="375">
        <v>6</v>
      </c>
      <c r="U9" s="89">
        <v>8000000</v>
      </c>
      <c r="V9" s="162"/>
      <c r="W9" s="162"/>
      <c r="X9" s="162"/>
      <c r="Y9" s="162"/>
      <c r="Z9" s="162"/>
    </row>
    <row r="10" spans="1:26" s="24" customFormat="1" ht="15.75" x14ac:dyDescent="0.25">
      <c r="A10" s="410" t="s">
        <v>202</v>
      </c>
      <c r="B10" s="411" t="s">
        <v>203</v>
      </c>
      <c r="C10" s="412" t="s">
        <v>39</v>
      </c>
      <c r="D10" s="56" t="str">
        <f>VLOOKUP(A10,'RRE0020'!$A$2:$K$500,11,0)</f>
        <v>Manager level 2</v>
      </c>
      <c r="E10" s="320">
        <f>SUMIF('RRE0020'!$A$2:$A$500,ĐML!A10,'RRE0020'!$E$2:$E$500)</f>
        <v>46645211000</v>
      </c>
      <c r="F10" s="320">
        <f>SUMIF('RRE0020'!$A$2:$A$500,ĐML!A10,'RRE0020'!$F$2:$F$500)</f>
        <v>92143985</v>
      </c>
      <c r="G10" s="320">
        <f>SUMIF(Call!$E$2:$E$13,ĐML!A10,Call!$D$2:$D$13)</f>
        <v>0</v>
      </c>
      <c r="H10" s="320">
        <f>SUMIF('RRE0020'!$A$2:$A$482,ĐML!A10,'RRE0020'!$G$2:$G$482)</f>
        <v>0</v>
      </c>
      <c r="I10" s="320">
        <f t="shared" si="4"/>
        <v>92143985</v>
      </c>
      <c r="J10" s="406" t="e">
        <f>VLOOKUP(A10,'3.File NGT'!$B$2:$I$85,8,0)</f>
        <v>#N/A</v>
      </c>
      <c r="K10" s="320">
        <f t="shared" si="0"/>
        <v>17400000</v>
      </c>
      <c r="L10" s="275" t="str">
        <f>VLOOKUP(A10,'2.SDMG'!$G$2:$J$499,4,0)</f>
        <v>15/04/2009</v>
      </c>
      <c r="M10" s="369">
        <f t="shared" si="1"/>
        <v>144</v>
      </c>
      <c r="N10" s="320">
        <f t="shared" si="5"/>
        <v>74743985</v>
      </c>
      <c r="O10" s="320">
        <f>VLOOKUP(A10,'RRE0020'!$A$2:$L$482,12,0)</f>
        <v>14500000</v>
      </c>
      <c r="P10" s="428" t="e">
        <f>VLOOKUP(A10,'2.SDMG'!$G$2:$L$499,6,0)</f>
        <v>#N/A</v>
      </c>
      <c r="Q10" s="321" t="str">
        <f t="shared" si="2"/>
        <v>yes</v>
      </c>
      <c r="R10" s="321" t="str">
        <f t="shared" si="3"/>
        <v>no</v>
      </c>
      <c r="S10" s="374"/>
      <c r="Y10" s="162"/>
      <c r="Z10" s="162"/>
    </row>
    <row r="11" spans="1:26" s="24" customFormat="1" ht="15.75" x14ac:dyDescent="0.25">
      <c r="A11" s="410" t="s">
        <v>185</v>
      </c>
      <c r="B11" s="411" t="s">
        <v>186</v>
      </c>
      <c r="C11" s="412" t="s">
        <v>35</v>
      </c>
      <c r="D11" s="56" t="str">
        <f>VLOOKUP(A11,'RRE0020'!$A$2:$K$500,11,0)</f>
        <v>Manager level 1</v>
      </c>
      <c r="E11" s="320">
        <f>SUMIF('RRE0020'!$A$2:$A$500,ĐML!A11,'RRE0020'!$E$2:$E$500)</f>
        <v>41266775000</v>
      </c>
      <c r="F11" s="320">
        <f>SUMIF('RRE0020'!$A$2:$A$500,ĐML!A11,'RRE0020'!$F$2:$F$500)</f>
        <v>74003986</v>
      </c>
      <c r="G11" s="320">
        <f>SUMIF(Call!$E$2:$E$13,ĐML!A11,Call!$D$2:$D$13)</f>
        <v>0</v>
      </c>
      <c r="H11" s="320">
        <f>SUMIF('RRE0020'!$A$2:$A$482,ĐML!A11,'RRE0020'!$G$2:$G$482)</f>
        <v>0</v>
      </c>
      <c r="I11" s="320">
        <f t="shared" si="4"/>
        <v>74003986</v>
      </c>
      <c r="J11" s="406" t="e">
        <f>VLOOKUP(A11,'3.File NGT'!$B$2:$I$85,8,0)</f>
        <v>#N/A</v>
      </c>
      <c r="K11" s="320">
        <f t="shared" si="0"/>
        <v>15000000</v>
      </c>
      <c r="L11" s="275" t="str">
        <f>VLOOKUP(A11,'2.SDMG'!$G$2:$J$499,4,0)</f>
        <v>18/05/2009</v>
      </c>
      <c r="M11" s="369">
        <f t="shared" si="1"/>
        <v>143</v>
      </c>
      <c r="N11" s="320">
        <f t="shared" si="5"/>
        <v>59003986</v>
      </c>
      <c r="O11" s="320">
        <f>VLOOKUP(A11,'RRE0020'!$A$2:$L$482,12,0)</f>
        <v>12500000</v>
      </c>
      <c r="P11" s="428" t="e">
        <f>VLOOKUP(A11,'2.SDMG'!$G$2:$L$499,6,0)</f>
        <v>#N/A</v>
      </c>
      <c r="Q11" s="321" t="str">
        <f t="shared" si="2"/>
        <v>yes</v>
      </c>
      <c r="R11" s="321" t="str">
        <f t="shared" si="3"/>
        <v>no</v>
      </c>
      <c r="S11" s="374"/>
      <c r="Y11" s="162"/>
      <c r="Z11" s="162"/>
    </row>
    <row r="12" spans="1:26" s="24" customFormat="1" ht="15.75" x14ac:dyDescent="0.25">
      <c r="A12" s="410" t="s">
        <v>1997</v>
      </c>
      <c r="B12" s="411" t="s">
        <v>2272</v>
      </c>
      <c r="C12" s="412" t="s">
        <v>34</v>
      </c>
      <c r="D12" s="56" t="str">
        <f>VLOOKUP(A12,'RRE0020'!$A$2:$K$500,11,0)</f>
        <v>Senior Officer</v>
      </c>
      <c r="E12" s="320">
        <f>SUMIF('RRE0020'!$A$2:$A$500,ĐML!A12,'RRE0020'!$E$2:$E$500)</f>
        <v>7625092000</v>
      </c>
      <c r="F12" s="320">
        <f>SUMIF('RRE0020'!$A$2:$A$500,ĐML!A12,'RRE0020'!$F$2:$F$500)</f>
        <v>13495881</v>
      </c>
      <c r="G12" s="320">
        <f>SUMIF(Call!$E$2:$E$13,ĐML!A12,Call!$D$2:$D$13)</f>
        <v>0</v>
      </c>
      <c r="H12" s="320">
        <f>SUMIF('RRE0020'!$A$2:$A$482,ĐML!A12,'RRE0020'!$G$2:$G$482)</f>
        <v>0</v>
      </c>
      <c r="I12" s="320">
        <f t="shared" si="4"/>
        <v>13495881</v>
      </c>
      <c r="J12" s="406" t="e">
        <f>VLOOKUP(A12,'3.File NGT'!$B$2:$I$85,8,0)</f>
        <v>#N/A</v>
      </c>
      <c r="K12" s="320">
        <f t="shared" si="0"/>
        <v>9000000</v>
      </c>
      <c r="L12" s="275" t="str">
        <f>VLOOKUP(A12,'2.SDMG'!$G$2:$J$499,4,0)</f>
        <v>12/12/2019</v>
      </c>
      <c r="M12" s="369">
        <f t="shared" si="1"/>
        <v>15</v>
      </c>
      <c r="N12" s="320">
        <f t="shared" si="5"/>
        <v>4495881</v>
      </c>
      <c r="O12" s="320">
        <f>VLOOKUP(A12,'RRE0020'!$A$2:$L$482,12,0)</f>
        <v>7500000</v>
      </c>
      <c r="P12" s="428" t="str">
        <f>VLOOKUP(A12,'2.SDMG'!$G$2:$L$499,6,0)</f>
        <v>1259</v>
      </c>
      <c r="Q12" s="321" t="str">
        <f t="shared" si="2"/>
        <v>no</v>
      </c>
      <c r="R12" s="321" t="str">
        <f t="shared" si="3"/>
        <v>no</v>
      </c>
      <c r="S12" s="374"/>
      <c r="Y12" s="162"/>
      <c r="Z12" s="162"/>
    </row>
    <row r="13" spans="1:26" s="24" customFormat="1" ht="15.75" x14ac:dyDescent="0.25">
      <c r="A13" s="410" t="s">
        <v>226</v>
      </c>
      <c r="B13" s="411" t="s">
        <v>227</v>
      </c>
      <c r="C13" s="412" t="s">
        <v>41</v>
      </c>
      <c r="D13" s="56" t="str">
        <f>VLOOKUP(A13,'RRE0020'!$A$2:$K$500,11,0)</f>
        <v>Manager level 1</v>
      </c>
      <c r="E13" s="320">
        <f>SUMIF('RRE0020'!$A$2:$A$500,ĐML!A13,'RRE0020'!$E$2:$E$500)</f>
        <v>32882345500</v>
      </c>
      <c r="F13" s="320">
        <f>SUMIF('RRE0020'!$A$2:$A$500,ĐML!A13,'RRE0020'!$F$2:$F$500)</f>
        <v>78431280</v>
      </c>
      <c r="G13" s="320">
        <f>SUMIF(Call!$E$2:$E$13,ĐML!A13,Call!$D$2:$D$13)</f>
        <v>0</v>
      </c>
      <c r="H13" s="320">
        <f>SUMIF('RRE0020'!$A$2:$A$482,ĐML!A13,'RRE0020'!$G$2:$G$482)</f>
        <v>0</v>
      </c>
      <c r="I13" s="320">
        <f t="shared" si="4"/>
        <v>78431280</v>
      </c>
      <c r="J13" s="406" t="e">
        <f>VLOOKUP(A13,'3.File NGT'!$B$2:$I$85,8,0)</f>
        <v>#N/A</v>
      </c>
      <c r="K13" s="320">
        <f t="shared" si="0"/>
        <v>13800000</v>
      </c>
      <c r="L13" s="275" t="str">
        <f>VLOOKUP(A13,'2.SDMG'!$G$2:$J$499,4,0)</f>
        <v>15/06/2009</v>
      </c>
      <c r="M13" s="369">
        <f t="shared" si="1"/>
        <v>142</v>
      </c>
      <c r="N13" s="320">
        <f t="shared" si="5"/>
        <v>64631280</v>
      </c>
      <c r="O13" s="320">
        <f>VLOOKUP(A13,'RRE0020'!$A$2:$L$482,12,0)</f>
        <v>11500000</v>
      </c>
      <c r="P13" s="428" t="str">
        <f>VLOOKUP(A13,'2.SDMG'!$G$2:$L$499,6,0)</f>
        <v>1128</v>
      </c>
      <c r="Q13" s="321" t="str">
        <f t="shared" si="2"/>
        <v>yes</v>
      </c>
      <c r="R13" s="321" t="str">
        <f t="shared" si="3"/>
        <v>no</v>
      </c>
      <c r="S13" s="374"/>
      <c r="Y13" s="162"/>
      <c r="Z13" s="162"/>
    </row>
    <row r="14" spans="1:26" s="24" customFormat="1" ht="15.75" x14ac:dyDescent="0.25">
      <c r="A14" s="410" t="s">
        <v>168</v>
      </c>
      <c r="B14" s="411" t="s">
        <v>1575</v>
      </c>
      <c r="C14" s="412" t="s">
        <v>37</v>
      </c>
      <c r="D14" s="56" t="str">
        <f>VLOOKUP(A14,'RRE0020'!$A$2:$K$500,11,0)</f>
        <v>Manager level 2</v>
      </c>
      <c r="E14" s="320">
        <f>SUMIF('RRE0020'!$A$2:$A$500,ĐML!A14,'RRE0020'!$E$2:$E$500)</f>
        <v>40821911600</v>
      </c>
      <c r="F14" s="320">
        <f>SUMIF('RRE0020'!$A$2:$A$500,ĐML!A14,'RRE0020'!$F$2:$F$500)</f>
        <v>65554311</v>
      </c>
      <c r="G14" s="320">
        <f>SUMIF(Call!$E$2:$E$13,ĐML!A14,Call!$D$2:$D$13)</f>
        <v>0</v>
      </c>
      <c r="H14" s="320">
        <f>SUMIF('RRE0020'!$A$2:$A$482,ĐML!A14,'RRE0020'!$G$2:$G$482)</f>
        <v>0</v>
      </c>
      <c r="I14" s="320">
        <f t="shared" si="4"/>
        <v>65554311</v>
      </c>
      <c r="J14" s="406" t="e">
        <f>VLOOKUP(A14,'3.File NGT'!$B$2:$I$85,8,0)</f>
        <v>#N/A</v>
      </c>
      <c r="K14" s="320">
        <f t="shared" si="0"/>
        <v>16200000</v>
      </c>
      <c r="L14" s="275" t="str">
        <f>VLOOKUP(A14,'2.SDMG'!$G$2:$J$499,4,0)</f>
        <v>04/01/2010</v>
      </c>
      <c r="M14" s="369">
        <f t="shared" si="1"/>
        <v>136</v>
      </c>
      <c r="N14" s="320">
        <f t="shared" si="5"/>
        <v>49354311</v>
      </c>
      <c r="O14" s="320">
        <f>VLOOKUP(A14,'RRE0020'!$A$2:$L$482,12,0)</f>
        <v>13500000</v>
      </c>
      <c r="P14" s="428" t="e">
        <f>VLOOKUP(A14,'2.SDMG'!$G$2:$L$499,6,0)</f>
        <v>#N/A</v>
      </c>
      <c r="Q14" s="321" t="str">
        <f t="shared" si="2"/>
        <v>yes</v>
      </c>
      <c r="R14" s="321" t="str">
        <f t="shared" si="3"/>
        <v>no</v>
      </c>
      <c r="S14" s="374"/>
      <c r="Y14" s="162"/>
      <c r="Z14" s="162"/>
    </row>
    <row r="15" spans="1:26" s="24" customFormat="1" ht="15.75" x14ac:dyDescent="0.25">
      <c r="A15" s="410" t="s">
        <v>187</v>
      </c>
      <c r="B15" s="411" t="s">
        <v>188</v>
      </c>
      <c r="C15" s="412" t="s">
        <v>35</v>
      </c>
      <c r="D15" s="56" t="str">
        <f>VLOOKUP(A15,'RRE0020'!$A$2:$K$500,11,0)</f>
        <v>Acting Senior Officer</v>
      </c>
      <c r="E15" s="320">
        <f>SUMIF('RRE0020'!$A$2:$A$500,ĐML!A15,'RRE0020'!$E$2:$E$500)</f>
        <v>34525329000</v>
      </c>
      <c r="F15" s="320">
        <f>SUMIF('RRE0020'!$A$2:$A$500,ĐML!A15,'RRE0020'!$F$2:$F$500)</f>
        <v>56535158</v>
      </c>
      <c r="G15" s="320">
        <f>SUMIF(Call!$E$2:$E$13,ĐML!A15,Call!$D$2:$D$13)</f>
        <v>0</v>
      </c>
      <c r="H15" s="320">
        <f>SUMIF('RRE0020'!$A$2:$A$482,ĐML!A15,'RRE0020'!$G$2:$G$482)</f>
        <v>0</v>
      </c>
      <c r="I15" s="320">
        <f t="shared" si="4"/>
        <v>56535158</v>
      </c>
      <c r="J15" s="406" t="e">
        <f>VLOOKUP(A15,'3.File NGT'!$B$2:$I$85,8,0)</f>
        <v>#N/A</v>
      </c>
      <c r="K15" s="320">
        <f t="shared" si="0"/>
        <v>9000000</v>
      </c>
      <c r="L15" s="275" t="str">
        <f>VLOOKUP(A15,'2.SDMG'!$G$2:$J$499,4,0)</f>
        <v>15/04/2013</v>
      </c>
      <c r="M15" s="369">
        <f t="shared" si="1"/>
        <v>96</v>
      </c>
      <c r="N15" s="320">
        <f t="shared" si="5"/>
        <v>47535158</v>
      </c>
      <c r="O15" s="320">
        <f>VLOOKUP(A15,'RRE0020'!$A$2:$L$482,12,0)</f>
        <v>7500000</v>
      </c>
      <c r="P15" s="428" t="str">
        <f>VLOOKUP(A15,'2.SDMG'!$G$2:$L$499,6,0)</f>
        <v>0762</v>
      </c>
      <c r="Q15" s="321" t="str">
        <f t="shared" si="2"/>
        <v>no</v>
      </c>
      <c r="R15" s="321" t="str">
        <f t="shared" si="3"/>
        <v>no</v>
      </c>
      <c r="S15" s="374"/>
      <c r="Y15" s="162"/>
      <c r="Z15" s="162"/>
    </row>
    <row r="16" spans="1:26" s="24" customFormat="1" ht="15.75" x14ac:dyDescent="0.25">
      <c r="A16" s="410" t="s">
        <v>103</v>
      </c>
      <c r="B16" s="411" t="s">
        <v>104</v>
      </c>
      <c r="C16" s="412" t="s">
        <v>33</v>
      </c>
      <c r="D16" s="56" t="str">
        <f>VLOOKUP(A16,'RRE0020'!$A$2:$K$500,11,0)</f>
        <v>Senior Officer</v>
      </c>
      <c r="E16" s="320">
        <f>SUMIF('RRE0020'!$A$2:$A$500,ĐML!A16,'RRE0020'!$E$2:$E$500)</f>
        <v>37717708000</v>
      </c>
      <c r="F16" s="320">
        <f>SUMIF('RRE0020'!$A$2:$A$500,ĐML!A16,'RRE0020'!$F$2:$F$500)</f>
        <v>80748752</v>
      </c>
      <c r="G16" s="320">
        <f>SUMIF(Call!$E$2:$E$13,ĐML!A16,Call!$D$2:$D$13)</f>
        <v>0</v>
      </c>
      <c r="H16" s="320">
        <f>SUMIF('RRE0020'!$A$2:$A$482,ĐML!A16,'RRE0020'!$G$2:$G$482)</f>
        <v>0</v>
      </c>
      <c r="I16" s="320">
        <f t="shared" si="4"/>
        <v>80748752</v>
      </c>
      <c r="J16" s="406" t="e">
        <f>VLOOKUP(A16,'3.File NGT'!$B$2:$I$85,8,0)</f>
        <v>#N/A</v>
      </c>
      <c r="K16" s="320">
        <f t="shared" si="0"/>
        <v>11400000</v>
      </c>
      <c r="L16" s="275" t="str">
        <f>VLOOKUP(A16,'2.SDMG'!$G$2:$J$499,4,0)</f>
        <v>03/04/2010</v>
      </c>
      <c r="M16" s="369">
        <f t="shared" si="1"/>
        <v>133</v>
      </c>
      <c r="N16" s="320">
        <f t="shared" si="5"/>
        <v>69348752</v>
      </c>
      <c r="O16" s="320">
        <f>VLOOKUP(A16,'RRE0020'!$A$2:$L$482,12,0)</f>
        <v>9500000</v>
      </c>
      <c r="P16" s="428" t="str">
        <f>VLOOKUP(A16,'2.SDMG'!$G$2:$L$499,6,0)</f>
        <v>0133</v>
      </c>
      <c r="Q16" s="321" t="str">
        <f t="shared" si="2"/>
        <v>no</v>
      </c>
      <c r="R16" s="321" t="str">
        <f t="shared" si="3"/>
        <v>no</v>
      </c>
      <c r="S16" s="374"/>
      <c r="Y16" s="162"/>
      <c r="Z16" s="162"/>
    </row>
    <row r="17" spans="1:26" s="24" customFormat="1" ht="15.75" x14ac:dyDescent="0.25">
      <c r="A17" s="410" t="s">
        <v>105</v>
      </c>
      <c r="B17" s="411" t="s">
        <v>106</v>
      </c>
      <c r="C17" s="412" t="s">
        <v>1563</v>
      </c>
      <c r="D17" s="56" t="str">
        <f>VLOOKUP(A17,'RRE0020'!$A$2:$K$500,11,0)</f>
        <v>Senior Officer</v>
      </c>
      <c r="E17" s="320">
        <f>SUMIF('RRE0020'!$A$2:$A$500,ĐML!A17,'RRE0020'!$E$2:$E$500)</f>
        <v>156525340000</v>
      </c>
      <c r="F17" s="320">
        <f>SUMIF('RRE0020'!$A$2:$A$500,ĐML!A17,'RRE0020'!$F$2:$F$500)</f>
        <v>243778717</v>
      </c>
      <c r="G17" s="320">
        <f>SUMIF(Call!$E$2:$E$13,ĐML!A17,Call!$D$2:$D$13)</f>
        <v>0</v>
      </c>
      <c r="H17" s="320">
        <f>SUMIF('RRE0020'!$A$2:$A$482,ĐML!A17,'RRE0020'!$G$2:$G$482)</f>
        <v>0</v>
      </c>
      <c r="I17" s="320">
        <f t="shared" si="4"/>
        <v>243778717</v>
      </c>
      <c r="J17" s="406" t="e">
        <f>VLOOKUP(A17,'3.File NGT'!$B$2:$I$85,8,0)</f>
        <v>#N/A</v>
      </c>
      <c r="K17" s="320">
        <f t="shared" si="0"/>
        <v>13800000</v>
      </c>
      <c r="L17" s="275" t="str">
        <f>VLOOKUP(A17,'2.SDMG'!$G$2:$J$499,4,0)</f>
        <v>01/10/2018</v>
      </c>
      <c r="M17" s="369">
        <f t="shared" si="1"/>
        <v>29</v>
      </c>
      <c r="N17" s="320">
        <f t="shared" si="5"/>
        <v>229978717</v>
      </c>
      <c r="O17" s="320">
        <f>VLOOKUP(A17,'RRE0020'!$A$2:$L$482,12,0)</f>
        <v>11500000</v>
      </c>
      <c r="P17" s="428" t="str">
        <f>VLOOKUP(A17,'2.SDMG'!$G$2:$L$499,6,0)</f>
        <v>1176</v>
      </c>
      <c r="Q17" s="321" t="str">
        <f t="shared" si="2"/>
        <v>no</v>
      </c>
      <c r="R17" s="321" t="str">
        <f t="shared" si="3"/>
        <v>no</v>
      </c>
      <c r="S17" s="374"/>
      <c r="Y17" s="162"/>
      <c r="Z17" s="162"/>
    </row>
    <row r="18" spans="1:26" s="24" customFormat="1" ht="15.75" x14ac:dyDescent="0.25">
      <c r="A18" s="410" t="s">
        <v>162</v>
      </c>
      <c r="B18" s="411" t="s">
        <v>163</v>
      </c>
      <c r="C18" s="412" t="s">
        <v>34</v>
      </c>
      <c r="D18" s="56" t="str">
        <f>VLOOKUP(A18,'RRE0020'!$A$2:$K$500,11,0)</f>
        <v>Manager level 1</v>
      </c>
      <c r="E18" s="320">
        <f>SUMIF('RRE0020'!$A$2:$A$500,ĐML!A18,'RRE0020'!$E$2:$E$500)</f>
        <v>16488217000</v>
      </c>
      <c r="F18" s="320">
        <f>SUMIF('RRE0020'!$A$2:$A$500,ĐML!A18,'RRE0020'!$F$2:$F$500)</f>
        <v>31528281</v>
      </c>
      <c r="G18" s="320">
        <f>SUMIF(Call!$E$2:$E$13,ĐML!A18,Call!$D$2:$D$13)</f>
        <v>0</v>
      </c>
      <c r="H18" s="320">
        <f>SUMIF('RRE0020'!$A$2:$A$482,ĐML!A18,'RRE0020'!$G$2:$G$482)</f>
        <v>0</v>
      </c>
      <c r="I18" s="320">
        <f t="shared" si="4"/>
        <v>31528281</v>
      </c>
      <c r="J18" s="406" t="e">
        <f>VLOOKUP(A18,'3.File NGT'!$B$2:$I$85,8,0)</f>
        <v>#N/A</v>
      </c>
      <c r="K18" s="320">
        <f t="shared" si="0"/>
        <v>12600000</v>
      </c>
      <c r="L18" s="275" t="str">
        <f>VLOOKUP(A18,'2.SDMG'!$G$2:$J$499,4,0)</f>
        <v>02/10/2010</v>
      </c>
      <c r="M18" s="369">
        <f t="shared" si="1"/>
        <v>127</v>
      </c>
      <c r="N18" s="320">
        <f t="shared" si="5"/>
        <v>18928281</v>
      </c>
      <c r="O18" s="320">
        <f>VLOOKUP(A18,'RRE0020'!$A$2:$L$482,12,0)</f>
        <v>10500000</v>
      </c>
      <c r="P18" s="428" t="e">
        <f>VLOOKUP(A18,'2.SDMG'!$G$2:$L$499,6,0)</f>
        <v>#N/A</v>
      </c>
      <c r="Q18" s="321" t="str">
        <f t="shared" si="2"/>
        <v>yes</v>
      </c>
      <c r="R18" s="321" t="str">
        <f t="shared" si="3"/>
        <v>no</v>
      </c>
      <c r="S18" s="374"/>
      <c r="Y18" s="162"/>
      <c r="Z18" s="162"/>
    </row>
    <row r="19" spans="1:26" s="24" customFormat="1" ht="15.75" x14ac:dyDescent="0.25">
      <c r="A19" s="410" t="s">
        <v>1494</v>
      </c>
      <c r="B19" s="411" t="s">
        <v>1521</v>
      </c>
      <c r="C19" s="412" t="s">
        <v>1563</v>
      </c>
      <c r="D19" s="56" t="str">
        <f>VLOOKUP(A19,'RRE0020'!$A$2:$K$500,11,0)</f>
        <v>Acting Senior Officer</v>
      </c>
      <c r="E19" s="320">
        <f>SUMIF('RRE0020'!$A$2:$A$500,ĐML!A19,'RRE0020'!$E$2:$E$500)</f>
        <v>10316532000</v>
      </c>
      <c r="F19" s="320">
        <f>SUMIF('RRE0020'!$A$2:$A$500,ĐML!A19,'RRE0020'!$F$2:$F$500)</f>
        <v>20583743</v>
      </c>
      <c r="G19" s="320">
        <f>SUMIF(Call!$E$2:$E$13,ĐML!A19,Call!$D$2:$D$13)</f>
        <v>0</v>
      </c>
      <c r="H19" s="320">
        <f>SUMIF('RRE0020'!$A$2:$A$482,ĐML!A19,'RRE0020'!$G$2:$G$482)</f>
        <v>0</v>
      </c>
      <c r="I19" s="320">
        <f t="shared" si="4"/>
        <v>20583743</v>
      </c>
      <c r="J19" s="406" t="e">
        <f>VLOOKUP(A19,'3.File NGT'!$B$2:$I$85,8,0)</f>
        <v>#N/A</v>
      </c>
      <c r="K19" s="320">
        <f t="shared" si="0"/>
        <v>9000000</v>
      </c>
      <c r="L19" s="275" t="str">
        <f>VLOOKUP(A19,'2.SDMG'!$G$2:$J$499,4,0)</f>
        <v>04/09/2018</v>
      </c>
      <c r="M19" s="369">
        <f t="shared" si="1"/>
        <v>30</v>
      </c>
      <c r="N19" s="320">
        <f t="shared" si="5"/>
        <v>11583743</v>
      </c>
      <c r="O19" s="320">
        <f>VLOOKUP(A19,'RRE0020'!$A$2:$L$482,12,0)</f>
        <v>7500000</v>
      </c>
      <c r="P19" s="428" t="str">
        <f>VLOOKUP(A19,'2.SDMG'!$G$2:$L$499,6,0)</f>
        <v>1536</v>
      </c>
      <c r="Q19" s="321" t="str">
        <f t="shared" si="2"/>
        <v>no</v>
      </c>
      <c r="R19" s="321" t="str">
        <f t="shared" si="3"/>
        <v>no</v>
      </c>
      <c r="S19" s="374"/>
      <c r="Y19" s="162"/>
      <c r="Z19" s="162"/>
    </row>
    <row r="20" spans="1:26" s="24" customFormat="1" ht="15.75" x14ac:dyDescent="0.25">
      <c r="A20" s="410" t="s">
        <v>190</v>
      </c>
      <c r="B20" s="411" t="s">
        <v>191</v>
      </c>
      <c r="C20" s="412" t="s">
        <v>35</v>
      </c>
      <c r="D20" s="56" t="str">
        <f>VLOOKUP(A20,'RRE0020'!$A$2:$K$500,11,0)</f>
        <v>Senior Deputy Director</v>
      </c>
      <c r="E20" s="320">
        <f>SUMIF('RRE0020'!$A$2:$A$500,ĐML!A20,'RRE0020'!$E$2:$E$500)</f>
        <v>73391748000</v>
      </c>
      <c r="F20" s="320">
        <f>SUMIF('RRE0020'!$A$2:$A$500,ĐML!A20,'RRE0020'!$F$2:$F$500)</f>
        <v>129630183</v>
      </c>
      <c r="G20" s="320">
        <f>SUMIF(Call!$E$2:$E$13,ĐML!A20,Call!$D$2:$D$13)</f>
        <v>0</v>
      </c>
      <c r="H20" s="320">
        <f>SUMIF('RRE0020'!$A$2:$A$482,ĐML!A20,'RRE0020'!$G$2:$G$482)</f>
        <v>0</v>
      </c>
      <c r="I20" s="320">
        <f t="shared" si="4"/>
        <v>129630183</v>
      </c>
      <c r="J20" s="406" t="e">
        <f>VLOOKUP(A20,'3.File NGT'!$B$2:$I$85,8,0)</f>
        <v>#N/A</v>
      </c>
      <c r="K20" s="320">
        <f t="shared" si="0"/>
        <v>25200000</v>
      </c>
      <c r="L20" s="275" t="str">
        <f>VLOOKUP(A20,'2.SDMG'!$G$2:$J$499,4,0)</f>
        <v>06/11/2010</v>
      </c>
      <c r="M20" s="369">
        <f t="shared" si="1"/>
        <v>125</v>
      </c>
      <c r="N20" s="320">
        <f t="shared" si="5"/>
        <v>104430183</v>
      </c>
      <c r="O20" s="320">
        <f>VLOOKUP(A20,'RRE0020'!$A$2:$L$482,12,0)</f>
        <v>21000000</v>
      </c>
      <c r="P20" s="428" t="e">
        <f>VLOOKUP(A20,'2.SDMG'!$G$2:$L$499,6,0)</f>
        <v>#N/A</v>
      </c>
      <c r="Q20" s="321" t="str">
        <f t="shared" si="2"/>
        <v>yes</v>
      </c>
      <c r="R20" s="321" t="str">
        <f t="shared" si="3"/>
        <v>yes</v>
      </c>
      <c r="S20" s="374"/>
      <c r="Y20" s="162"/>
      <c r="Z20" s="162"/>
    </row>
    <row r="21" spans="1:26" s="24" customFormat="1" ht="15.75" x14ac:dyDescent="0.25">
      <c r="A21" s="410" t="s">
        <v>108</v>
      </c>
      <c r="B21" s="411" t="s">
        <v>109</v>
      </c>
      <c r="C21" s="412" t="s">
        <v>33</v>
      </c>
      <c r="D21" s="56" t="str">
        <f>VLOOKUP(A21,'RRE0020'!$A$2:$K$500,11,0)</f>
        <v>Senior Deputy Director</v>
      </c>
      <c r="E21" s="320">
        <f>SUMIF('RRE0020'!$A$2:$A$500,ĐML!A21,'RRE0020'!$E$2:$E$500)</f>
        <v>148847354400</v>
      </c>
      <c r="F21" s="320">
        <f>SUMIF('RRE0020'!$A$2:$A$500,ĐML!A21,'RRE0020'!$F$2:$F$500)</f>
        <v>271421474</v>
      </c>
      <c r="G21" s="320">
        <f>SUMIF(Call!$E$2:$E$13,ĐML!A21,Call!$D$2:$D$13)</f>
        <v>0</v>
      </c>
      <c r="H21" s="320">
        <f>SUMIF('RRE0020'!$A$2:$A$482,ĐML!A21,'RRE0020'!$G$2:$G$482)</f>
        <v>0</v>
      </c>
      <c r="I21" s="320">
        <f t="shared" si="4"/>
        <v>271421474</v>
      </c>
      <c r="J21" s="406" t="e">
        <f>VLOOKUP(A21,'3.File NGT'!$B$2:$I$85,8,0)</f>
        <v>#N/A</v>
      </c>
      <c r="K21" s="320">
        <f t="shared" si="0"/>
        <v>25200000</v>
      </c>
      <c r="L21" s="275" t="str">
        <f>VLOOKUP(A21,'2.SDMG'!$G$2:$J$499,4,0)</f>
        <v>12/09/2011</v>
      </c>
      <c r="M21" s="369">
        <f t="shared" si="1"/>
        <v>115</v>
      </c>
      <c r="N21" s="320">
        <f t="shared" si="5"/>
        <v>246221474</v>
      </c>
      <c r="O21" s="320">
        <f>VLOOKUP(A21,'RRE0020'!$A$2:$L$482,12,0)</f>
        <v>21000000</v>
      </c>
      <c r="P21" s="428" t="e">
        <f>VLOOKUP(A21,'2.SDMG'!$G$2:$L$499,6,0)</f>
        <v>#N/A</v>
      </c>
      <c r="Q21" s="321" t="str">
        <f t="shared" si="2"/>
        <v>yes</v>
      </c>
      <c r="R21" s="321" t="str">
        <f t="shared" si="3"/>
        <v>yes</v>
      </c>
      <c r="S21" s="374"/>
    </row>
    <row r="22" spans="1:26" s="24" customFormat="1" ht="15.75" x14ac:dyDescent="0.25">
      <c r="A22" s="410" t="s">
        <v>122</v>
      </c>
      <c r="B22" s="411" t="s">
        <v>123</v>
      </c>
      <c r="C22" s="412" t="s">
        <v>33</v>
      </c>
      <c r="D22" s="56" t="str">
        <f>VLOOKUP(A22,'RRE0020'!$A$2:$K$500,11,0)</f>
        <v>Acting Manager level 1</v>
      </c>
      <c r="E22" s="320">
        <f>SUMIF('RRE0020'!$A$2:$A$500,ĐML!A22,'RRE0020'!$E$2:$E$500)</f>
        <v>15352093000</v>
      </c>
      <c r="F22" s="320">
        <f>SUMIF('RRE0020'!$A$2:$A$500,ĐML!A22,'RRE0020'!$F$2:$F$500)</f>
        <v>29715987</v>
      </c>
      <c r="G22" s="320">
        <f>SUMIF(Call!$E$2:$E$13,ĐML!A22,Call!$D$2:$D$13)</f>
        <v>0</v>
      </c>
      <c r="H22" s="320">
        <f>SUMIF('RRE0020'!$A$2:$A$482,ĐML!A22,'RRE0020'!$G$2:$G$482)</f>
        <v>0</v>
      </c>
      <c r="I22" s="320">
        <f t="shared" si="4"/>
        <v>29715987</v>
      </c>
      <c r="J22" s="406" t="e">
        <f>VLOOKUP(A22,'3.File NGT'!$B$2:$I$85,8,0)</f>
        <v>#N/A</v>
      </c>
      <c r="K22" s="320">
        <f t="shared" si="0"/>
        <v>12600000</v>
      </c>
      <c r="L22" s="275" t="str">
        <f>VLOOKUP(A22,'2.SDMG'!$G$2:$J$499,4,0)</f>
        <v>01/08/2013</v>
      </c>
      <c r="M22" s="369">
        <f t="shared" si="1"/>
        <v>92</v>
      </c>
      <c r="N22" s="320">
        <f t="shared" si="5"/>
        <v>17115987</v>
      </c>
      <c r="O22" s="320">
        <f>VLOOKUP(A22,'RRE0020'!$A$2:$L$482,12,0)</f>
        <v>10500000</v>
      </c>
      <c r="P22" s="428" t="e">
        <f>VLOOKUP(A22,'2.SDMG'!$G$2:$L$499,6,0)</f>
        <v>#N/A</v>
      </c>
      <c r="Q22" s="321" t="str">
        <f t="shared" si="2"/>
        <v>yes</v>
      </c>
      <c r="R22" s="321" t="str">
        <f t="shared" si="3"/>
        <v>no</v>
      </c>
      <c r="S22" s="374"/>
      <c r="U22" s="162"/>
    </row>
    <row r="23" spans="1:26" s="24" customFormat="1" ht="15.75" x14ac:dyDescent="0.25">
      <c r="A23" s="410" t="s">
        <v>228</v>
      </c>
      <c r="B23" s="411" t="s">
        <v>229</v>
      </c>
      <c r="C23" s="412" t="s">
        <v>41</v>
      </c>
      <c r="D23" s="56" t="str">
        <f>VLOOKUP(A23,'RRE0020'!$A$2:$K$500,11,0)</f>
        <v>Senior Deputy Director</v>
      </c>
      <c r="E23" s="320">
        <f>SUMIF('RRE0020'!$A$2:$A$500,ĐML!A23,'RRE0020'!$E$2:$E$500)</f>
        <v>74715623000</v>
      </c>
      <c r="F23" s="320">
        <f>SUMIF('RRE0020'!$A$2:$A$500,ĐML!A23,'RRE0020'!$F$2:$F$500)</f>
        <v>112821330</v>
      </c>
      <c r="G23" s="320">
        <f>SUMIF(Call!$E$2:$E$13,ĐML!A23,Call!$D$2:$D$13)</f>
        <v>0</v>
      </c>
      <c r="H23" s="320">
        <f>SUMIF('RRE0020'!$A$2:$A$482,ĐML!A23,'RRE0020'!$G$2:$G$482)</f>
        <v>0</v>
      </c>
      <c r="I23" s="320">
        <f t="shared" si="4"/>
        <v>112821330</v>
      </c>
      <c r="J23" s="406" t="e">
        <f>VLOOKUP(A23,'3.File NGT'!$B$2:$I$85,8,0)</f>
        <v>#N/A</v>
      </c>
      <c r="K23" s="320">
        <f t="shared" si="0"/>
        <v>25200000</v>
      </c>
      <c r="L23" s="275" t="str">
        <f>VLOOKUP(A23,'2.SDMG'!$G$2:$J$499,4,0)</f>
        <v>01/10/2013</v>
      </c>
      <c r="M23" s="369">
        <f t="shared" si="1"/>
        <v>90</v>
      </c>
      <c r="N23" s="320">
        <f t="shared" si="5"/>
        <v>87621330</v>
      </c>
      <c r="O23" s="320">
        <f>VLOOKUP(A23,'RRE0020'!$A$2:$L$482,12,0)</f>
        <v>21000000</v>
      </c>
      <c r="P23" s="428" t="e">
        <f>VLOOKUP(A23,'2.SDMG'!$G$2:$L$499,6,0)</f>
        <v>#N/A</v>
      </c>
      <c r="Q23" s="321" t="str">
        <f t="shared" si="2"/>
        <v>yes</v>
      </c>
      <c r="R23" s="321" t="str">
        <f t="shared" si="3"/>
        <v>yes</v>
      </c>
      <c r="S23" s="374"/>
      <c r="U23" s="162"/>
    </row>
    <row r="24" spans="1:26" s="24" customFormat="1" ht="15.75" x14ac:dyDescent="0.25">
      <c r="A24" s="410" t="s">
        <v>230</v>
      </c>
      <c r="B24" s="411" t="s">
        <v>231</v>
      </c>
      <c r="C24" s="412" t="s">
        <v>41</v>
      </c>
      <c r="D24" s="56" t="str">
        <f>VLOOKUP(A24,'RRE0020'!$A$2:$K$500,11,0)</f>
        <v>Acting Senior Officer</v>
      </c>
      <c r="E24" s="320">
        <f>SUMIF('RRE0020'!$A$2:$A$500,ĐML!A24,'RRE0020'!$E$2:$E$500)</f>
        <v>12567831000</v>
      </c>
      <c r="F24" s="320">
        <f>SUMIF('RRE0020'!$A$2:$A$500,ĐML!A24,'RRE0020'!$F$2:$F$500)</f>
        <v>20716656</v>
      </c>
      <c r="G24" s="320">
        <f>SUMIF(Call!$E$2:$E$13,ĐML!A24,Call!$D$2:$D$13)</f>
        <v>0</v>
      </c>
      <c r="H24" s="320">
        <f>SUMIF('RRE0020'!$A$2:$A$482,ĐML!A24,'RRE0020'!$G$2:$G$482)</f>
        <v>0</v>
      </c>
      <c r="I24" s="320">
        <f t="shared" si="4"/>
        <v>20716656</v>
      </c>
      <c r="J24" s="406" t="e">
        <f>VLOOKUP(A24,'3.File NGT'!$B$2:$I$85,8,0)</f>
        <v>#N/A</v>
      </c>
      <c r="K24" s="320">
        <f t="shared" si="0"/>
        <v>9000000</v>
      </c>
      <c r="L24" s="275" t="str">
        <f>VLOOKUP(A24,'2.SDMG'!$G$2:$J$499,4,0)</f>
        <v>15/07/2015</v>
      </c>
      <c r="M24" s="369">
        <f t="shared" si="1"/>
        <v>68</v>
      </c>
      <c r="N24" s="320">
        <f t="shared" si="5"/>
        <v>11716656</v>
      </c>
      <c r="O24" s="320">
        <f>VLOOKUP(A24,'RRE0020'!$A$2:$L$482,12,0)</f>
        <v>7500000</v>
      </c>
      <c r="P24" s="428" t="str">
        <f>VLOOKUP(A24,'2.SDMG'!$G$2:$L$499,6,0)</f>
        <v>1128</v>
      </c>
      <c r="Q24" s="321" t="str">
        <f t="shared" si="2"/>
        <v>no</v>
      </c>
      <c r="R24" s="321" t="str">
        <f t="shared" si="3"/>
        <v>no</v>
      </c>
      <c r="S24" s="374"/>
      <c r="U24" s="162"/>
    </row>
    <row r="25" spans="1:26" s="24" customFormat="1" ht="15.75" x14ac:dyDescent="0.25">
      <c r="A25" s="410" t="s">
        <v>128</v>
      </c>
      <c r="B25" s="411" t="s">
        <v>129</v>
      </c>
      <c r="C25" s="412" t="s">
        <v>1563</v>
      </c>
      <c r="D25" s="56" t="str">
        <f>VLOOKUP(A25,'RRE0020'!$A$2:$K$500,11,0)</f>
        <v>Acting Senior Deputy Director</v>
      </c>
      <c r="E25" s="320">
        <f>SUMIF('RRE0020'!$A$2:$A$500,ĐML!A25,'RRE0020'!$E$2:$E$500)</f>
        <v>162008995000</v>
      </c>
      <c r="F25" s="320">
        <f>SUMIF('RRE0020'!$A$2:$A$500,ĐML!A25,'RRE0020'!$F$2:$F$500)</f>
        <v>252193803</v>
      </c>
      <c r="G25" s="320">
        <f>SUMIF(Call!$E$2:$E$13,ĐML!A25,Call!$D$2:$D$13)</f>
        <v>0</v>
      </c>
      <c r="H25" s="320">
        <f>SUMIF('RRE0020'!$A$2:$A$482,ĐML!A25,'RRE0020'!$G$2:$G$482)</f>
        <v>0</v>
      </c>
      <c r="I25" s="320">
        <f t="shared" si="4"/>
        <v>252193803</v>
      </c>
      <c r="J25" s="406" t="e">
        <f>VLOOKUP(A25,'3.File NGT'!$B$2:$I$85,8,0)</f>
        <v>#N/A</v>
      </c>
      <c r="K25" s="320">
        <f t="shared" si="0"/>
        <v>25200000</v>
      </c>
      <c r="L25" s="275" t="str">
        <f>VLOOKUP(A25,'2.SDMG'!$G$2:$J$499,4,0)</f>
        <v>11/05/2016</v>
      </c>
      <c r="M25" s="369">
        <f t="shared" si="1"/>
        <v>58</v>
      </c>
      <c r="N25" s="320">
        <f t="shared" si="5"/>
        <v>226993803</v>
      </c>
      <c r="O25" s="320">
        <f>VLOOKUP(A25,'RRE0020'!$A$2:$L$482,12,0)</f>
        <v>21000000</v>
      </c>
      <c r="P25" s="428" t="e">
        <f>VLOOKUP(A25,'2.SDMG'!$G$2:$L$499,6,0)</f>
        <v>#N/A</v>
      </c>
      <c r="Q25" s="321" t="str">
        <f t="shared" si="2"/>
        <v>yes</v>
      </c>
      <c r="R25" s="321" t="str">
        <f t="shared" si="3"/>
        <v>yes</v>
      </c>
      <c r="S25" s="374"/>
      <c r="U25" s="162"/>
    </row>
    <row r="26" spans="1:26" s="24" customFormat="1" ht="15.75" x14ac:dyDescent="0.25">
      <c r="A26" s="410" t="s">
        <v>124</v>
      </c>
      <c r="B26" s="411" t="s">
        <v>125</v>
      </c>
      <c r="C26" s="412" t="s">
        <v>33</v>
      </c>
      <c r="D26" s="56" t="str">
        <f>VLOOKUP(A26,'RRE0020'!$A$2:$K$500,11,0)</f>
        <v>Acting Manager level 1</v>
      </c>
      <c r="E26" s="320">
        <f>SUMIF('RRE0020'!$A$2:$A$500,ĐML!A26,'RRE0020'!$E$2:$E$500)</f>
        <v>85495858000</v>
      </c>
      <c r="F26" s="320">
        <f>SUMIF('RRE0020'!$A$2:$A$500,ĐML!A26,'RRE0020'!$F$2:$F$500)</f>
        <v>171362876</v>
      </c>
      <c r="G26" s="320">
        <f>SUMIF(Call!$E$2:$E$13,ĐML!A26,Call!$D$2:$D$13)</f>
        <v>0</v>
      </c>
      <c r="H26" s="320">
        <f>SUMIF('RRE0020'!$A$2:$A$482,ĐML!A26,'RRE0020'!$G$2:$G$482)</f>
        <v>0</v>
      </c>
      <c r="I26" s="320">
        <f t="shared" si="4"/>
        <v>171362876</v>
      </c>
      <c r="J26" s="406" t="e">
        <f>VLOOKUP(A26,'3.File NGT'!$B$2:$I$85,8,0)</f>
        <v>#N/A</v>
      </c>
      <c r="K26" s="320">
        <f t="shared" si="0"/>
        <v>15000000</v>
      </c>
      <c r="L26" s="275" t="str">
        <f>VLOOKUP(A26,'2.SDMG'!$G$2:$J$499,4,0)</f>
        <v>02/11/2015</v>
      </c>
      <c r="M26" s="369">
        <f t="shared" si="1"/>
        <v>65</v>
      </c>
      <c r="N26" s="320">
        <f t="shared" si="5"/>
        <v>156362876</v>
      </c>
      <c r="O26" s="320">
        <f>VLOOKUP(A26,'RRE0020'!$A$2:$L$482,12,0)</f>
        <v>12500000</v>
      </c>
      <c r="P26" s="428" t="str">
        <f>VLOOKUP(A26,'2.SDMG'!$G$2:$L$499,6,0)</f>
        <v>0133</v>
      </c>
      <c r="Q26" s="321" t="str">
        <f t="shared" si="2"/>
        <v>yes</v>
      </c>
      <c r="R26" s="321" t="str">
        <f t="shared" si="3"/>
        <v>no</v>
      </c>
      <c r="S26" s="374"/>
      <c r="T26" s="162"/>
      <c r="U26" s="162"/>
      <c r="V26" s="162"/>
      <c r="W26" s="273"/>
      <c r="X26" s="162"/>
      <c r="Y26" s="162"/>
      <c r="Z26" s="162"/>
    </row>
    <row r="27" spans="1:26" s="24" customFormat="1" ht="15.75" x14ac:dyDescent="0.25">
      <c r="A27" s="410" t="s">
        <v>253</v>
      </c>
      <c r="B27" s="411" t="s">
        <v>2684</v>
      </c>
      <c r="C27" s="412" t="s">
        <v>40</v>
      </c>
      <c r="D27" s="56" t="str">
        <f>VLOOKUP(A27,'RRE0020'!$A$2:$K$500,11,0)</f>
        <v>Acting Deputy Director</v>
      </c>
      <c r="E27" s="320">
        <f>SUMIF('RRE0020'!$A$2:$A$500,ĐML!A27,'RRE0020'!$E$2:$E$500)</f>
        <v>14964975000</v>
      </c>
      <c r="F27" s="320">
        <f>SUMIF('RRE0020'!$A$2:$A$500,ĐML!A27,'RRE0020'!$F$2:$F$500)</f>
        <v>25421727</v>
      </c>
      <c r="G27" s="320">
        <f>SUMIF(Call!$E$2:$E$13,ĐML!A27,Call!$D$2:$D$13)</f>
        <v>0</v>
      </c>
      <c r="H27" s="320">
        <f>SUMIF('RRE0020'!$A$2:$A$482,ĐML!A27,'RRE0020'!$G$2:$G$482)</f>
        <v>0</v>
      </c>
      <c r="I27" s="320">
        <f t="shared" si="4"/>
        <v>25421727</v>
      </c>
      <c r="J27" s="406" t="e">
        <f>VLOOKUP(A27,'3.File NGT'!$B$2:$I$85,8,0)</f>
        <v>#N/A</v>
      </c>
      <c r="K27" s="320">
        <f t="shared" si="0"/>
        <v>21000000</v>
      </c>
      <c r="L27" s="275" t="str">
        <f>VLOOKUP(A27,'2.SDMG'!$G$2:$J$499,4,0)</f>
        <v>04/07/2019</v>
      </c>
      <c r="M27" s="369">
        <f t="shared" si="1"/>
        <v>20</v>
      </c>
      <c r="N27" s="320">
        <f t="shared" si="5"/>
        <v>4421727</v>
      </c>
      <c r="O27" s="320">
        <f>VLOOKUP(A27,'RRE0020'!$A$2:$L$482,12,0)</f>
        <v>17500000</v>
      </c>
      <c r="P27" s="428" t="e">
        <f>VLOOKUP(A27,'2.SDMG'!$G$2:$L$499,6,0)</f>
        <v>#N/A</v>
      </c>
      <c r="Q27" s="321" t="str">
        <f t="shared" si="2"/>
        <v>yes</v>
      </c>
      <c r="R27" s="321" t="str">
        <f t="shared" si="3"/>
        <v>yes</v>
      </c>
      <c r="S27" s="374"/>
      <c r="T27" s="162"/>
      <c r="U27" s="162"/>
      <c r="V27" s="162"/>
      <c r="W27" s="273"/>
      <c r="X27" s="162"/>
      <c r="Y27" s="162"/>
      <c r="Z27" s="162"/>
    </row>
    <row r="28" spans="1:26" s="24" customFormat="1" ht="15.75" x14ac:dyDescent="0.25">
      <c r="A28" s="410" t="s">
        <v>212</v>
      </c>
      <c r="B28" s="411" t="s">
        <v>213</v>
      </c>
      <c r="C28" s="412" t="s">
        <v>40</v>
      </c>
      <c r="D28" s="56" t="str">
        <f>VLOOKUP(A28,'RRE0020'!$A$2:$K$500,11,0)</f>
        <v>Senior Officer</v>
      </c>
      <c r="E28" s="320">
        <f>SUMIF('RRE0020'!$A$2:$A$500,ĐML!A28,'RRE0020'!$E$2:$E$500)</f>
        <v>36701870600</v>
      </c>
      <c r="F28" s="320">
        <f>SUMIF('RRE0020'!$A$2:$A$500,ĐML!A28,'RRE0020'!$F$2:$F$500)</f>
        <v>59939081</v>
      </c>
      <c r="G28" s="320">
        <f>SUMIF(Call!$E$2:$E$13,ĐML!A28,Call!$D$2:$D$13)</f>
        <v>0</v>
      </c>
      <c r="H28" s="320">
        <f>SUMIF('RRE0020'!$A$2:$A$482,ĐML!A28,'RRE0020'!$G$2:$G$482)</f>
        <v>0</v>
      </c>
      <c r="I28" s="320">
        <f t="shared" si="4"/>
        <v>59939081</v>
      </c>
      <c r="J28" s="406" t="e">
        <f>VLOOKUP(A28,'3.File NGT'!$B$2:$I$85,8,0)</f>
        <v>#N/A</v>
      </c>
      <c r="K28" s="320">
        <f t="shared" si="0"/>
        <v>10200000</v>
      </c>
      <c r="L28" s="275" t="str">
        <f>VLOOKUP(A28,'2.SDMG'!$G$2:$J$499,4,0)</f>
        <v>20/01/2016</v>
      </c>
      <c r="M28" s="369">
        <f t="shared" si="1"/>
        <v>62</v>
      </c>
      <c r="N28" s="320">
        <f t="shared" si="5"/>
        <v>49739081</v>
      </c>
      <c r="O28" s="320">
        <f>VLOOKUP(A28,'RRE0020'!$A$2:$L$482,12,0)</f>
        <v>8500000</v>
      </c>
      <c r="P28" s="428" t="str">
        <f>VLOOKUP(A28,'2.SDMG'!$G$2:$L$499,6,0)</f>
        <v>1586</v>
      </c>
      <c r="Q28" s="321" t="str">
        <f t="shared" si="2"/>
        <v>no</v>
      </c>
      <c r="R28" s="321" t="str">
        <f t="shared" si="3"/>
        <v>no</v>
      </c>
      <c r="S28" s="374"/>
      <c r="T28" s="162"/>
      <c r="U28" s="162"/>
      <c r="V28" s="162"/>
      <c r="W28" s="273"/>
      <c r="X28" s="162"/>
      <c r="Y28" s="162"/>
      <c r="Z28" s="162"/>
    </row>
    <row r="29" spans="1:26" s="24" customFormat="1" ht="15.75" x14ac:dyDescent="0.25">
      <c r="A29" s="410" t="s">
        <v>217</v>
      </c>
      <c r="B29" s="411" t="s">
        <v>218</v>
      </c>
      <c r="C29" s="412" t="s">
        <v>40</v>
      </c>
      <c r="D29" s="56" t="str">
        <f>VLOOKUP(A29,'RRE0020'!$A$2:$K$500,11,0)</f>
        <v>Acting Senior Officer</v>
      </c>
      <c r="E29" s="320">
        <f>SUMIF('RRE0020'!$A$2:$A$500,ĐML!A29,'RRE0020'!$E$2:$E$500)</f>
        <v>9088658000</v>
      </c>
      <c r="F29" s="320">
        <f>SUMIF('RRE0020'!$A$2:$A$500,ĐML!A29,'RRE0020'!$F$2:$F$500)</f>
        <v>13573854</v>
      </c>
      <c r="G29" s="320">
        <f>SUMIF(Call!$E$2:$E$13,ĐML!A29,Call!$D$2:$D$13)</f>
        <v>0</v>
      </c>
      <c r="H29" s="320">
        <f>SUMIF('RRE0020'!$A$2:$A$482,ĐML!A29,'RRE0020'!$G$2:$G$482)</f>
        <v>0</v>
      </c>
      <c r="I29" s="320">
        <f t="shared" si="4"/>
        <v>13573854</v>
      </c>
      <c r="J29" s="406" t="e">
        <f>VLOOKUP(A29,'3.File NGT'!$B$2:$I$85,8,0)</f>
        <v>#N/A</v>
      </c>
      <c r="K29" s="320">
        <f t="shared" si="0"/>
        <v>9000000</v>
      </c>
      <c r="L29" s="275" t="str">
        <f>VLOOKUP(A29,'2.SDMG'!$G$2:$J$499,4,0)</f>
        <v>23/03/2016</v>
      </c>
      <c r="M29" s="369">
        <f t="shared" si="1"/>
        <v>60</v>
      </c>
      <c r="N29" s="320">
        <f t="shared" si="5"/>
        <v>4573854</v>
      </c>
      <c r="O29" s="320">
        <f>VLOOKUP(A29,'RRE0020'!$A$2:$L$482,12,0)</f>
        <v>7500000</v>
      </c>
      <c r="P29" s="428" t="str">
        <f>VLOOKUP(A29,'2.SDMG'!$G$2:$L$499,6,0)</f>
        <v>1586</v>
      </c>
      <c r="Q29" s="321" t="str">
        <f t="shared" si="2"/>
        <v>no</v>
      </c>
      <c r="R29" s="321" t="str">
        <f t="shared" si="3"/>
        <v>no</v>
      </c>
      <c r="S29" s="374"/>
      <c r="T29" s="162"/>
      <c r="U29" s="162"/>
      <c r="V29" s="162"/>
      <c r="W29" s="273"/>
      <c r="X29" s="162"/>
      <c r="Y29" s="162"/>
      <c r="Z29" s="162"/>
    </row>
    <row r="30" spans="1:26" s="24" customFormat="1" ht="15.75" x14ac:dyDescent="0.25">
      <c r="A30" s="410" t="s">
        <v>164</v>
      </c>
      <c r="B30" s="411" t="s">
        <v>165</v>
      </c>
      <c r="C30" s="412" t="s">
        <v>34</v>
      </c>
      <c r="D30" s="56" t="str">
        <f>VLOOKUP(A30,'RRE0020'!$A$2:$K$500,11,0)</f>
        <v>Senior Deputy Director</v>
      </c>
      <c r="E30" s="320">
        <f>SUMIF('RRE0020'!$A$2:$A$500,ĐML!A30,'RRE0020'!$E$2:$E$500)</f>
        <v>101164879000</v>
      </c>
      <c r="F30" s="320">
        <f>SUMIF('RRE0020'!$A$2:$A$500,ĐML!A30,'RRE0020'!$F$2:$F$500)</f>
        <v>166349611</v>
      </c>
      <c r="G30" s="320">
        <f>SUMIF(Call!$E$2:$E$13,ĐML!A30,Call!$D$2:$D$13)</f>
        <v>0</v>
      </c>
      <c r="H30" s="320">
        <f>SUMIF('RRE0020'!$A$2:$A$482,ĐML!A30,'RRE0020'!$G$2:$G$482)</f>
        <v>0</v>
      </c>
      <c r="I30" s="320">
        <f t="shared" si="4"/>
        <v>166349611</v>
      </c>
      <c r="J30" s="406" t="e">
        <f>VLOOKUP(A30,'3.File NGT'!$B$2:$I$85,8,0)</f>
        <v>#N/A</v>
      </c>
      <c r="K30" s="320">
        <f t="shared" si="0"/>
        <v>25200000</v>
      </c>
      <c r="L30" s="275" t="str">
        <f>VLOOKUP(A30,'2.SDMG'!$G$2:$J$499,4,0)</f>
        <v>22/08/2016</v>
      </c>
      <c r="M30" s="369">
        <f t="shared" si="1"/>
        <v>55</v>
      </c>
      <c r="N30" s="320">
        <f t="shared" si="5"/>
        <v>141149611</v>
      </c>
      <c r="O30" s="320">
        <f>VLOOKUP(A30,'RRE0020'!$A$2:$L$482,12,0)</f>
        <v>21000000</v>
      </c>
      <c r="P30" s="428" t="e">
        <f>VLOOKUP(A30,'2.SDMG'!$G$2:$L$499,6,0)</f>
        <v>#N/A</v>
      </c>
      <c r="Q30" s="321" t="str">
        <f t="shared" si="2"/>
        <v>yes</v>
      </c>
      <c r="R30" s="321" t="str">
        <f t="shared" si="3"/>
        <v>yes</v>
      </c>
      <c r="S30" s="374"/>
      <c r="T30" s="162"/>
      <c r="U30" s="162"/>
      <c r="V30" s="162"/>
      <c r="W30" s="273"/>
      <c r="X30" s="162"/>
      <c r="Y30" s="162"/>
      <c r="Z30" s="162"/>
    </row>
    <row r="31" spans="1:26" s="24" customFormat="1" ht="15.75" x14ac:dyDescent="0.25">
      <c r="A31" s="410" t="s">
        <v>126</v>
      </c>
      <c r="B31" s="411" t="s">
        <v>127</v>
      </c>
      <c r="C31" s="412" t="s">
        <v>33</v>
      </c>
      <c r="D31" s="56" t="str">
        <f>VLOOKUP(A31,'RRE0020'!$A$2:$K$500,11,0)</f>
        <v>Acting Senior Officer</v>
      </c>
      <c r="E31" s="320">
        <f>SUMIF('RRE0020'!$A$2:$A$500,ĐML!A31,'RRE0020'!$E$2:$E$500)</f>
        <v>27145672000</v>
      </c>
      <c r="F31" s="320">
        <f>SUMIF('RRE0020'!$A$2:$A$500,ĐML!A31,'RRE0020'!$F$2:$F$500)</f>
        <v>52290661</v>
      </c>
      <c r="G31" s="320">
        <f>SUMIF(Call!$E$2:$E$13,ĐML!A31,Call!$D$2:$D$13)</f>
        <v>0</v>
      </c>
      <c r="H31" s="320">
        <f>SUMIF('RRE0020'!$A$2:$A$482,ĐML!A31,'RRE0020'!$G$2:$G$482)</f>
        <v>0</v>
      </c>
      <c r="I31" s="320">
        <f t="shared" si="4"/>
        <v>52290661</v>
      </c>
      <c r="J31" s="406" t="e">
        <f>VLOOKUP(A31,'3.File NGT'!$B$2:$I$85,8,0)</f>
        <v>#N/A</v>
      </c>
      <c r="K31" s="320">
        <f t="shared" si="0"/>
        <v>9000000</v>
      </c>
      <c r="L31" s="275" t="str">
        <f>VLOOKUP(A31,'2.SDMG'!$G$2:$J$499,4,0)</f>
        <v>05/09/2016</v>
      </c>
      <c r="M31" s="369">
        <f t="shared" si="1"/>
        <v>54</v>
      </c>
      <c r="N31" s="320">
        <f t="shared" si="5"/>
        <v>43290661</v>
      </c>
      <c r="O31" s="320">
        <f>VLOOKUP(A31,'RRE0020'!$A$2:$L$482,12,0)</f>
        <v>7500000</v>
      </c>
      <c r="P31" s="428" t="str">
        <f>VLOOKUP(A31,'2.SDMG'!$G$2:$L$499,6,0)</f>
        <v>0133</v>
      </c>
      <c r="Q31" s="321" t="str">
        <f t="shared" si="2"/>
        <v>no</v>
      </c>
      <c r="R31" s="321" t="str">
        <f t="shared" si="3"/>
        <v>no</v>
      </c>
      <c r="S31" s="374"/>
      <c r="T31" s="162"/>
      <c r="U31" s="162"/>
      <c r="V31" s="162"/>
      <c r="W31" s="273"/>
      <c r="X31" s="162"/>
      <c r="Y31" s="162"/>
      <c r="Z31" s="162"/>
    </row>
    <row r="32" spans="1:26" s="24" customFormat="1" ht="15.75" x14ac:dyDescent="0.25">
      <c r="A32" s="410" t="s">
        <v>258</v>
      </c>
      <c r="B32" s="411" t="s">
        <v>259</v>
      </c>
      <c r="C32" s="412" t="s">
        <v>38</v>
      </c>
      <c r="D32" s="56">
        <f>VLOOKUP(A32,'RRE0020'!$A$2:$K$500,11,0)</f>
        <v>0</v>
      </c>
      <c r="E32" s="320">
        <f>SUMIF('RRE0020'!$A$2:$A$500,ĐML!A32,'RRE0020'!$E$2:$E$500)</f>
        <v>60851859700</v>
      </c>
      <c r="F32" s="320">
        <f>SUMIF('RRE0020'!$A$2:$A$500,ĐML!A32,'RRE0020'!$F$2:$F$500)</f>
        <v>119044886</v>
      </c>
      <c r="G32" s="320">
        <f>SUMIF(Call!$E$2:$E$13,ĐML!A32,Call!$D$2:$D$13)</f>
        <v>0</v>
      </c>
      <c r="H32" s="320">
        <f>SUMIF('RRE0020'!$A$2:$A$482,ĐML!A32,'RRE0020'!$G$2:$G$482)</f>
        <v>0</v>
      </c>
      <c r="I32" s="320">
        <f t="shared" si="4"/>
        <v>119044886</v>
      </c>
      <c r="J32" s="406" t="e">
        <f>VLOOKUP(A32,'3.File NGT'!$B$2:$I$85,8,0)</f>
        <v>#N/A</v>
      </c>
      <c r="K32" s="320">
        <f t="shared" si="0"/>
        <v>0</v>
      </c>
      <c r="L32" s="275" t="str">
        <f>VLOOKUP(A32,'2.SDMG'!$G$2:$J$499,4,0)</f>
        <v>11/11/2016</v>
      </c>
      <c r="M32" s="369">
        <f t="shared" si="1"/>
        <v>52</v>
      </c>
      <c r="N32" s="320">
        <f t="shared" si="5"/>
        <v>119044886</v>
      </c>
      <c r="O32" s="320">
        <f>VLOOKUP(A32,'RRE0020'!$A$2:$L$482,12,0)</f>
        <v>0</v>
      </c>
      <c r="P32" s="428" t="e">
        <f>VLOOKUP(A32,'2.SDMG'!$G$2:$L$499,6,0)</f>
        <v>#N/A</v>
      </c>
      <c r="Q32" s="321" t="str">
        <f t="shared" si="2"/>
        <v>no</v>
      </c>
      <c r="R32" s="321" t="str">
        <f t="shared" si="3"/>
        <v>no</v>
      </c>
      <c r="S32" s="374"/>
      <c r="T32" s="162"/>
      <c r="U32" s="162"/>
      <c r="V32" s="162"/>
      <c r="W32" s="273"/>
      <c r="X32" s="162"/>
      <c r="Y32" s="162"/>
      <c r="Z32" s="162"/>
    </row>
    <row r="33" spans="1:26" s="24" customFormat="1" ht="15.75" x14ac:dyDescent="0.25">
      <c r="A33" s="410" t="s">
        <v>142</v>
      </c>
      <c r="B33" s="411" t="s">
        <v>143</v>
      </c>
      <c r="C33" s="412" t="s">
        <v>1563</v>
      </c>
      <c r="D33" s="56" t="str">
        <f>VLOOKUP(A33,'RRE0020'!$A$2:$K$500,11,0)</f>
        <v>Acting Senior Officer</v>
      </c>
      <c r="E33" s="320">
        <f>SUMIF('RRE0020'!$A$2:$A$500,ĐML!A33,'RRE0020'!$E$2:$E$500)</f>
        <v>23326737000</v>
      </c>
      <c r="F33" s="320">
        <f>SUMIF('RRE0020'!$A$2:$A$500,ĐML!A33,'RRE0020'!$F$2:$F$500)</f>
        <v>34352351</v>
      </c>
      <c r="G33" s="320">
        <f>SUMIF(Call!$E$2:$E$13,ĐML!A33,Call!$D$2:$D$13)</f>
        <v>0</v>
      </c>
      <c r="H33" s="320">
        <f>SUMIF('RRE0020'!$A$2:$A$482,ĐML!A33,'RRE0020'!$G$2:$G$482)</f>
        <v>0</v>
      </c>
      <c r="I33" s="320">
        <f t="shared" si="4"/>
        <v>34352351</v>
      </c>
      <c r="J33" s="406" t="e">
        <f>VLOOKUP(A33,'3.File NGT'!$B$2:$I$85,8,0)</f>
        <v>#N/A</v>
      </c>
      <c r="K33" s="320">
        <f t="shared" si="0"/>
        <v>9000000</v>
      </c>
      <c r="L33" s="275" t="str">
        <f>VLOOKUP(A33,'2.SDMG'!$G$2:$J$499,4,0)</f>
        <v>04/01/2018</v>
      </c>
      <c r="M33" s="369">
        <f t="shared" si="1"/>
        <v>38</v>
      </c>
      <c r="N33" s="320">
        <f t="shared" si="5"/>
        <v>25352351</v>
      </c>
      <c r="O33" s="320">
        <f>VLOOKUP(A33,'RRE0020'!$A$2:$L$482,12,0)</f>
        <v>7500000</v>
      </c>
      <c r="P33" s="428" t="str">
        <f>VLOOKUP(A33,'2.SDMG'!$G$2:$L$499,6,0)</f>
        <v>1176</v>
      </c>
      <c r="Q33" s="321" t="str">
        <f t="shared" si="2"/>
        <v>no</v>
      </c>
      <c r="R33" s="321" t="str">
        <f t="shared" si="3"/>
        <v>no</v>
      </c>
      <c r="S33" s="374"/>
      <c r="T33" s="162"/>
      <c r="U33" s="162"/>
      <c r="V33" s="162"/>
      <c r="W33" s="162"/>
      <c r="X33" s="162"/>
      <c r="Y33" s="162"/>
      <c r="Z33" s="162"/>
    </row>
    <row r="34" spans="1:26" s="24" customFormat="1" ht="15.75" x14ac:dyDescent="0.25">
      <c r="A34" s="410" t="s">
        <v>1388</v>
      </c>
      <c r="B34" s="411" t="s">
        <v>1424</v>
      </c>
      <c r="C34" s="412" t="s">
        <v>34</v>
      </c>
      <c r="D34" s="56" t="str">
        <f>VLOOKUP(A34,'RRE0020'!$A$2:$K$500,11,0)</f>
        <v>Acting Senior Officer</v>
      </c>
      <c r="E34" s="320">
        <f>SUMIF('RRE0020'!$A$2:$A$500,ĐML!A34,'RRE0020'!$E$2:$E$500)</f>
        <v>41081229600</v>
      </c>
      <c r="F34" s="320">
        <f>SUMIF('RRE0020'!$A$2:$A$500,ĐML!A34,'RRE0020'!$F$2:$F$500)</f>
        <v>61629773</v>
      </c>
      <c r="G34" s="320">
        <f>SUMIF(Call!$E$2:$E$13,ĐML!A34,Call!$D$2:$D$13)</f>
        <v>0</v>
      </c>
      <c r="H34" s="320">
        <f>SUMIF('RRE0020'!$A$2:$A$482,ĐML!A34,'RRE0020'!$G$2:$G$482)</f>
        <v>0</v>
      </c>
      <c r="I34" s="320">
        <f t="shared" si="4"/>
        <v>61629773</v>
      </c>
      <c r="J34" s="406" t="e">
        <f>VLOOKUP(A34,'3.File NGT'!$B$2:$I$85,8,0)</f>
        <v>#N/A</v>
      </c>
      <c r="K34" s="320">
        <f t="shared" si="0"/>
        <v>10200000</v>
      </c>
      <c r="L34" s="275" t="str">
        <f>VLOOKUP(A34,'2.SDMG'!$G$2:$J$499,4,0)</f>
        <v>11/06/2018</v>
      </c>
      <c r="M34" s="369">
        <f t="shared" si="1"/>
        <v>33</v>
      </c>
      <c r="N34" s="320">
        <f t="shared" si="5"/>
        <v>51429773</v>
      </c>
      <c r="O34" s="320">
        <f>VLOOKUP(A34,'RRE0020'!$A$2:$L$482,12,0)</f>
        <v>8500000</v>
      </c>
      <c r="P34" s="428" t="str">
        <f>VLOOKUP(A34,'2.SDMG'!$G$2:$L$499,6,0)</f>
        <v>1259</v>
      </c>
      <c r="Q34" s="321" t="str">
        <f t="shared" si="2"/>
        <v>no</v>
      </c>
      <c r="R34" s="321" t="str">
        <f t="shared" si="3"/>
        <v>no</v>
      </c>
      <c r="S34" s="374"/>
      <c r="T34" s="162"/>
      <c r="U34" s="162"/>
      <c r="V34" s="162"/>
      <c r="W34" s="162"/>
      <c r="X34" s="162"/>
      <c r="Y34" s="162"/>
      <c r="Z34" s="162"/>
    </row>
    <row r="35" spans="1:26" s="24" customFormat="1" ht="15.75" x14ac:dyDescent="0.25">
      <c r="A35" s="410" t="s">
        <v>265</v>
      </c>
      <c r="B35" s="411" t="s">
        <v>266</v>
      </c>
      <c r="C35" s="412" t="s">
        <v>40</v>
      </c>
      <c r="D35" s="56" t="str">
        <f>VLOOKUP(A35,'RRE0020'!$A$2:$K$500,11,0)</f>
        <v>Manager level 1</v>
      </c>
      <c r="E35" s="320">
        <f>SUMIF('RRE0020'!$A$2:$A$500,ĐML!A35,'RRE0020'!$E$2:$E$500)</f>
        <v>18110975000</v>
      </c>
      <c r="F35" s="320">
        <f>SUMIF('RRE0020'!$A$2:$A$500,ĐML!A35,'RRE0020'!$F$2:$F$500)</f>
        <v>28871518</v>
      </c>
      <c r="G35" s="320">
        <f>SUMIF(Call!$E$2:$E$13,ĐML!A35,Call!$D$2:$D$13)</f>
        <v>0</v>
      </c>
      <c r="H35" s="320">
        <f>SUMIF('RRE0020'!$A$2:$A$482,ĐML!A35,'RRE0020'!$G$2:$G$482)</f>
        <v>0</v>
      </c>
      <c r="I35" s="320">
        <f t="shared" si="4"/>
        <v>28871518</v>
      </c>
      <c r="J35" s="406" t="e">
        <f>VLOOKUP(A35,'3.File NGT'!$B$2:$I$85,8,0)</f>
        <v>#N/A</v>
      </c>
      <c r="K35" s="320">
        <f t="shared" si="0"/>
        <v>12600000</v>
      </c>
      <c r="L35" s="275" t="str">
        <f>VLOOKUP(A35,'2.SDMG'!$G$2:$J$499,4,0)</f>
        <v>03/07/2017</v>
      </c>
      <c r="M35" s="369">
        <f t="shared" si="1"/>
        <v>44</v>
      </c>
      <c r="N35" s="320">
        <f t="shared" si="5"/>
        <v>16271518</v>
      </c>
      <c r="O35" s="320">
        <f>VLOOKUP(A35,'RRE0020'!$A$2:$L$482,12,0)</f>
        <v>10500000</v>
      </c>
      <c r="P35" s="428" t="str">
        <f>VLOOKUP(A35,'2.SDMG'!$G$2:$L$499,6,0)</f>
        <v>1192</v>
      </c>
      <c r="Q35" s="321" t="str">
        <f t="shared" si="2"/>
        <v>yes</v>
      </c>
      <c r="R35" s="321" t="str">
        <f t="shared" si="3"/>
        <v>no</v>
      </c>
      <c r="S35" s="374"/>
      <c r="T35" s="162"/>
      <c r="U35" s="162"/>
      <c r="V35" s="162"/>
      <c r="W35" s="162"/>
      <c r="X35" s="162"/>
      <c r="Y35" s="162"/>
      <c r="Z35" s="162"/>
    </row>
    <row r="36" spans="1:26" s="24" customFormat="1" ht="15.75" x14ac:dyDescent="0.25">
      <c r="A36" s="410" t="s">
        <v>267</v>
      </c>
      <c r="B36" s="411" t="s">
        <v>268</v>
      </c>
      <c r="C36" s="412" t="s">
        <v>34</v>
      </c>
      <c r="D36" s="56" t="str">
        <f>VLOOKUP(A36,'RRE0020'!$A$2:$K$500,11,0)</f>
        <v>Acting Manager level 1</v>
      </c>
      <c r="E36" s="320">
        <f>SUMIF('RRE0020'!$A$2:$A$500,ĐML!A36,'RRE0020'!$E$2:$E$500)</f>
        <v>18336220000</v>
      </c>
      <c r="F36" s="320">
        <f>SUMIF('RRE0020'!$A$2:$A$500,ĐML!A36,'RRE0020'!$F$2:$F$500)</f>
        <v>42429511</v>
      </c>
      <c r="G36" s="320">
        <f>SUMIF(Call!$E$2:$E$13,ĐML!A36,Call!$D$2:$D$13)</f>
        <v>0</v>
      </c>
      <c r="H36" s="320">
        <f>SUMIF('RRE0020'!$A$2:$A$482,ĐML!A36,'RRE0020'!$G$2:$G$482)</f>
        <v>0</v>
      </c>
      <c r="I36" s="320">
        <f t="shared" si="4"/>
        <v>42429511</v>
      </c>
      <c r="J36" s="406" t="e">
        <f>VLOOKUP(A36,'3.File NGT'!$B$2:$I$85,8,0)</f>
        <v>#N/A</v>
      </c>
      <c r="K36" s="320">
        <f t="shared" si="0"/>
        <v>12600000</v>
      </c>
      <c r="L36" s="275" t="str">
        <f>VLOOKUP(A36,'2.SDMG'!$G$2:$J$499,4,0)</f>
        <v>04/07/2017</v>
      </c>
      <c r="M36" s="369">
        <f t="shared" si="1"/>
        <v>44</v>
      </c>
      <c r="N36" s="320">
        <f t="shared" si="5"/>
        <v>29829511</v>
      </c>
      <c r="O36" s="320">
        <f>VLOOKUP(A36,'RRE0020'!$A$2:$L$482,12,0)</f>
        <v>10500000</v>
      </c>
      <c r="P36" s="428" t="e">
        <f>VLOOKUP(A36,'2.SDMG'!$G$2:$L$499,6,0)</f>
        <v>#N/A</v>
      </c>
      <c r="Q36" s="321" t="str">
        <f t="shared" si="2"/>
        <v>yes</v>
      </c>
      <c r="R36" s="321" t="str">
        <f t="shared" si="3"/>
        <v>no</v>
      </c>
      <c r="S36" s="374"/>
      <c r="T36" s="162"/>
      <c r="U36" s="162"/>
      <c r="V36" s="162"/>
      <c r="W36" s="162"/>
      <c r="X36" s="162"/>
      <c r="Y36" s="162"/>
      <c r="Z36" s="162"/>
    </row>
    <row r="37" spans="1:26" s="24" customFormat="1" ht="15.75" x14ac:dyDescent="0.25">
      <c r="A37" s="410" t="s">
        <v>271</v>
      </c>
      <c r="B37" s="411" t="s">
        <v>272</v>
      </c>
      <c r="C37" s="412" t="s">
        <v>270</v>
      </c>
      <c r="D37" s="56" t="str">
        <f>VLOOKUP(A37,'RRE0020'!$A$2:$K$500,11,0)</f>
        <v>Acting Senior Officer</v>
      </c>
      <c r="E37" s="320">
        <f>SUMIF('RRE0020'!$A$2:$A$500,ĐML!A37,'RRE0020'!$E$2:$E$500)</f>
        <v>27842433000</v>
      </c>
      <c r="F37" s="320">
        <f>SUMIF('RRE0020'!$A$2:$A$500,ĐML!A37,'RRE0020'!$F$2:$F$500)</f>
        <v>44980854</v>
      </c>
      <c r="G37" s="320">
        <f>SUMIF(Call!$E$2:$E$13,ĐML!A37,Call!$D$2:$D$13)</f>
        <v>0</v>
      </c>
      <c r="H37" s="320">
        <f>SUMIF('RRE0020'!$A$2:$A$482,ĐML!A37,'RRE0020'!$G$2:$G$482)</f>
        <v>0</v>
      </c>
      <c r="I37" s="320">
        <f t="shared" si="4"/>
        <v>44980854</v>
      </c>
      <c r="J37" s="406" t="e">
        <f>VLOOKUP(A37,'3.File NGT'!$B$2:$I$85,8,0)</f>
        <v>#N/A</v>
      </c>
      <c r="K37" s="320">
        <f t="shared" si="0"/>
        <v>10200000</v>
      </c>
      <c r="L37" s="275" t="str">
        <f>VLOOKUP(A37,'2.SDMG'!$G$2:$J$499,4,0)</f>
        <v>17/07/2017</v>
      </c>
      <c r="M37" s="369">
        <f t="shared" si="1"/>
        <v>44</v>
      </c>
      <c r="N37" s="320">
        <f t="shared" si="5"/>
        <v>34780854</v>
      </c>
      <c r="O37" s="320">
        <f>VLOOKUP(A37,'RRE0020'!$A$2:$L$482,12,0)</f>
        <v>8500000</v>
      </c>
      <c r="P37" s="428" t="e">
        <f>VLOOKUP(A37,'2.SDMG'!$G$2:$L$499,6,0)</f>
        <v>#N/A</v>
      </c>
      <c r="Q37" s="321" t="str">
        <f t="shared" si="2"/>
        <v>no</v>
      </c>
      <c r="R37" s="321" t="str">
        <f t="shared" si="3"/>
        <v>no</v>
      </c>
      <c r="S37" s="374"/>
      <c r="T37" s="162"/>
      <c r="U37" s="162"/>
      <c r="V37" s="162"/>
      <c r="W37" s="162"/>
      <c r="X37" s="162"/>
      <c r="Y37" s="162"/>
      <c r="Z37" s="162"/>
    </row>
    <row r="38" spans="1:26" s="24" customFormat="1" ht="15.75" x14ac:dyDescent="0.25">
      <c r="A38" s="410" t="s">
        <v>273</v>
      </c>
      <c r="B38" s="411" t="s">
        <v>274</v>
      </c>
      <c r="C38" s="412" t="s">
        <v>37</v>
      </c>
      <c r="D38" s="56" t="str">
        <f>VLOOKUP(A38,'RRE0020'!$A$2:$K$500,11,0)</f>
        <v>Acting Manager level 1</v>
      </c>
      <c r="E38" s="320">
        <f>SUMIF('RRE0020'!$A$2:$A$500,ĐML!A38,'RRE0020'!$E$2:$E$500)</f>
        <v>37405888000</v>
      </c>
      <c r="F38" s="320">
        <f>SUMIF('RRE0020'!$A$2:$A$500,ĐML!A38,'RRE0020'!$F$2:$F$500)</f>
        <v>57340506</v>
      </c>
      <c r="G38" s="320">
        <f>SUMIF(Call!$E$2:$E$13,ĐML!A38,Call!$D$2:$D$13)</f>
        <v>0</v>
      </c>
      <c r="H38" s="320">
        <f>SUMIF('RRE0020'!$A$2:$A$482,ĐML!A38,'RRE0020'!$G$2:$G$482)</f>
        <v>0</v>
      </c>
      <c r="I38" s="320">
        <f t="shared" si="4"/>
        <v>57340506</v>
      </c>
      <c r="J38" s="406" t="e">
        <f>VLOOKUP(A38,'3.File NGT'!$B$2:$I$85,8,0)</f>
        <v>#N/A</v>
      </c>
      <c r="K38" s="320">
        <f t="shared" si="0"/>
        <v>12600000</v>
      </c>
      <c r="L38" s="275" t="str">
        <f>VLOOKUP(A38,'2.SDMG'!$G$2:$J$499,4,0)</f>
        <v>24/07/2017</v>
      </c>
      <c r="M38" s="369">
        <f t="shared" si="1"/>
        <v>44</v>
      </c>
      <c r="N38" s="320">
        <f t="shared" si="5"/>
        <v>44740506</v>
      </c>
      <c r="O38" s="320">
        <f>VLOOKUP(A38,'RRE0020'!$A$2:$L$482,12,0)</f>
        <v>10500000</v>
      </c>
      <c r="P38" s="428" t="e">
        <f>VLOOKUP(A38,'2.SDMG'!$G$2:$L$499,6,0)</f>
        <v>#N/A</v>
      </c>
      <c r="Q38" s="321" t="str">
        <f t="shared" si="2"/>
        <v>yes</v>
      </c>
      <c r="R38" s="321" t="str">
        <f t="shared" si="3"/>
        <v>no</v>
      </c>
      <c r="S38" s="374"/>
      <c r="T38" s="162"/>
      <c r="U38" s="162"/>
      <c r="V38" s="162"/>
      <c r="W38" s="162"/>
      <c r="X38" s="162"/>
      <c r="Y38" s="162"/>
      <c r="Z38" s="162"/>
    </row>
    <row r="39" spans="1:26" s="24" customFormat="1" ht="15.75" x14ac:dyDescent="0.25">
      <c r="A39" s="410" t="s">
        <v>275</v>
      </c>
      <c r="B39" s="411" t="s">
        <v>276</v>
      </c>
      <c r="C39" s="412" t="s">
        <v>37</v>
      </c>
      <c r="D39" s="56" t="str">
        <f>VLOOKUP(A39,'RRE0020'!$A$2:$K$500,11,0)</f>
        <v>Acting Senior Officer</v>
      </c>
      <c r="E39" s="320">
        <f>SUMIF('RRE0020'!$A$2:$A$500,ĐML!A39,'RRE0020'!$E$2:$E$500)</f>
        <v>17232253000</v>
      </c>
      <c r="F39" s="320">
        <f>SUMIF('RRE0020'!$A$2:$A$500,ĐML!A39,'RRE0020'!$F$2:$F$500)</f>
        <v>28912334</v>
      </c>
      <c r="G39" s="320">
        <f>SUMIF(Call!$E$2:$E$13,ĐML!A39,Call!$D$2:$D$13)</f>
        <v>0</v>
      </c>
      <c r="H39" s="320">
        <f>SUMIF('RRE0020'!$A$2:$A$482,ĐML!A39,'RRE0020'!$G$2:$G$482)</f>
        <v>0</v>
      </c>
      <c r="I39" s="320">
        <f t="shared" si="4"/>
        <v>28912334</v>
      </c>
      <c r="J39" s="406" t="e">
        <f>VLOOKUP(A39,'3.File NGT'!$B$2:$I$85,8,0)</f>
        <v>#N/A</v>
      </c>
      <c r="K39" s="320">
        <f t="shared" si="0"/>
        <v>9000000</v>
      </c>
      <c r="L39" s="275" t="str">
        <f>VLOOKUP(A39,'2.SDMG'!$G$2:$J$499,4,0)</f>
        <v>14/08/2017</v>
      </c>
      <c r="M39" s="369">
        <f t="shared" si="1"/>
        <v>43</v>
      </c>
      <c r="N39" s="320">
        <f t="shared" si="5"/>
        <v>19912334</v>
      </c>
      <c r="O39" s="320">
        <f>VLOOKUP(A39,'RRE0020'!$A$2:$L$482,12,0)</f>
        <v>7500000</v>
      </c>
      <c r="P39" s="428" t="str">
        <f>VLOOKUP(A39,'2.SDMG'!$G$2:$L$499,6,0)</f>
        <v>1524</v>
      </c>
      <c r="Q39" s="321" t="str">
        <f t="shared" si="2"/>
        <v>no</v>
      </c>
      <c r="R39" s="321" t="str">
        <f t="shared" si="3"/>
        <v>no</v>
      </c>
      <c r="S39" s="374"/>
      <c r="T39" s="162"/>
      <c r="U39" s="162"/>
      <c r="V39" s="162"/>
      <c r="W39" s="162"/>
      <c r="X39" s="162"/>
      <c r="Y39" s="162"/>
      <c r="Z39" s="162"/>
    </row>
    <row r="40" spans="1:26" s="24" customFormat="1" ht="15.75" x14ac:dyDescent="0.25">
      <c r="A40" s="410" t="s">
        <v>277</v>
      </c>
      <c r="B40" s="411" t="s">
        <v>278</v>
      </c>
      <c r="C40" s="412" t="s">
        <v>40</v>
      </c>
      <c r="D40" s="56" t="str">
        <f>VLOOKUP(A40,'RRE0020'!$A$2:$K$500,11,0)</f>
        <v>Acting Senior Officer</v>
      </c>
      <c r="E40" s="320">
        <f>SUMIF('RRE0020'!$A$2:$A$500,ĐML!A40,'RRE0020'!$E$2:$E$500)</f>
        <v>15329626400</v>
      </c>
      <c r="F40" s="320">
        <f>SUMIF('RRE0020'!$A$2:$A$500,ĐML!A40,'RRE0020'!$F$2:$F$500)</f>
        <v>25139610</v>
      </c>
      <c r="G40" s="320">
        <f>SUMIF(Call!$E$2:$E$13,ĐML!A40,Call!$D$2:$D$13)</f>
        <v>0</v>
      </c>
      <c r="H40" s="320">
        <f>SUMIF('RRE0020'!$A$2:$A$482,ĐML!A40,'RRE0020'!$G$2:$G$482)</f>
        <v>0</v>
      </c>
      <c r="I40" s="320">
        <f t="shared" si="4"/>
        <v>25139610</v>
      </c>
      <c r="J40" s="406" t="e">
        <f>VLOOKUP(A40,'3.File NGT'!$B$2:$I$85,8,0)</f>
        <v>#N/A</v>
      </c>
      <c r="K40" s="320">
        <f t="shared" si="0"/>
        <v>9000000</v>
      </c>
      <c r="L40" s="275" t="str">
        <f>VLOOKUP(A40,'2.SDMG'!$G$2:$J$499,4,0)</f>
        <v>18/09/2017</v>
      </c>
      <c r="M40" s="369">
        <f t="shared" si="1"/>
        <v>42</v>
      </c>
      <c r="N40" s="320">
        <f t="shared" si="5"/>
        <v>16139610</v>
      </c>
      <c r="O40" s="320">
        <f>VLOOKUP(A40,'RRE0020'!$A$2:$L$482,12,0)</f>
        <v>7500000</v>
      </c>
      <c r="P40" s="428" t="str">
        <f>VLOOKUP(A40,'2.SDMG'!$G$2:$L$499,6,0)</f>
        <v>1331</v>
      </c>
      <c r="Q40" s="321" t="str">
        <f t="shared" si="2"/>
        <v>no</v>
      </c>
      <c r="R40" s="321" t="str">
        <f t="shared" si="3"/>
        <v>no</v>
      </c>
      <c r="S40" s="374"/>
      <c r="T40" s="162"/>
      <c r="U40" s="162"/>
      <c r="V40" s="162"/>
      <c r="W40" s="162"/>
      <c r="X40" s="162"/>
      <c r="Y40" s="162"/>
      <c r="Z40" s="162"/>
    </row>
    <row r="41" spans="1:26" s="24" customFormat="1" ht="15.75" x14ac:dyDescent="0.25">
      <c r="A41" s="410" t="s">
        <v>2674</v>
      </c>
      <c r="B41" s="411" t="s">
        <v>2703</v>
      </c>
      <c r="C41" s="412" t="s">
        <v>34</v>
      </c>
      <c r="D41" s="56" t="str">
        <f>VLOOKUP(A41,'RRE0020'!$A$2:$K$500,11,0)</f>
        <v>Acting Senior Officer</v>
      </c>
      <c r="E41" s="320">
        <f>SUMIF('RRE0020'!$A$2:$A$500,ĐML!A41,'RRE0020'!$E$2:$E$500)</f>
        <v>17390228000</v>
      </c>
      <c r="F41" s="320">
        <f>SUMIF('RRE0020'!$A$2:$A$500,ĐML!A41,'RRE0020'!$F$2:$F$500)</f>
        <v>27612939</v>
      </c>
      <c r="G41" s="320">
        <f>SUMIF(Call!$E$2:$E$13,ĐML!A41,Call!$D$2:$D$13)</f>
        <v>0</v>
      </c>
      <c r="H41" s="320">
        <f>SUMIF('RRE0020'!$A$2:$A$482,ĐML!A41,'RRE0020'!$G$2:$G$482)</f>
        <v>0</v>
      </c>
      <c r="I41" s="320">
        <f t="shared" si="4"/>
        <v>27612939</v>
      </c>
      <c r="J41" s="406" t="e">
        <f>VLOOKUP(A41,'3.File NGT'!$B$2:$I$85,8,0)</f>
        <v>#N/A</v>
      </c>
      <c r="K41" s="320">
        <f t="shared" si="0"/>
        <v>9000000</v>
      </c>
      <c r="L41" s="275" t="str">
        <f>VLOOKUP(A41,'2.SDMG'!$G$2:$J$499,4,0)</f>
        <v>01/10/2020</v>
      </c>
      <c r="M41" s="369">
        <f t="shared" si="1"/>
        <v>5</v>
      </c>
      <c r="N41" s="320">
        <f t="shared" si="5"/>
        <v>18612939</v>
      </c>
      <c r="O41" s="320">
        <f>VLOOKUP(A41,'RRE0020'!$A$2:$L$482,12,0)</f>
        <v>7500000</v>
      </c>
      <c r="P41" s="428" t="str">
        <f>VLOOKUP(A41,'2.SDMG'!$G$2:$L$499,6,0)</f>
        <v>1259</v>
      </c>
      <c r="Q41" s="321" t="str">
        <f t="shared" si="2"/>
        <v>no</v>
      </c>
      <c r="R41" s="321" t="str">
        <f t="shared" si="3"/>
        <v>no</v>
      </c>
      <c r="S41" s="374"/>
      <c r="T41" s="162"/>
      <c r="U41" s="162"/>
      <c r="V41" s="162"/>
      <c r="W41" s="162"/>
      <c r="X41" s="162"/>
      <c r="Y41" s="162"/>
      <c r="Z41" s="162"/>
    </row>
    <row r="42" spans="1:26" s="24" customFormat="1" ht="15.75" x14ac:dyDescent="0.25">
      <c r="A42" s="410" t="s">
        <v>2023</v>
      </c>
      <c r="B42" s="411" t="s">
        <v>2273</v>
      </c>
      <c r="C42" s="412" t="s">
        <v>35</v>
      </c>
      <c r="D42" s="56" t="str">
        <f>VLOOKUP(A42,'RRE0020'!$A$2:$K$500,11,0)</f>
        <v>Acting Senior Officer</v>
      </c>
      <c r="E42" s="320">
        <f>SUMIF('RRE0020'!$A$2:$A$500,ĐML!A42,'RRE0020'!$E$2:$E$500)</f>
        <v>22508952000</v>
      </c>
      <c r="F42" s="320">
        <f>SUMIF('RRE0020'!$A$2:$A$500,ĐML!A42,'RRE0020'!$F$2:$F$500)</f>
        <v>44710663</v>
      </c>
      <c r="G42" s="320">
        <f>SUMIF(Call!$E$2:$E$13,ĐML!A42,Call!$D$2:$D$13)</f>
        <v>0</v>
      </c>
      <c r="H42" s="320">
        <f>SUMIF('RRE0020'!$A$2:$A$482,ĐML!A42,'RRE0020'!$G$2:$G$482)</f>
        <v>0</v>
      </c>
      <c r="I42" s="320">
        <f t="shared" si="4"/>
        <v>44710663</v>
      </c>
      <c r="J42" s="406" t="e">
        <f>VLOOKUP(A42,'3.File NGT'!$B$2:$I$85,8,0)</f>
        <v>#N/A</v>
      </c>
      <c r="K42" s="320">
        <f t="shared" si="0"/>
        <v>9000000</v>
      </c>
      <c r="L42" s="275" t="str">
        <f>VLOOKUP(A42,'2.SDMG'!$G$2:$J$499,4,0)</f>
        <v>02/01/2020</v>
      </c>
      <c r="M42" s="369">
        <f t="shared" si="1"/>
        <v>14</v>
      </c>
      <c r="N42" s="320">
        <f t="shared" si="5"/>
        <v>35710663</v>
      </c>
      <c r="O42" s="320">
        <f>VLOOKUP(A42,'RRE0020'!$A$2:$L$482,12,0)</f>
        <v>7500000</v>
      </c>
      <c r="P42" s="428" t="str">
        <f>VLOOKUP(A42,'2.SDMG'!$G$2:$L$499,6,0)</f>
        <v>0762</v>
      </c>
      <c r="Q42" s="321" t="str">
        <f t="shared" si="2"/>
        <v>no</v>
      </c>
      <c r="R42" s="321" t="str">
        <f t="shared" si="3"/>
        <v>no</v>
      </c>
      <c r="S42" s="374"/>
      <c r="T42" s="162"/>
      <c r="U42" s="162"/>
      <c r="V42" s="162"/>
      <c r="W42" s="162"/>
      <c r="X42" s="162"/>
      <c r="Y42" s="162"/>
      <c r="Z42" s="162"/>
    </row>
    <row r="43" spans="1:26" s="24" customFormat="1" ht="15.75" x14ac:dyDescent="0.25">
      <c r="A43" s="410" t="s">
        <v>1244</v>
      </c>
      <c r="B43" s="411" t="s">
        <v>1252</v>
      </c>
      <c r="C43" s="412" t="s">
        <v>40</v>
      </c>
      <c r="D43" s="56" t="str">
        <f>VLOOKUP(A43,'RRE0020'!$A$2:$K$500,11,0)</f>
        <v>Trainee</v>
      </c>
      <c r="E43" s="320">
        <f>SUMIF('RRE0020'!$A$2:$A$500,ĐML!A43,'RRE0020'!$E$2:$E$500)</f>
        <v>3958287200</v>
      </c>
      <c r="F43" s="320">
        <f>SUMIF('RRE0020'!$A$2:$A$500,ĐML!A43,'RRE0020'!$F$2:$F$500)</f>
        <v>8131425</v>
      </c>
      <c r="G43" s="320">
        <f>SUMIF(Call!$E$2:$E$13,ĐML!A43,Call!$D$2:$D$13)</f>
        <v>0</v>
      </c>
      <c r="H43" s="320">
        <f>SUMIF('RRE0020'!$A$2:$A$482,ĐML!A43,'RRE0020'!$G$2:$G$482)</f>
        <v>0</v>
      </c>
      <c r="I43" s="320">
        <f t="shared" si="4"/>
        <v>8131425</v>
      </c>
      <c r="J43" s="406" t="e">
        <f>VLOOKUP(A43,'3.File NGT'!$B$2:$I$85,8,0)</f>
        <v>#N/A</v>
      </c>
      <c r="K43" s="320">
        <f t="shared" si="0"/>
        <v>7200000</v>
      </c>
      <c r="L43" s="275" t="str">
        <f>VLOOKUP(A43,'2.SDMG'!$G$2:$J$499,4,0)</f>
        <v>13/03/2018</v>
      </c>
      <c r="M43" s="369">
        <f t="shared" si="1"/>
        <v>36</v>
      </c>
      <c r="N43" s="320">
        <f t="shared" si="5"/>
        <v>931425</v>
      </c>
      <c r="O43" s="320">
        <f>VLOOKUP(A43,'RRE0020'!$A$2:$L$482,12,0)</f>
        <v>6000000</v>
      </c>
      <c r="P43" s="428" t="str">
        <f>VLOOKUP(A43,'2.SDMG'!$G$2:$L$499,6,0)</f>
        <v>0232</v>
      </c>
      <c r="Q43" s="321" t="str">
        <f t="shared" si="2"/>
        <v>no</v>
      </c>
      <c r="R43" s="321" t="str">
        <f t="shared" si="3"/>
        <v>no</v>
      </c>
      <c r="S43" s="374"/>
      <c r="T43" s="162"/>
      <c r="U43" s="162"/>
      <c r="V43" s="162"/>
      <c r="W43" s="162"/>
      <c r="X43" s="162"/>
      <c r="Y43" s="162"/>
      <c r="Z43" s="162"/>
    </row>
    <row r="44" spans="1:26" s="24" customFormat="1" ht="15.75" x14ac:dyDescent="0.25">
      <c r="A44" s="410" t="s">
        <v>1274</v>
      </c>
      <c r="B44" s="411" t="s">
        <v>1278</v>
      </c>
      <c r="C44" s="412" t="s">
        <v>39</v>
      </c>
      <c r="D44" s="56" t="str">
        <f>VLOOKUP(A44,'RRE0020'!$A$2:$K$500,11,0)</f>
        <v>Acting Senior Officer</v>
      </c>
      <c r="E44" s="320">
        <f>SUMIF('RRE0020'!$A$2:$A$500,ĐML!A44,'RRE0020'!$E$2:$E$500)</f>
        <v>228312975000</v>
      </c>
      <c r="F44" s="320">
        <f>SUMIF('RRE0020'!$A$2:$A$500,ĐML!A44,'RRE0020'!$F$2:$F$500)</f>
        <v>337866969</v>
      </c>
      <c r="G44" s="320">
        <f>SUMIF(Call!$E$2:$E$13,ĐML!A44,Call!$D$2:$D$13)</f>
        <v>0</v>
      </c>
      <c r="H44" s="320">
        <f>SUMIF('RRE0020'!$A$2:$A$482,ĐML!A44,'RRE0020'!$G$2:$G$482)</f>
        <v>0</v>
      </c>
      <c r="I44" s="320">
        <f t="shared" si="4"/>
        <v>337866969</v>
      </c>
      <c r="J44" s="406" t="e">
        <f>VLOOKUP(A44,'3.File NGT'!$B$2:$I$85,8,0)</f>
        <v>#N/A</v>
      </c>
      <c r="K44" s="320">
        <f t="shared" si="0"/>
        <v>12600000</v>
      </c>
      <c r="L44" s="275" t="str">
        <f>VLOOKUP(A44,'2.SDMG'!$G$2:$J$499,4,0)</f>
        <v>11/04/2018</v>
      </c>
      <c r="M44" s="369">
        <f t="shared" si="1"/>
        <v>35</v>
      </c>
      <c r="N44" s="320">
        <f t="shared" si="5"/>
        <v>325266969</v>
      </c>
      <c r="O44" s="320">
        <f>VLOOKUP(A44,'RRE0020'!$A$2:$L$482,12,0)</f>
        <v>10500000</v>
      </c>
      <c r="P44" s="428" t="str">
        <f>VLOOKUP(A44,'2.SDMG'!$G$2:$L$499,6,0)</f>
        <v>0034</v>
      </c>
      <c r="Q44" s="321" t="str">
        <f t="shared" si="2"/>
        <v>no</v>
      </c>
      <c r="R44" s="321" t="str">
        <f t="shared" si="3"/>
        <v>no</v>
      </c>
      <c r="S44" s="374"/>
      <c r="T44" s="162"/>
      <c r="U44" s="162"/>
      <c r="V44" s="162"/>
      <c r="W44" s="162"/>
      <c r="X44" s="162"/>
      <c r="Y44" s="162"/>
      <c r="Z44" s="162"/>
    </row>
    <row r="45" spans="1:26" s="24" customFormat="1" ht="15.75" x14ac:dyDescent="0.25">
      <c r="A45" s="410" t="s">
        <v>1255</v>
      </c>
      <c r="B45" s="411" t="s">
        <v>1256</v>
      </c>
      <c r="C45" s="412" t="s">
        <v>37</v>
      </c>
      <c r="D45" s="56" t="str">
        <f>VLOOKUP(A45,'RRE0020'!$A$2:$K$500,11,0)</f>
        <v>Acting Senior Officer</v>
      </c>
      <c r="E45" s="320">
        <f>SUMIF('RRE0020'!$A$2:$A$500,ĐML!A45,'RRE0020'!$E$2:$E$500)</f>
        <v>29809271000</v>
      </c>
      <c r="F45" s="320">
        <f>SUMIF('RRE0020'!$A$2:$A$500,ĐML!A45,'RRE0020'!$F$2:$F$500)</f>
        <v>46318048</v>
      </c>
      <c r="G45" s="320">
        <f>SUMIF(Call!$E$2:$E$13,ĐML!A45,Call!$D$2:$D$13)</f>
        <v>0</v>
      </c>
      <c r="H45" s="320">
        <f>SUMIF('RRE0020'!$A$2:$A$482,ĐML!A45,'RRE0020'!$G$2:$G$482)</f>
        <v>0</v>
      </c>
      <c r="I45" s="320">
        <f t="shared" si="4"/>
        <v>46318048</v>
      </c>
      <c r="J45" s="406" t="e">
        <f>VLOOKUP(A45,'3.File NGT'!$B$2:$I$85,8,0)</f>
        <v>#N/A</v>
      </c>
      <c r="K45" s="320">
        <f t="shared" si="0"/>
        <v>11400000</v>
      </c>
      <c r="L45" s="275" t="str">
        <f>VLOOKUP(A45,'2.SDMG'!$G$2:$J$499,4,0)</f>
        <v>13/04/2018</v>
      </c>
      <c r="M45" s="369">
        <f t="shared" si="1"/>
        <v>35</v>
      </c>
      <c r="N45" s="320">
        <f t="shared" si="5"/>
        <v>34918048</v>
      </c>
      <c r="O45" s="320">
        <f>VLOOKUP(A45,'RRE0020'!$A$2:$L$482,12,0)</f>
        <v>9500000</v>
      </c>
      <c r="P45" s="428" t="str">
        <f>VLOOKUP(A45,'2.SDMG'!$G$2:$L$499,6,0)</f>
        <v>1535</v>
      </c>
      <c r="Q45" s="321" t="str">
        <f t="shared" si="2"/>
        <v>no</v>
      </c>
      <c r="R45" s="321" t="str">
        <f t="shared" si="3"/>
        <v>no</v>
      </c>
      <c r="S45" s="374"/>
      <c r="T45" s="162"/>
      <c r="U45" s="162"/>
      <c r="V45" s="162"/>
      <c r="W45" s="162"/>
      <c r="X45" s="162"/>
      <c r="Y45" s="162"/>
      <c r="Z45" s="162"/>
    </row>
    <row r="46" spans="1:26" s="24" customFormat="1" ht="15.75" x14ac:dyDescent="0.25">
      <c r="A46" s="410" t="s">
        <v>1279</v>
      </c>
      <c r="B46" s="411" t="s">
        <v>1280</v>
      </c>
      <c r="C46" s="412" t="s">
        <v>34</v>
      </c>
      <c r="D46" s="56" t="str">
        <f>VLOOKUP(A46,'RRE0020'!$A$2:$K$500,11,0)</f>
        <v>Acting Senior Officer</v>
      </c>
      <c r="E46" s="320">
        <f>SUMIF('RRE0020'!$A$2:$A$500,ĐML!A46,'RRE0020'!$E$2:$E$500)</f>
        <v>12744468000</v>
      </c>
      <c r="F46" s="320">
        <f>SUMIF('RRE0020'!$A$2:$A$500,ĐML!A46,'RRE0020'!$F$2:$F$500)</f>
        <v>23742404</v>
      </c>
      <c r="G46" s="320">
        <f>SUMIF(Call!$E$2:$E$13,ĐML!A46,Call!$D$2:$D$13)</f>
        <v>0</v>
      </c>
      <c r="H46" s="320">
        <f>SUMIF('RRE0020'!$A$2:$A$482,ĐML!A46,'RRE0020'!$G$2:$G$482)</f>
        <v>0</v>
      </c>
      <c r="I46" s="320">
        <f t="shared" si="4"/>
        <v>23742404</v>
      </c>
      <c r="J46" s="406" t="e">
        <f>VLOOKUP(A46,'3.File NGT'!$B$2:$I$85,8,0)</f>
        <v>#N/A</v>
      </c>
      <c r="K46" s="320">
        <f t="shared" si="0"/>
        <v>9000000</v>
      </c>
      <c r="L46" s="275" t="str">
        <f>VLOOKUP(A46,'2.SDMG'!$G$2:$J$499,4,0)</f>
        <v>26/04/2018</v>
      </c>
      <c r="M46" s="369">
        <f t="shared" si="1"/>
        <v>35</v>
      </c>
      <c r="N46" s="320">
        <f t="shared" si="5"/>
        <v>14742404</v>
      </c>
      <c r="O46" s="320">
        <f>VLOOKUP(A46,'RRE0020'!$A$2:$L$482,12,0)</f>
        <v>7500000</v>
      </c>
      <c r="P46" s="428" t="str">
        <f>VLOOKUP(A46,'2.SDMG'!$G$2:$L$499,6,0)</f>
        <v>0742</v>
      </c>
      <c r="Q46" s="321" t="str">
        <f t="shared" si="2"/>
        <v>no</v>
      </c>
      <c r="R46" s="321" t="str">
        <f t="shared" si="3"/>
        <v>no</v>
      </c>
      <c r="S46" s="374"/>
      <c r="T46" s="162"/>
      <c r="U46" s="162"/>
      <c r="V46" s="162"/>
      <c r="W46" s="162"/>
      <c r="X46" s="162"/>
      <c r="Y46" s="162"/>
      <c r="Z46" s="162"/>
    </row>
    <row r="47" spans="1:26" s="24" customFormat="1" ht="15.75" x14ac:dyDescent="0.25">
      <c r="A47" s="410" t="s">
        <v>1281</v>
      </c>
      <c r="B47" s="411" t="s">
        <v>314</v>
      </c>
      <c r="C47" s="412" t="s">
        <v>40</v>
      </c>
      <c r="D47" s="56" t="str">
        <f>VLOOKUP(A47,'RRE0020'!$A$2:$K$500,11,0)</f>
        <v>Acting Senior Officer</v>
      </c>
      <c r="E47" s="320">
        <f>SUMIF('RRE0020'!$A$2:$A$500,ĐML!A47,'RRE0020'!$E$2:$E$500)</f>
        <v>11590166000</v>
      </c>
      <c r="F47" s="320">
        <f>SUMIF('RRE0020'!$A$2:$A$500,ĐML!A47,'RRE0020'!$F$2:$F$500)</f>
        <v>19646578</v>
      </c>
      <c r="G47" s="320">
        <f>SUMIF(Call!$E$2:$E$13,ĐML!A47,Call!$D$2:$D$13)</f>
        <v>0</v>
      </c>
      <c r="H47" s="320">
        <f>SUMIF('RRE0020'!$A$2:$A$482,ĐML!A47,'RRE0020'!$G$2:$G$482)</f>
        <v>0</v>
      </c>
      <c r="I47" s="320">
        <f t="shared" si="4"/>
        <v>19646578</v>
      </c>
      <c r="J47" s="406" t="e">
        <f>VLOOKUP(A47,'3.File NGT'!$B$2:$I$85,8,0)</f>
        <v>#N/A</v>
      </c>
      <c r="K47" s="320">
        <f t="shared" si="0"/>
        <v>9000000</v>
      </c>
      <c r="L47" s="275" t="str">
        <f>VLOOKUP(A47,'2.SDMG'!$G$2:$J$499,4,0)</f>
        <v>07/05/2018</v>
      </c>
      <c r="M47" s="369">
        <f t="shared" si="1"/>
        <v>34</v>
      </c>
      <c r="N47" s="320">
        <f t="shared" si="5"/>
        <v>10646578</v>
      </c>
      <c r="O47" s="320">
        <f>VLOOKUP(A47,'RRE0020'!$A$2:$L$482,12,0)</f>
        <v>7500000</v>
      </c>
      <c r="P47" s="428" t="str">
        <f>VLOOKUP(A47,'2.SDMG'!$G$2:$L$499,6,0)</f>
        <v>1192</v>
      </c>
      <c r="Q47" s="321" t="str">
        <f t="shared" si="2"/>
        <v>no</v>
      </c>
      <c r="R47" s="321" t="str">
        <f t="shared" si="3"/>
        <v>no</v>
      </c>
      <c r="S47" s="374"/>
      <c r="T47" s="162"/>
      <c r="U47" s="162"/>
      <c r="V47" s="162"/>
      <c r="W47" s="162"/>
      <c r="X47" s="162"/>
      <c r="Y47" s="162"/>
      <c r="Z47" s="162"/>
    </row>
    <row r="48" spans="1:26" s="24" customFormat="1" ht="15.75" x14ac:dyDescent="0.25">
      <c r="A48" s="410" t="s">
        <v>1384</v>
      </c>
      <c r="B48" s="411" t="s">
        <v>1426</v>
      </c>
      <c r="C48" s="412" t="s">
        <v>37</v>
      </c>
      <c r="D48" s="56" t="str">
        <f>VLOOKUP(A48,'RRE0020'!$A$2:$K$500,11,0)</f>
        <v>Acting Senior Officer</v>
      </c>
      <c r="E48" s="320">
        <f>SUMIF('RRE0020'!$A$2:$A$500,ĐML!A48,'RRE0020'!$E$2:$E$500)</f>
        <v>6391708000</v>
      </c>
      <c r="F48" s="320">
        <f>SUMIF('RRE0020'!$A$2:$A$500,ĐML!A48,'RRE0020'!$F$2:$F$500)</f>
        <v>9673058</v>
      </c>
      <c r="G48" s="320">
        <f>SUMIF(Call!$E$2:$E$13,ĐML!A48,Call!$D$2:$D$13)</f>
        <v>0</v>
      </c>
      <c r="H48" s="320">
        <f>SUMIF('RRE0020'!$A$2:$A$482,ĐML!A48,'RRE0020'!$G$2:$G$482)</f>
        <v>0</v>
      </c>
      <c r="I48" s="320">
        <f t="shared" si="4"/>
        <v>9673058</v>
      </c>
      <c r="J48" s="406" t="e">
        <f>VLOOKUP(A48,'3.File NGT'!$B$2:$I$85,8,0)</f>
        <v>#N/A</v>
      </c>
      <c r="K48" s="320">
        <f t="shared" si="0"/>
        <v>9000000</v>
      </c>
      <c r="L48" s="275" t="str">
        <f>VLOOKUP(A48,'2.SDMG'!$G$2:$J$499,4,0)</f>
        <v>11/06/2018</v>
      </c>
      <c r="M48" s="369">
        <f t="shared" si="1"/>
        <v>33</v>
      </c>
      <c r="N48" s="320">
        <f t="shared" si="5"/>
        <v>673058</v>
      </c>
      <c r="O48" s="320">
        <f>VLOOKUP(A48,'RRE0020'!$A$2:$L$482,12,0)</f>
        <v>7500000</v>
      </c>
      <c r="P48" s="428" t="str">
        <f>VLOOKUP(A48,'2.SDMG'!$G$2:$L$499,6,0)</f>
        <v>0484</v>
      </c>
      <c r="Q48" s="321" t="str">
        <f t="shared" si="2"/>
        <v>no</v>
      </c>
      <c r="R48" s="321" t="str">
        <f t="shared" si="3"/>
        <v>no</v>
      </c>
      <c r="S48" s="374"/>
      <c r="T48" s="162"/>
      <c r="U48" s="162"/>
      <c r="V48" s="162"/>
      <c r="W48" s="162"/>
      <c r="X48" s="162"/>
      <c r="Y48" s="162"/>
      <c r="Z48" s="162"/>
    </row>
    <row r="49" spans="1:26" s="24" customFormat="1" ht="15.75" x14ac:dyDescent="0.25">
      <c r="A49" s="410" t="s">
        <v>1381</v>
      </c>
      <c r="B49" s="411" t="s">
        <v>1475</v>
      </c>
      <c r="C49" s="412" t="s">
        <v>37</v>
      </c>
      <c r="D49" s="56" t="str">
        <f>VLOOKUP(A49,'RRE0020'!$A$2:$K$500,11,0)</f>
        <v>Acting Senior Officer</v>
      </c>
      <c r="E49" s="320">
        <f>SUMIF('RRE0020'!$A$2:$A$500,ĐML!A49,'RRE0020'!$E$2:$E$500)</f>
        <v>11666580000</v>
      </c>
      <c r="F49" s="320">
        <f>SUMIF('RRE0020'!$A$2:$A$500,ĐML!A49,'RRE0020'!$F$2:$F$500)</f>
        <v>17154120</v>
      </c>
      <c r="G49" s="320">
        <f>SUMIF(Call!$E$2:$E$13,ĐML!A49,Call!$D$2:$D$13)</f>
        <v>0</v>
      </c>
      <c r="H49" s="320">
        <f>SUMIF('RRE0020'!$A$2:$A$482,ĐML!A49,'RRE0020'!$G$2:$G$482)</f>
        <v>0</v>
      </c>
      <c r="I49" s="320">
        <f t="shared" si="4"/>
        <v>17154120</v>
      </c>
      <c r="J49" s="406" t="e">
        <f>VLOOKUP(A49,'3.File NGT'!$B$2:$I$85,8,0)</f>
        <v>#N/A</v>
      </c>
      <c r="K49" s="320">
        <f t="shared" si="0"/>
        <v>9000000</v>
      </c>
      <c r="L49" s="275" t="str">
        <f>VLOOKUP(A49,'2.SDMG'!$G$2:$J$499,4,0)</f>
        <v>22/06/2018</v>
      </c>
      <c r="M49" s="369">
        <f t="shared" si="1"/>
        <v>33</v>
      </c>
      <c r="N49" s="320">
        <f t="shared" si="5"/>
        <v>8154120</v>
      </c>
      <c r="O49" s="320">
        <f>VLOOKUP(A49,'RRE0020'!$A$2:$L$482,12,0)</f>
        <v>7500000</v>
      </c>
      <c r="P49" s="428" t="str">
        <f>VLOOKUP(A49,'2.SDMG'!$G$2:$L$499,6,0)</f>
        <v>0484</v>
      </c>
      <c r="Q49" s="321" t="str">
        <f t="shared" si="2"/>
        <v>no</v>
      </c>
      <c r="R49" s="321" t="str">
        <f t="shared" si="3"/>
        <v>no</v>
      </c>
      <c r="S49" s="374"/>
      <c r="T49" s="162"/>
      <c r="U49" s="162"/>
      <c r="V49" s="162"/>
      <c r="W49" s="162"/>
      <c r="X49" s="162"/>
      <c r="Y49" s="162"/>
      <c r="Z49" s="162"/>
    </row>
    <row r="50" spans="1:26" s="24" customFormat="1" ht="15.75" x14ac:dyDescent="0.25">
      <c r="A50" s="410" t="s">
        <v>1564</v>
      </c>
      <c r="B50" s="411" t="s">
        <v>1565</v>
      </c>
      <c r="C50" s="412" t="s">
        <v>33</v>
      </c>
      <c r="D50" s="56" t="str">
        <f>VLOOKUP(A50,'RRE0020'!$A$2:$K$500,11,0)</f>
        <v>Acting Senior Officer</v>
      </c>
      <c r="E50" s="320">
        <f>SUMIF('RRE0020'!$A$2:$A$500,ĐML!A50,'RRE0020'!$E$2:$E$500)</f>
        <v>12534053000</v>
      </c>
      <c r="F50" s="320">
        <f>SUMIF('RRE0020'!$A$2:$A$500,ĐML!A50,'RRE0020'!$F$2:$F$500)</f>
        <v>31983838</v>
      </c>
      <c r="G50" s="320">
        <f>SUMIF(Call!$E$2:$E$13,ĐML!A50,Call!$D$2:$D$13)</f>
        <v>0</v>
      </c>
      <c r="H50" s="320">
        <f>SUMIF('RRE0020'!$A$2:$A$482,ĐML!A50,'RRE0020'!$G$2:$G$482)</f>
        <v>0</v>
      </c>
      <c r="I50" s="320">
        <f t="shared" si="4"/>
        <v>31983838</v>
      </c>
      <c r="J50" s="406" t="e">
        <f>VLOOKUP(A50,'3.File NGT'!$B$2:$I$85,8,0)</f>
        <v>#N/A</v>
      </c>
      <c r="K50" s="320">
        <f t="shared" si="0"/>
        <v>9000000</v>
      </c>
      <c r="L50" s="275" t="str">
        <f>VLOOKUP(A50,'2.SDMG'!$G$2:$J$499,4,0)</f>
        <v>05/10/2018</v>
      </c>
      <c r="M50" s="369">
        <f t="shared" si="1"/>
        <v>29</v>
      </c>
      <c r="N50" s="320">
        <f t="shared" si="5"/>
        <v>22983838</v>
      </c>
      <c r="O50" s="320">
        <f>VLOOKUP(A50,'RRE0020'!$A$2:$L$482,12,0)</f>
        <v>7500000</v>
      </c>
      <c r="P50" s="428" t="str">
        <f>VLOOKUP(A50,'2.SDMG'!$G$2:$L$499,6,0)</f>
        <v>0925</v>
      </c>
      <c r="Q50" s="321" t="str">
        <f t="shared" si="2"/>
        <v>no</v>
      </c>
      <c r="R50" s="321" t="str">
        <f t="shared" si="3"/>
        <v>no</v>
      </c>
      <c r="S50" s="374"/>
      <c r="T50" s="162"/>
      <c r="U50" s="162"/>
      <c r="V50" s="162"/>
      <c r="W50" s="162"/>
      <c r="X50" s="162"/>
      <c r="Y50" s="162"/>
      <c r="Z50" s="162"/>
    </row>
    <row r="51" spans="1:26" s="24" customFormat="1" ht="15.75" x14ac:dyDescent="0.25">
      <c r="A51" s="410" t="s">
        <v>1566</v>
      </c>
      <c r="B51" s="411" t="s">
        <v>1567</v>
      </c>
      <c r="C51" s="412" t="s">
        <v>40</v>
      </c>
      <c r="D51" s="56" t="str">
        <f>VLOOKUP(A51,'RRE0020'!$A$2:$K$500,11,0)</f>
        <v>Acting Senior Officer</v>
      </c>
      <c r="E51" s="320">
        <f>SUMIF('RRE0020'!$A$2:$A$500,ĐML!A51,'RRE0020'!$E$2:$E$500)</f>
        <v>15645431800</v>
      </c>
      <c r="F51" s="320">
        <f>SUMIF('RRE0020'!$A$2:$A$500,ĐML!A51,'RRE0020'!$F$2:$F$500)</f>
        <v>27591767</v>
      </c>
      <c r="G51" s="320">
        <f>SUMIF(Call!$E$2:$E$13,ĐML!A51,Call!$D$2:$D$13)</f>
        <v>0</v>
      </c>
      <c r="H51" s="320">
        <f>SUMIF('RRE0020'!$A$2:$A$482,ĐML!A51,'RRE0020'!$G$2:$G$482)</f>
        <v>0</v>
      </c>
      <c r="I51" s="320">
        <f t="shared" si="4"/>
        <v>27591767</v>
      </c>
      <c r="J51" s="406" t="e">
        <f>VLOOKUP(A51,'3.File NGT'!$B$2:$I$85,8,0)</f>
        <v>#N/A</v>
      </c>
      <c r="K51" s="320">
        <f t="shared" si="0"/>
        <v>9000000</v>
      </c>
      <c r="L51" s="275" t="str">
        <f>VLOOKUP(A51,'2.SDMG'!$G$2:$J$499,4,0)</f>
        <v>08/10/2018</v>
      </c>
      <c r="M51" s="369">
        <f t="shared" si="1"/>
        <v>29</v>
      </c>
      <c r="N51" s="320">
        <f t="shared" si="5"/>
        <v>18591767</v>
      </c>
      <c r="O51" s="320">
        <f>VLOOKUP(A51,'RRE0020'!$A$2:$L$482,12,0)</f>
        <v>7500000</v>
      </c>
      <c r="P51" s="428" t="str">
        <f>VLOOKUP(A51,'2.SDMG'!$G$2:$L$499,6,0)</f>
        <v>0232</v>
      </c>
      <c r="Q51" s="321" t="str">
        <f t="shared" si="2"/>
        <v>no</v>
      </c>
      <c r="R51" s="321" t="str">
        <f t="shared" si="3"/>
        <v>no</v>
      </c>
      <c r="S51" s="374"/>
      <c r="T51" s="162"/>
      <c r="U51" s="162"/>
      <c r="V51" s="162"/>
      <c r="W51" s="162"/>
      <c r="X51" s="162"/>
      <c r="Y51" s="162"/>
      <c r="Z51" s="162"/>
    </row>
    <row r="52" spans="1:26" s="24" customFormat="1" ht="15.75" x14ac:dyDescent="0.25">
      <c r="A52" s="410" t="s">
        <v>1660</v>
      </c>
      <c r="B52" s="411" t="s">
        <v>1661</v>
      </c>
      <c r="C52" s="412" t="s">
        <v>37</v>
      </c>
      <c r="D52" s="56" t="str">
        <f>VLOOKUP(A52,'RRE0020'!$A$2:$K$500,11,0)</f>
        <v>Manager level 2</v>
      </c>
      <c r="E52" s="320">
        <f>SUMIF('RRE0020'!$A$2:$A$500,ĐML!A52,'RRE0020'!$E$2:$E$500)</f>
        <v>17332268000</v>
      </c>
      <c r="F52" s="320">
        <f>SUMIF('RRE0020'!$A$2:$A$500,ĐML!A52,'RRE0020'!$F$2:$F$500)</f>
        <v>25485976</v>
      </c>
      <c r="G52" s="320">
        <f>SUMIF(Call!$E$2:$E$13,ĐML!A52,Call!$D$2:$D$13)</f>
        <v>0</v>
      </c>
      <c r="H52" s="320">
        <f>SUMIF('RRE0020'!$A$2:$A$482,ĐML!A52,'RRE0020'!$G$2:$G$482)</f>
        <v>0</v>
      </c>
      <c r="I52" s="320">
        <f t="shared" si="4"/>
        <v>25485976</v>
      </c>
      <c r="J52" s="406" t="e">
        <f>VLOOKUP(A52,'3.File NGT'!$B$2:$I$85,8,0)</f>
        <v>#N/A</v>
      </c>
      <c r="K52" s="320">
        <f t="shared" si="0"/>
        <v>16200000</v>
      </c>
      <c r="L52" s="275" t="str">
        <f>VLOOKUP(A52,'2.SDMG'!$G$2:$J$499,4,0)</f>
        <v>14/01/2019</v>
      </c>
      <c r="M52" s="369">
        <f t="shared" si="1"/>
        <v>26</v>
      </c>
      <c r="N52" s="320">
        <f t="shared" si="5"/>
        <v>9285976</v>
      </c>
      <c r="O52" s="320">
        <f>VLOOKUP(A52,'RRE0020'!$A$2:$L$482,12,0)</f>
        <v>13500000</v>
      </c>
      <c r="P52" s="428" t="e">
        <f>VLOOKUP(A52,'2.SDMG'!$G$2:$L$499,6,0)</f>
        <v>#N/A</v>
      </c>
      <c r="Q52" s="321" t="str">
        <f t="shared" si="2"/>
        <v>yes</v>
      </c>
      <c r="R52" s="321" t="str">
        <f t="shared" si="3"/>
        <v>no</v>
      </c>
      <c r="S52" s="374"/>
      <c r="T52" s="162"/>
      <c r="U52" s="162"/>
      <c r="V52" s="162"/>
      <c r="W52" s="162"/>
      <c r="X52" s="162"/>
      <c r="Y52" s="162"/>
      <c r="Z52" s="162"/>
    </row>
    <row r="53" spans="1:26" s="24" customFormat="1" ht="15.75" x14ac:dyDescent="0.25">
      <c r="A53" s="410" t="s">
        <v>1829</v>
      </c>
      <c r="B53" s="411" t="s">
        <v>1882</v>
      </c>
      <c r="C53" s="412" t="s">
        <v>40</v>
      </c>
      <c r="D53" s="56" t="str">
        <f>VLOOKUP(A53,'RRE0020'!$A$2:$K$500,11,0)</f>
        <v>Senior Officer</v>
      </c>
      <c r="E53" s="320">
        <f>SUMIF('RRE0020'!$A$2:$A$500,ĐML!A53,'RRE0020'!$E$2:$E$500)</f>
        <v>22835119000</v>
      </c>
      <c r="F53" s="320">
        <f>SUMIF('RRE0020'!$A$2:$A$500,ĐML!A53,'RRE0020'!$F$2:$F$500)</f>
        <v>44500237</v>
      </c>
      <c r="G53" s="320">
        <f>SUMIF(Call!$E$2:$E$13,ĐML!A53,Call!$D$2:$D$13)</f>
        <v>0</v>
      </c>
      <c r="H53" s="320">
        <f>SUMIF('RRE0020'!$A$2:$A$482,ĐML!A53,'RRE0020'!$G$2:$G$482)</f>
        <v>0</v>
      </c>
      <c r="I53" s="320">
        <f t="shared" si="4"/>
        <v>44500237</v>
      </c>
      <c r="J53" s="406" t="e">
        <f>VLOOKUP(A53,'3.File NGT'!$B$2:$I$85,8,0)</f>
        <v>#N/A</v>
      </c>
      <c r="K53" s="320">
        <f t="shared" si="0"/>
        <v>9000000</v>
      </c>
      <c r="L53" s="275" t="str">
        <f>VLOOKUP(A53,'2.SDMG'!$G$2:$J$499,4,0)</f>
        <v>27/02/2019</v>
      </c>
      <c r="M53" s="369">
        <f t="shared" si="1"/>
        <v>24</v>
      </c>
      <c r="N53" s="320">
        <f t="shared" si="5"/>
        <v>35500237</v>
      </c>
      <c r="O53" s="320">
        <f>VLOOKUP(A53,'RRE0020'!$A$2:$L$482,12,0)</f>
        <v>7500000</v>
      </c>
      <c r="P53" s="428" t="str">
        <f>VLOOKUP(A53,'2.SDMG'!$G$2:$L$499,6,0)</f>
        <v>1192</v>
      </c>
      <c r="Q53" s="321" t="str">
        <f t="shared" si="2"/>
        <v>no</v>
      </c>
      <c r="R53" s="321" t="str">
        <f t="shared" si="3"/>
        <v>no</v>
      </c>
      <c r="S53" s="374"/>
      <c r="T53" s="162"/>
      <c r="U53" s="162"/>
      <c r="V53" s="162"/>
      <c r="W53" s="162"/>
      <c r="X53" s="162"/>
      <c r="Y53" s="162"/>
      <c r="Z53" s="162"/>
    </row>
    <row r="54" spans="1:26" s="24" customFormat="1" ht="15.75" x14ac:dyDescent="0.25">
      <c r="A54" s="410" t="s">
        <v>1800</v>
      </c>
      <c r="B54" s="411" t="s">
        <v>1801</v>
      </c>
      <c r="C54" s="412" t="s">
        <v>37</v>
      </c>
      <c r="D54" s="56" t="str">
        <f>VLOOKUP(A54,'RRE0020'!$A$2:$K$500,11,0)</f>
        <v>Senior Deputy Director</v>
      </c>
      <c r="E54" s="320">
        <f>SUMIF('RRE0020'!$A$2:$A$500,ĐML!A54,'RRE0020'!$E$2:$E$500)</f>
        <v>134229090000</v>
      </c>
      <c r="F54" s="320">
        <f>SUMIF('RRE0020'!$A$2:$A$500,ĐML!A54,'RRE0020'!$F$2:$F$500)</f>
        <v>197316737</v>
      </c>
      <c r="G54" s="320">
        <f>SUMIF(Call!$E$2:$E$13,ĐML!A54,Call!$D$2:$D$13)</f>
        <v>0</v>
      </c>
      <c r="H54" s="320">
        <f>SUMIF('RRE0020'!$A$2:$A$482,ĐML!A54,'RRE0020'!$G$2:$G$482)</f>
        <v>0</v>
      </c>
      <c r="I54" s="320">
        <f t="shared" si="4"/>
        <v>197316737</v>
      </c>
      <c r="J54" s="406" t="e">
        <f>VLOOKUP(A54,'3.File NGT'!$B$2:$I$85,8,0)</f>
        <v>#N/A</v>
      </c>
      <c r="K54" s="320">
        <f t="shared" si="0"/>
        <v>25200000</v>
      </c>
      <c r="L54" s="275" t="str">
        <f>VLOOKUP(A54,'2.SDMG'!$G$2:$J$499,4,0)</f>
        <v>19/03/2019</v>
      </c>
      <c r="M54" s="369">
        <f t="shared" si="1"/>
        <v>24</v>
      </c>
      <c r="N54" s="320">
        <f t="shared" si="5"/>
        <v>172116737</v>
      </c>
      <c r="O54" s="320">
        <f>VLOOKUP(A54,'RRE0020'!$A$2:$L$482,12,0)</f>
        <v>21000000</v>
      </c>
      <c r="P54" s="428" t="e">
        <f>VLOOKUP(A54,'2.SDMG'!$G$2:$L$499,6,0)</f>
        <v>#N/A</v>
      </c>
      <c r="Q54" s="321" t="str">
        <f t="shared" si="2"/>
        <v>yes</v>
      </c>
      <c r="R54" s="321" t="str">
        <f t="shared" si="3"/>
        <v>yes</v>
      </c>
      <c r="S54" s="374"/>
      <c r="T54" s="162"/>
      <c r="U54" s="162"/>
      <c r="V54" s="162"/>
      <c r="W54" s="162"/>
      <c r="X54" s="162"/>
      <c r="Y54" s="162"/>
      <c r="Z54" s="162"/>
    </row>
    <row r="55" spans="1:26" s="24" customFormat="1" ht="15.75" x14ac:dyDescent="0.25">
      <c r="A55" s="410" t="s">
        <v>1841</v>
      </c>
      <c r="B55" s="411" t="s">
        <v>1903</v>
      </c>
      <c r="C55" s="412" t="s">
        <v>1563</v>
      </c>
      <c r="D55" s="56" t="str">
        <f>VLOOKUP(A55,'RRE0020'!$A$2:$K$500,11,0)</f>
        <v>Acting Manager level 1</v>
      </c>
      <c r="E55" s="320">
        <f>SUMIF('RRE0020'!$A$2:$A$500,ĐML!A55,'RRE0020'!$E$2:$E$500)</f>
        <v>13783289000</v>
      </c>
      <c r="F55" s="320">
        <f>SUMIF('RRE0020'!$A$2:$A$500,ĐML!A55,'RRE0020'!$F$2:$F$500)</f>
        <v>20292610</v>
      </c>
      <c r="G55" s="320">
        <f>SUMIF(Call!$E$2:$E$13,ĐML!A55,Call!$D$2:$D$13)</f>
        <v>0</v>
      </c>
      <c r="H55" s="320">
        <f>SUMIF('RRE0020'!$A$2:$A$482,ĐML!A55,'RRE0020'!$G$2:$G$482)</f>
        <v>0</v>
      </c>
      <c r="I55" s="320">
        <f t="shared" si="4"/>
        <v>20292610</v>
      </c>
      <c r="J55" s="406" t="e">
        <f>VLOOKUP(A55,'3.File NGT'!$B$2:$I$85,8,0)</f>
        <v>#N/A</v>
      </c>
      <c r="K55" s="320">
        <f t="shared" si="0"/>
        <v>12600000</v>
      </c>
      <c r="L55" s="275" t="str">
        <f>VLOOKUP(A55,'2.SDMG'!$G$2:$J$499,4,0)</f>
        <v>26/03/2019</v>
      </c>
      <c r="M55" s="369">
        <f t="shared" si="1"/>
        <v>23</v>
      </c>
      <c r="N55" s="320">
        <f t="shared" si="5"/>
        <v>7692610</v>
      </c>
      <c r="O55" s="320">
        <f>VLOOKUP(A55,'RRE0020'!$A$2:$L$482,12,0)</f>
        <v>10500000</v>
      </c>
      <c r="P55" s="428" t="e">
        <f>VLOOKUP(A55,'2.SDMG'!$G$2:$L$499,6,0)</f>
        <v>#N/A</v>
      </c>
      <c r="Q55" s="321" t="str">
        <f t="shared" si="2"/>
        <v>yes</v>
      </c>
      <c r="R55" s="321" t="str">
        <f t="shared" si="3"/>
        <v>no</v>
      </c>
      <c r="S55" s="374"/>
      <c r="T55" s="162"/>
      <c r="U55" s="162"/>
      <c r="V55" s="162"/>
      <c r="W55" s="162"/>
      <c r="X55" s="162"/>
      <c r="Y55" s="162"/>
      <c r="Z55" s="162"/>
    </row>
    <row r="56" spans="1:26" s="24" customFormat="1" ht="15.75" x14ac:dyDescent="0.25">
      <c r="A56" s="410" t="s">
        <v>1887</v>
      </c>
      <c r="B56" s="411" t="s">
        <v>1931</v>
      </c>
      <c r="C56" s="412" t="s">
        <v>34</v>
      </c>
      <c r="D56" s="56" t="str">
        <f>VLOOKUP(A56,'RRE0020'!$A$2:$K$500,11,0)</f>
        <v>Acting Senior Officer</v>
      </c>
      <c r="E56" s="320">
        <f>SUMIF('RRE0020'!$A$2:$A$500,ĐML!A56,'RRE0020'!$E$2:$E$500)</f>
        <v>13090664000</v>
      </c>
      <c r="F56" s="320">
        <f>SUMIF('RRE0020'!$A$2:$A$500,ĐML!A56,'RRE0020'!$F$2:$F$500)</f>
        <v>19269016</v>
      </c>
      <c r="G56" s="320">
        <f>SUMIF(Call!$E$2:$E$13,ĐML!A56,Call!$D$2:$D$13)</f>
        <v>0</v>
      </c>
      <c r="H56" s="320">
        <f>SUMIF('RRE0020'!$A$2:$A$482,ĐML!A56,'RRE0020'!$G$2:$G$482)</f>
        <v>0</v>
      </c>
      <c r="I56" s="320">
        <f t="shared" si="4"/>
        <v>19269016</v>
      </c>
      <c r="J56" s="406" t="e">
        <f>VLOOKUP(A56,'3.File NGT'!$B$2:$I$85,8,0)</f>
        <v>#N/A</v>
      </c>
      <c r="K56" s="320">
        <f t="shared" si="0"/>
        <v>11400000</v>
      </c>
      <c r="L56" s="275" t="str">
        <f>VLOOKUP(A56,'2.SDMG'!$G$2:$J$499,4,0)</f>
        <v>02/04/2019</v>
      </c>
      <c r="M56" s="369">
        <f t="shared" si="1"/>
        <v>23</v>
      </c>
      <c r="N56" s="320">
        <f t="shared" si="5"/>
        <v>7869016</v>
      </c>
      <c r="O56" s="320">
        <f>VLOOKUP(A56,'RRE0020'!$A$2:$L$482,12,0)</f>
        <v>9500000</v>
      </c>
      <c r="P56" s="428" t="str">
        <f>VLOOKUP(A56,'2.SDMG'!$G$2:$L$499,6,0)</f>
        <v>1259</v>
      </c>
      <c r="Q56" s="321" t="str">
        <f t="shared" si="2"/>
        <v>no</v>
      </c>
      <c r="R56" s="321" t="str">
        <f t="shared" si="3"/>
        <v>no</v>
      </c>
      <c r="S56" s="374"/>
      <c r="T56" s="162"/>
      <c r="U56" s="162"/>
      <c r="V56" s="162"/>
      <c r="W56" s="162"/>
      <c r="X56" s="162"/>
      <c r="Y56" s="162"/>
      <c r="Z56" s="162"/>
    </row>
    <row r="57" spans="1:26" s="24" customFormat="1" ht="15.75" x14ac:dyDescent="0.25">
      <c r="A57" s="410" t="s">
        <v>1908</v>
      </c>
      <c r="B57" s="411" t="s">
        <v>1932</v>
      </c>
      <c r="C57" s="412" t="s">
        <v>1563</v>
      </c>
      <c r="D57" s="56" t="str">
        <f>VLOOKUP(A57,'RRE0020'!$A$2:$K$500,11,0)</f>
        <v>Acting Senior Officer</v>
      </c>
      <c r="E57" s="320">
        <f>SUMIF('RRE0020'!$A$2:$A$500,ĐML!A57,'RRE0020'!$E$2:$E$500)</f>
        <v>24014325000</v>
      </c>
      <c r="F57" s="320">
        <f>SUMIF('RRE0020'!$A$2:$A$500,ĐML!A57,'RRE0020'!$F$2:$F$500)</f>
        <v>37983457</v>
      </c>
      <c r="G57" s="320">
        <f>SUMIF(Call!$E$2:$E$13,ĐML!A57,Call!$D$2:$D$13)</f>
        <v>0</v>
      </c>
      <c r="H57" s="320">
        <f>SUMIF('RRE0020'!$A$2:$A$482,ĐML!A57,'RRE0020'!$G$2:$G$482)</f>
        <v>0</v>
      </c>
      <c r="I57" s="320">
        <f t="shared" si="4"/>
        <v>37983457</v>
      </c>
      <c r="J57" s="406" t="e">
        <f>VLOOKUP(A57,'3.File NGT'!$B$2:$I$85,8,0)</f>
        <v>#N/A</v>
      </c>
      <c r="K57" s="320">
        <f t="shared" si="0"/>
        <v>9000000</v>
      </c>
      <c r="L57" s="275" t="str">
        <f>VLOOKUP(A57,'2.SDMG'!$G$2:$J$499,4,0)</f>
        <v>11/04/2019</v>
      </c>
      <c r="M57" s="369">
        <f t="shared" si="1"/>
        <v>23</v>
      </c>
      <c r="N57" s="320">
        <f t="shared" si="5"/>
        <v>28983457</v>
      </c>
      <c r="O57" s="320">
        <f>VLOOKUP(A57,'RRE0020'!$A$2:$L$482,12,0)</f>
        <v>7500000</v>
      </c>
      <c r="P57" s="428" t="str">
        <f>VLOOKUP(A57,'2.SDMG'!$G$2:$L$499,6,0)</f>
        <v>1176</v>
      </c>
      <c r="Q57" s="321" t="str">
        <f t="shared" si="2"/>
        <v>no</v>
      </c>
      <c r="R57" s="321" t="str">
        <f t="shared" si="3"/>
        <v>no</v>
      </c>
      <c r="S57" s="374"/>
      <c r="T57" s="162"/>
      <c r="U57" s="162"/>
      <c r="V57" s="162"/>
      <c r="W57" s="162"/>
      <c r="X57" s="162"/>
      <c r="Y57" s="162"/>
      <c r="Z57" s="162"/>
    </row>
    <row r="58" spans="1:26" s="24" customFormat="1" ht="15.75" x14ac:dyDescent="0.25">
      <c r="A58" s="410" t="s">
        <v>1900</v>
      </c>
      <c r="B58" s="411" t="s">
        <v>1933</v>
      </c>
      <c r="C58" s="412" t="s">
        <v>40</v>
      </c>
      <c r="D58" s="56" t="str">
        <f>VLOOKUP(A58,'RRE0020'!$A$2:$K$500,11,0)</f>
        <v>Acting Senior Officer</v>
      </c>
      <c r="E58" s="320">
        <f>SUMIF('RRE0020'!$A$2:$A$500,ĐML!A58,'RRE0020'!$E$2:$E$500)</f>
        <v>37832706000</v>
      </c>
      <c r="F58" s="320">
        <f>SUMIF('RRE0020'!$A$2:$A$500,ĐML!A58,'RRE0020'!$F$2:$F$500)</f>
        <v>61004048</v>
      </c>
      <c r="G58" s="320">
        <f>SUMIF(Call!$E$2:$E$13,ĐML!A58,Call!$D$2:$D$13)</f>
        <v>0</v>
      </c>
      <c r="H58" s="320">
        <f>SUMIF('RRE0020'!$A$2:$A$482,ĐML!A58,'RRE0020'!$G$2:$G$482)</f>
        <v>0</v>
      </c>
      <c r="I58" s="320">
        <f t="shared" si="4"/>
        <v>61004048</v>
      </c>
      <c r="J58" s="406" t="e">
        <f>VLOOKUP(A58,'3.File NGT'!$B$2:$I$85,8,0)</f>
        <v>#N/A</v>
      </c>
      <c r="K58" s="320">
        <f t="shared" si="0"/>
        <v>9000000</v>
      </c>
      <c r="L58" s="275" t="str">
        <f>VLOOKUP(A58,'2.SDMG'!$G$2:$J$499,4,0)</f>
        <v>16/04/2019</v>
      </c>
      <c r="M58" s="369">
        <f t="shared" si="1"/>
        <v>23</v>
      </c>
      <c r="N58" s="320">
        <f t="shared" si="5"/>
        <v>52004048</v>
      </c>
      <c r="O58" s="320">
        <f>VLOOKUP(A58,'RRE0020'!$A$2:$L$482,12,0)</f>
        <v>7500000</v>
      </c>
      <c r="P58" s="428" t="str">
        <f>VLOOKUP(A58,'2.SDMG'!$G$2:$L$499,6,0)</f>
        <v>1192</v>
      </c>
      <c r="Q58" s="321" t="str">
        <f t="shared" si="2"/>
        <v>no</v>
      </c>
      <c r="R58" s="321" t="str">
        <f t="shared" si="3"/>
        <v>no</v>
      </c>
      <c r="S58" s="374"/>
      <c r="T58" s="162"/>
      <c r="U58" s="162"/>
      <c r="V58" s="162"/>
      <c r="W58" s="162"/>
      <c r="X58" s="162"/>
      <c r="Y58" s="162"/>
      <c r="Z58" s="162"/>
    </row>
    <row r="59" spans="1:26" s="24" customFormat="1" ht="15.75" x14ac:dyDescent="0.25">
      <c r="A59" s="410" t="s">
        <v>1884</v>
      </c>
      <c r="B59" s="411" t="s">
        <v>1885</v>
      </c>
      <c r="C59" s="412" t="s">
        <v>37</v>
      </c>
      <c r="D59" s="56" t="str">
        <f>VLOOKUP(A59,'RRE0020'!$A$2:$K$500,11,0)</f>
        <v>Acting Manager level 1</v>
      </c>
      <c r="E59" s="320">
        <f>SUMIF('RRE0020'!$A$2:$A$500,ĐML!A59,'RRE0020'!$E$2:$E$500)</f>
        <v>39121529000</v>
      </c>
      <c r="F59" s="320">
        <f>SUMIF('RRE0020'!$A$2:$A$500,ĐML!A59,'RRE0020'!$F$2:$F$500)</f>
        <v>61848640</v>
      </c>
      <c r="G59" s="320">
        <f>SUMIF(Call!$E$2:$E$13,ĐML!A59,Call!$D$2:$D$13)</f>
        <v>0</v>
      </c>
      <c r="H59" s="320">
        <f>SUMIF('RRE0020'!$A$2:$A$482,ĐML!A59,'RRE0020'!$G$2:$G$482)</f>
        <v>0</v>
      </c>
      <c r="I59" s="320">
        <f t="shared" si="4"/>
        <v>61848640</v>
      </c>
      <c r="J59" s="406" t="e">
        <f>VLOOKUP(A59,'3.File NGT'!$B$2:$I$85,8,0)</f>
        <v>#N/A</v>
      </c>
      <c r="K59" s="320">
        <f t="shared" si="0"/>
        <v>13800000</v>
      </c>
      <c r="L59" s="275" t="str">
        <f>VLOOKUP(A59,'2.SDMG'!$G$2:$J$499,4,0)</f>
        <v>17/04/2019</v>
      </c>
      <c r="M59" s="369">
        <f t="shared" si="1"/>
        <v>23</v>
      </c>
      <c r="N59" s="320">
        <f t="shared" si="5"/>
        <v>48048640</v>
      </c>
      <c r="O59" s="320">
        <f>VLOOKUP(A59,'RRE0020'!$A$2:$L$482,12,0)</f>
        <v>11500000</v>
      </c>
      <c r="P59" s="428" t="str">
        <f>VLOOKUP(A59,'2.SDMG'!$G$2:$L$499,6,0)</f>
        <v>1535</v>
      </c>
      <c r="Q59" s="321" t="str">
        <f t="shared" si="2"/>
        <v>yes</v>
      </c>
      <c r="R59" s="321" t="str">
        <f t="shared" si="3"/>
        <v>no</v>
      </c>
      <c r="S59" s="374"/>
      <c r="T59" s="162"/>
      <c r="U59" s="162"/>
      <c r="V59" s="162"/>
      <c r="W59" s="162"/>
      <c r="X59" s="162"/>
      <c r="Y59" s="162"/>
      <c r="Z59" s="162"/>
    </row>
    <row r="60" spans="1:26" s="24" customFormat="1" ht="15.75" x14ac:dyDescent="0.25">
      <c r="A60" s="410" t="s">
        <v>1945</v>
      </c>
      <c r="B60" s="411" t="s">
        <v>1946</v>
      </c>
      <c r="C60" s="412" t="s">
        <v>37</v>
      </c>
      <c r="D60" s="56" t="str">
        <f>VLOOKUP(A60,'RRE0020'!$A$2:$K$500,11,0)</f>
        <v>Acting Senior Officer</v>
      </c>
      <c r="E60" s="320">
        <f>SUMIF('RRE0020'!$A$2:$A$500,ĐML!A60,'RRE0020'!$E$2:$E$500)</f>
        <v>28919722200</v>
      </c>
      <c r="F60" s="320">
        <f>SUMIF('RRE0020'!$A$2:$A$500,ĐML!A60,'RRE0020'!$F$2:$F$500)</f>
        <v>52617104</v>
      </c>
      <c r="G60" s="320">
        <f>SUMIF(Call!$E$2:$E$13,ĐML!A60,Call!$D$2:$D$13)</f>
        <v>0</v>
      </c>
      <c r="H60" s="320">
        <f>SUMIF('RRE0020'!$A$2:$A$482,ĐML!A60,'RRE0020'!$G$2:$G$482)</f>
        <v>0</v>
      </c>
      <c r="I60" s="320">
        <f t="shared" si="4"/>
        <v>52617104</v>
      </c>
      <c r="J60" s="406" t="e">
        <f>VLOOKUP(A60,'3.File NGT'!$B$2:$I$85,8,0)</f>
        <v>#N/A</v>
      </c>
      <c r="K60" s="320">
        <f t="shared" si="0"/>
        <v>9000000</v>
      </c>
      <c r="L60" s="275" t="str">
        <f>VLOOKUP(A60,'2.SDMG'!$G$2:$J$499,4,0)</f>
        <v>06/05/2019</v>
      </c>
      <c r="M60" s="369">
        <f t="shared" si="1"/>
        <v>22</v>
      </c>
      <c r="N60" s="320">
        <f t="shared" si="5"/>
        <v>43617104</v>
      </c>
      <c r="O60" s="320">
        <f>VLOOKUP(A60,'RRE0020'!$A$2:$L$482,12,0)</f>
        <v>7500000</v>
      </c>
      <c r="P60" s="428" t="str">
        <f>VLOOKUP(A60,'2.SDMG'!$G$2:$L$499,6,0)</f>
        <v>1554</v>
      </c>
      <c r="Q60" s="321" t="str">
        <f t="shared" si="2"/>
        <v>no</v>
      </c>
      <c r="R60" s="321" t="str">
        <f t="shared" si="3"/>
        <v>no</v>
      </c>
      <c r="S60" s="374"/>
      <c r="T60" s="162"/>
      <c r="U60" s="162"/>
      <c r="V60" s="162"/>
      <c r="W60" s="162"/>
      <c r="X60" s="162"/>
      <c r="Y60" s="162"/>
      <c r="Z60" s="162"/>
    </row>
    <row r="61" spans="1:26" s="24" customFormat="1" ht="15.75" x14ac:dyDescent="0.25">
      <c r="A61" s="410" t="s">
        <v>1952</v>
      </c>
      <c r="B61" s="411" t="s">
        <v>1953</v>
      </c>
      <c r="C61" s="412" t="s">
        <v>37</v>
      </c>
      <c r="D61" s="56" t="str">
        <f>VLOOKUP(A61,'RRE0020'!$A$2:$K$500,11,0)</f>
        <v>Acting Senior Manager</v>
      </c>
      <c r="E61" s="320">
        <f>SUMIF('RRE0020'!$A$2:$A$500,ĐML!A61,'RRE0020'!$E$2:$E$500)</f>
        <v>29658505000</v>
      </c>
      <c r="F61" s="320">
        <f>SUMIF('RRE0020'!$A$2:$A$500,ĐML!A61,'RRE0020'!$F$2:$F$500)</f>
        <v>73208307</v>
      </c>
      <c r="G61" s="320">
        <f>SUMIF(Call!$E$2:$E$13,ĐML!A61,Call!$D$2:$D$13)</f>
        <v>0</v>
      </c>
      <c r="H61" s="320">
        <f>SUMIF('RRE0020'!$A$2:$A$482,ĐML!A61,'RRE0020'!$G$2:$G$482)</f>
        <v>0</v>
      </c>
      <c r="I61" s="320">
        <f t="shared" si="4"/>
        <v>73208307</v>
      </c>
      <c r="J61" s="406" t="e">
        <f>VLOOKUP(A61,'3.File NGT'!$B$2:$I$85,8,0)</f>
        <v>#N/A</v>
      </c>
      <c r="K61" s="320">
        <f t="shared" si="0"/>
        <v>17400000</v>
      </c>
      <c r="L61" s="275" t="str">
        <f>VLOOKUP(A61,'2.SDMG'!$G$2:$J$499,4,0)</f>
        <v>06/05/2019</v>
      </c>
      <c r="M61" s="369">
        <f t="shared" si="1"/>
        <v>22</v>
      </c>
      <c r="N61" s="320">
        <f t="shared" si="5"/>
        <v>55808307</v>
      </c>
      <c r="O61" s="320">
        <f>VLOOKUP(A61,'RRE0020'!$A$2:$L$482,12,0)</f>
        <v>14500000</v>
      </c>
      <c r="P61" s="428" t="str">
        <f>VLOOKUP(A61,'2.SDMG'!$G$2:$L$499,6,0)</f>
        <v>1535</v>
      </c>
      <c r="Q61" s="321" t="str">
        <f t="shared" si="2"/>
        <v>yes</v>
      </c>
      <c r="R61" s="321" t="str">
        <f t="shared" si="3"/>
        <v>no</v>
      </c>
      <c r="S61" s="374"/>
      <c r="T61" s="162"/>
      <c r="U61" s="162"/>
      <c r="V61" s="162"/>
      <c r="W61" s="162"/>
      <c r="X61" s="162"/>
      <c r="Y61" s="162"/>
      <c r="Z61" s="162"/>
    </row>
    <row r="62" spans="1:26" s="24" customFormat="1" ht="15.75" x14ac:dyDescent="0.25">
      <c r="A62" s="457" t="s">
        <v>2007</v>
      </c>
      <c r="B62" s="458" t="s">
        <v>2275</v>
      </c>
      <c r="C62" s="412" t="s">
        <v>33</v>
      </c>
      <c r="D62" s="56" t="str">
        <f>VLOOKUP(A62,'RRE0020'!$A$2:$K$500,11,0)</f>
        <v>Acting Senior Officer</v>
      </c>
      <c r="E62" s="320">
        <f>SUMIF('RRE0020'!$A$2:$A$500,ĐML!A62,'RRE0020'!$E$2:$E$500)</f>
        <v>4984620500</v>
      </c>
      <c r="F62" s="320">
        <f>SUMIF('RRE0020'!$A$2:$A$500,ĐML!A62,'RRE0020'!$F$2:$F$500)</f>
        <v>8471395</v>
      </c>
      <c r="G62" s="320">
        <f>SUMIF(Call!$E$2:$E$13,ĐML!A62,Call!$D$2:$D$13)</f>
        <v>0</v>
      </c>
      <c r="H62" s="320">
        <f>SUMIF('RRE0020'!$A$2:$A$482,ĐML!A62,'RRE0020'!$G$2:$G$482)</f>
        <v>0</v>
      </c>
      <c r="I62" s="320">
        <f t="shared" si="4"/>
        <v>8471395</v>
      </c>
      <c r="J62" s="406" t="e">
        <f>VLOOKUP(A62,'3.File NGT'!$B$2:$I$85,8,0)</f>
        <v>#N/A</v>
      </c>
      <c r="K62" s="320">
        <f t="shared" si="0"/>
        <v>9000000</v>
      </c>
      <c r="L62" s="275" t="str">
        <f>VLOOKUP(A62,'2.SDMG'!$G$2:$J$499,4,0)</f>
        <v>27/05/2019</v>
      </c>
      <c r="M62" s="369">
        <f t="shared" si="1"/>
        <v>21</v>
      </c>
      <c r="N62" s="320">
        <f t="shared" si="5"/>
        <v>-528605</v>
      </c>
      <c r="O62" s="320">
        <f>VLOOKUP(A62,'RRE0020'!$A$2:$L$482,12,0)</f>
        <v>7500000</v>
      </c>
      <c r="P62" s="428" t="str">
        <f>VLOOKUP(A62,'2.SDMG'!$G$2:$L$499,6,0)</f>
        <v>0925</v>
      </c>
      <c r="Q62" s="321" t="str">
        <f t="shared" si="2"/>
        <v>no</v>
      </c>
      <c r="R62" s="321" t="str">
        <f t="shared" si="3"/>
        <v>no</v>
      </c>
      <c r="S62" s="374"/>
      <c r="T62" s="162"/>
      <c r="U62" s="162"/>
      <c r="V62" s="162"/>
      <c r="W62" s="162"/>
      <c r="X62" s="162"/>
      <c r="Y62" s="162"/>
      <c r="Z62" s="162"/>
    </row>
    <row r="63" spans="1:26" s="24" customFormat="1" ht="15.75" x14ac:dyDescent="0.25">
      <c r="A63" s="410" t="s">
        <v>2009</v>
      </c>
      <c r="B63" s="411" t="s">
        <v>2276</v>
      </c>
      <c r="C63" s="412" t="s">
        <v>33</v>
      </c>
      <c r="D63" s="56" t="str">
        <f>VLOOKUP(A63,'RRE0020'!$A$2:$K$500,11,0)</f>
        <v>Acting Senior Officer</v>
      </c>
      <c r="E63" s="320">
        <f>SUMIF('RRE0020'!$A$2:$A$500,ĐML!A63,'RRE0020'!$E$2:$E$500)</f>
        <v>16253979000</v>
      </c>
      <c r="F63" s="320">
        <f>SUMIF('RRE0020'!$A$2:$A$500,ĐML!A63,'RRE0020'!$F$2:$F$500)</f>
        <v>32479331</v>
      </c>
      <c r="G63" s="320">
        <f>SUMIF(Call!$E$2:$E$13,ĐML!A63,Call!$D$2:$D$13)</f>
        <v>0</v>
      </c>
      <c r="H63" s="320">
        <f>SUMIF('RRE0020'!$A$2:$A$482,ĐML!A63,'RRE0020'!$G$2:$G$482)</f>
        <v>0</v>
      </c>
      <c r="I63" s="320">
        <f t="shared" si="4"/>
        <v>32479331</v>
      </c>
      <c r="J63" s="406" t="e">
        <f>VLOOKUP(A63,'3.File NGT'!$B$2:$I$85,8,0)</f>
        <v>#N/A</v>
      </c>
      <c r="K63" s="320">
        <f t="shared" si="0"/>
        <v>9000000</v>
      </c>
      <c r="L63" s="275" t="str">
        <f>VLOOKUP(A63,'2.SDMG'!$G$2:$J$499,4,0)</f>
        <v>27/05/2019</v>
      </c>
      <c r="M63" s="369">
        <f t="shared" si="1"/>
        <v>21</v>
      </c>
      <c r="N63" s="320">
        <f t="shared" si="5"/>
        <v>23479331</v>
      </c>
      <c r="O63" s="320">
        <f>VLOOKUP(A63,'RRE0020'!$A$2:$L$482,12,0)</f>
        <v>7500000</v>
      </c>
      <c r="P63" s="428" t="str">
        <f>VLOOKUP(A63,'2.SDMG'!$G$2:$L$499,6,0)</f>
        <v>0925</v>
      </c>
      <c r="Q63" s="321" t="str">
        <f t="shared" si="2"/>
        <v>no</v>
      </c>
      <c r="R63" s="321" t="str">
        <f t="shared" si="3"/>
        <v>no</v>
      </c>
      <c r="S63" s="374"/>
      <c r="T63" s="162"/>
      <c r="U63" s="162"/>
      <c r="V63" s="162"/>
      <c r="W63" s="162"/>
      <c r="X63" s="162"/>
      <c r="Y63" s="162"/>
      <c r="Z63" s="162"/>
    </row>
    <row r="64" spans="1:26" s="24" customFormat="1" ht="15.75" x14ac:dyDescent="0.25">
      <c r="A64" s="410" t="s">
        <v>2012</v>
      </c>
      <c r="B64" s="411" t="s">
        <v>2277</v>
      </c>
      <c r="C64" s="412" t="s">
        <v>33</v>
      </c>
      <c r="D64" s="56" t="str">
        <f>VLOOKUP(A64,'RRE0020'!$A$2:$K$500,11,0)</f>
        <v>Acting Senior Officer</v>
      </c>
      <c r="E64" s="320">
        <f>SUMIF('RRE0020'!$A$2:$A$500,ĐML!A64,'RRE0020'!$E$2:$E$500)</f>
        <v>30284396000</v>
      </c>
      <c r="F64" s="320">
        <f>SUMIF('RRE0020'!$A$2:$A$500,ĐML!A64,'RRE0020'!$F$2:$F$500)</f>
        <v>47661963</v>
      </c>
      <c r="G64" s="320">
        <f>SUMIF(Call!$E$2:$E$13,ĐML!A64,Call!$D$2:$D$13)</f>
        <v>0</v>
      </c>
      <c r="H64" s="320">
        <f>SUMIF('RRE0020'!$A$2:$A$482,ĐML!A64,'RRE0020'!$G$2:$G$482)</f>
        <v>0</v>
      </c>
      <c r="I64" s="320">
        <f t="shared" si="4"/>
        <v>47661963</v>
      </c>
      <c r="J64" s="406" t="e">
        <f>VLOOKUP(A64,'3.File NGT'!$B$2:$I$85,8,0)</f>
        <v>#N/A</v>
      </c>
      <c r="K64" s="320">
        <f t="shared" si="0"/>
        <v>9000000</v>
      </c>
      <c r="L64" s="275" t="str">
        <f>VLOOKUP(A64,'2.SDMG'!$G$2:$J$499,4,0)</f>
        <v>05/06/2019</v>
      </c>
      <c r="M64" s="369">
        <f t="shared" si="1"/>
        <v>21</v>
      </c>
      <c r="N64" s="320">
        <f t="shared" si="5"/>
        <v>38661963</v>
      </c>
      <c r="O64" s="320">
        <f>VLOOKUP(A64,'RRE0020'!$A$2:$L$482,12,0)</f>
        <v>7500000</v>
      </c>
      <c r="P64" s="428" t="str">
        <f>VLOOKUP(A64,'2.SDMG'!$G$2:$L$499,6,0)</f>
        <v>0925</v>
      </c>
      <c r="Q64" s="321" t="str">
        <f t="shared" si="2"/>
        <v>no</v>
      </c>
      <c r="R64" s="321" t="str">
        <f t="shared" si="3"/>
        <v>no</v>
      </c>
      <c r="S64" s="374"/>
      <c r="T64" s="162"/>
      <c r="U64" s="162"/>
      <c r="V64" s="162"/>
      <c r="W64" s="162"/>
      <c r="X64" s="162"/>
      <c r="Y64" s="162"/>
      <c r="Z64" s="162"/>
    </row>
    <row r="65" spans="1:26" s="24" customFormat="1" ht="15.75" x14ac:dyDescent="0.25">
      <c r="A65" s="410" t="s">
        <v>1948</v>
      </c>
      <c r="B65" s="411" t="s">
        <v>2278</v>
      </c>
      <c r="C65" s="412" t="s">
        <v>37</v>
      </c>
      <c r="D65" s="56" t="str">
        <f>VLOOKUP(A65,'RRE0020'!$A$2:$K$500,11,0)</f>
        <v>Acting Senior Officer</v>
      </c>
      <c r="E65" s="320">
        <f>SUMIF('RRE0020'!$A$2:$A$500,ĐML!A65,'RRE0020'!$E$2:$E$500)</f>
        <v>7980375000</v>
      </c>
      <c r="F65" s="320">
        <f>SUMIF('RRE0020'!$A$2:$A$500,ĐML!A65,'RRE0020'!$F$2:$F$500)</f>
        <v>14396712</v>
      </c>
      <c r="G65" s="320">
        <f>SUMIF(Call!$E$2:$E$13,ĐML!A65,Call!$D$2:$D$13)</f>
        <v>0</v>
      </c>
      <c r="H65" s="320">
        <f>SUMIF('RRE0020'!$A$2:$A$482,ĐML!A65,'RRE0020'!$G$2:$G$482)</f>
        <v>0</v>
      </c>
      <c r="I65" s="320">
        <f t="shared" si="4"/>
        <v>14396712</v>
      </c>
      <c r="J65" s="406" t="e">
        <f>VLOOKUP(A65,'3.File NGT'!$B$2:$I$85,8,0)</f>
        <v>#N/A</v>
      </c>
      <c r="K65" s="320">
        <f t="shared" si="0"/>
        <v>9000000</v>
      </c>
      <c r="L65" s="275" t="str">
        <f>VLOOKUP(A65,'2.SDMG'!$G$2:$J$499,4,0)</f>
        <v>13/06/2019</v>
      </c>
      <c r="M65" s="369">
        <f t="shared" si="1"/>
        <v>21</v>
      </c>
      <c r="N65" s="320">
        <f t="shared" si="5"/>
        <v>5396712</v>
      </c>
      <c r="O65" s="320">
        <f>VLOOKUP(A65,'RRE0020'!$A$2:$L$482,12,0)</f>
        <v>7500000</v>
      </c>
      <c r="P65" s="428" t="str">
        <f>VLOOKUP(A65,'2.SDMG'!$G$2:$L$499,6,0)</f>
        <v>1554</v>
      </c>
      <c r="Q65" s="321" t="str">
        <f t="shared" si="2"/>
        <v>no</v>
      </c>
      <c r="R65" s="321" t="str">
        <f t="shared" si="3"/>
        <v>no</v>
      </c>
      <c r="S65" s="374"/>
      <c r="T65" s="162"/>
      <c r="U65" s="162"/>
      <c r="V65" s="162"/>
      <c r="W65" s="162"/>
      <c r="X65" s="162"/>
      <c r="Y65" s="162"/>
      <c r="Z65" s="162"/>
    </row>
    <row r="66" spans="1:26" s="24" customFormat="1" ht="15.75" x14ac:dyDescent="0.25">
      <c r="A66" s="410" t="s">
        <v>2048</v>
      </c>
      <c r="B66" s="411" t="s">
        <v>1628</v>
      </c>
      <c r="C66" s="412" t="s">
        <v>40</v>
      </c>
      <c r="D66" s="56" t="str">
        <f>VLOOKUP(A66,'RRE0020'!$A$2:$K$500,11,0)</f>
        <v>Acting Deputy Director</v>
      </c>
      <c r="E66" s="320">
        <f>SUMIF('RRE0020'!$A$2:$A$500,ĐML!A66,'RRE0020'!$E$2:$E$500)</f>
        <v>73321623000</v>
      </c>
      <c r="F66" s="320">
        <f>SUMIF('RRE0020'!$A$2:$A$500,ĐML!A66,'RRE0020'!$F$2:$F$500)</f>
        <v>107885069</v>
      </c>
      <c r="G66" s="320">
        <f>SUMIF(Call!$E$2:$E$13,ĐML!A66,Call!$D$2:$D$13)</f>
        <v>0</v>
      </c>
      <c r="H66" s="320">
        <f>SUMIF('RRE0020'!$A$2:$A$482,ĐML!A66,'RRE0020'!$G$2:$G$482)</f>
        <v>0</v>
      </c>
      <c r="I66" s="320">
        <f t="shared" si="4"/>
        <v>107885069</v>
      </c>
      <c r="J66" s="406" t="e">
        <f>VLOOKUP(A66,'3.File NGT'!$B$2:$I$85,8,0)</f>
        <v>#N/A</v>
      </c>
      <c r="K66" s="320">
        <f t="shared" si="0"/>
        <v>21000000</v>
      </c>
      <c r="L66" s="275" t="str">
        <f>VLOOKUP(A66,'2.SDMG'!$G$2:$J$499,4,0)</f>
        <v>04/07/2019</v>
      </c>
      <c r="M66" s="369">
        <f t="shared" si="1"/>
        <v>20</v>
      </c>
      <c r="N66" s="320">
        <f t="shared" si="5"/>
        <v>86885069</v>
      </c>
      <c r="O66" s="320">
        <f>VLOOKUP(A66,'RRE0020'!$A$2:$L$482,12,0)</f>
        <v>17500000</v>
      </c>
      <c r="P66" s="428" t="e">
        <f>VLOOKUP(A66,'2.SDMG'!$G$2:$L$499,6,0)</f>
        <v>#N/A</v>
      </c>
      <c r="Q66" s="321" t="str">
        <f t="shared" si="2"/>
        <v>yes</v>
      </c>
      <c r="R66" s="321" t="str">
        <f t="shared" si="3"/>
        <v>yes</v>
      </c>
      <c r="S66" s="374"/>
      <c r="T66" s="162"/>
      <c r="U66" s="162"/>
      <c r="V66" s="162"/>
      <c r="W66" s="162"/>
      <c r="X66" s="162"/>
      <c r="Y66" s="162"/>
      <c r="Z66" s="162"/>
    </row>
    <row r="67" spans="1:26" s="24" customFormat="1" ht="15.75" x14ac:dyDescent="0.25">
      <c r="A67" s="410" t="s">
        <v>2049</v>
      </c>
      <c r="B67" s="411" t="s">
        <v>2279</v>
      </c>
      <c r="C67" s="412" t="s">
        <v>40</v>
      </c>
      <c r="D67" s="56" t="str">
        <f>VLOOKUP(A67,'RRE0020'!$A$2:$K$500,11,0)</f>
        <v>Acting Senior Officer</v>
      </c>
      <c r="E67" s="320">
        <f>SUMIF('RRE0020'!$A$2:$A$500,ĐML!A67,'RRE0020'!$E$2:$E$500)</f>
        <v>3021685000</v>
      </c>
      <c r="F67" s="320">
        <f>SUMIF('RRE0020'!$A$2:$A$500,ĐML!A67,'RRE0020'!$F$2:$F$500)</f>
        <v>5571568</v>
      </c>
      <c r="G67" s="320">
        <f>SUMIF(Call!$E$2:$E$13,ĐML!A67,Call!$D$2:$D$13)</f>
        <v>0</v>
      </c>
      <c r="H67" s="320">
        <f>SUMIF('RRE0020'!$A$2:$A$482,ĐML!A67,'RRE0020'!$G$2:$G$482)</f>
        <v>0</v>
      </c>
      <c r="I67" s="320">
        <f t="shared" si="4"/>
        <v>5571568</v>
      </c>
      <c r="J67" s="406" t="e">
        <f>VLOOKUP(A67,'3.File NGT'!$B$2:$I$85,8,0)</f>
        <v>#N/A</v>
      </c>
      <c r="K67" s="320">
        <f t="shared" ref="K67:K129" si="6">IF(AND(D67="Trainee",M67&lt;=6),VLOOKUP(M67,$T$3:$U$9,2,0),O67*1.2)</f>
        <v>9000000</v>
      </c>
      <c r="L67" s="275" t="str">
        <f>VLOOKUP(A67,'2.SDMG'!$G$2:$J$499,4,0)</f>
        <v>04/07/2019</v>
      </c>
      <c r="M67" s="369">
        <f t="shared" ref="M67:M130" si="7">ROUND(($M$1-L67)/30,0)</f>
        <v>20</v>
      </c>
      <c r="N67" s="320">
        <f t="shared" si="5"/>
        <v>-3428432</v>
      </c>
      <c r="O67" s="320">
        <f>VLOOKUP(A67,'RRE0020'!$A$2:$L$482,12,0)</f>
        <v>7500000</v>
      </c>
      <c r="P67" s="428" t="str">
        <f>VLOOKUP(A67,'2.SDMG'!$G$2:$L$499,6,0)</f>
        <v>1586</v>
      </c>
      <c r="Q67" s="321" t="str">
        <f t="shared" ref="Q67:Q130" si="8">IF(AND(OR(COUNTIF(D67,"*M*")=1,COUNTIF(D67,"*D*")=1),I67&gt;K67),"yes","no")</f>
        <v>no</v>
      </c>
      <c r="R67" s="321" t="str">
        <f t="shared" ref="R67:R130" si="9">IF(AND(COUNTIF(D67,"*D*")=1,I67&gt;K67),"yes","no")</f>
        <v>no</v>
      </c>
      <c r="S67" s="374"/>
      <c r="T67" s="162"/>
      <c r="U67" s="162"/>
      <c r="V67" s="162"/>
      <c r="W67" s="162"/>
      <c r="X67" s="162"/>
      <c r="Y67" s="162"/>
      <c r="Z67" s="162"/>
    </row>
    <row r="68" spans="1:26" s="24" customFormat="1" ht="15.75" x14ac:dyDescent="0.25">
      <c r="A68" s="410" t="s">
        <v>2020</v>
      </c>
      <c r="B68" s="411" t="s">
        <v>2280</v>
      </c>
      <c r="C68" s="412" t="s">
        <v>35</v>
      </c>
      <c r="D68" s="56" t="str">
        <f>VLOOKUP(A68,'RRE0020'!$A$2:$K$500,11,0)</f>
        <v>Acting Senior Officer</v>
      </c>
      <c r="E68" s="320">
        <f>SUMIF('RRE0020'!$A$2:$A$500,ĐML!A68,'RRE0020'!$E$2:$E$500)</f>
        <v>22199852000</v>
      </c>
      <c r="F68" s="320">
        <f>SUMIF('RRE0020'!$A$2:$A$500,ĐML!A68,'RRE0020'!$F$2:$F$500)</f>
        <v>42288697</v>
      </c>
      <c r="G68" s="320">
        <f>SUMIF(Call!$E$2:$E$13,ĐML!A68,Call!$D$2:$D$13)</f>
        <v>0</v>
      </c>
      <c r="H68" s="320">
        <f>SUMIF('RRE0020'!$A$2:$A$482,ĐML!A68,'RRE0020'!$G$2:$G$482)</f>
        <v>0</v>
      </c>
      <c r="I68" s="320">
        <f t="shared" ref="I68:I131" si="10">F68-G68+H68</f>
        <v>42288697</v>
      </c>
      <c r="J68" s="406" t="e">
        <f>VLOOKUP(A68,'3.File NGT'!$B$2:$I$85,8,0)</f>
        <v>#N/A</v>
      </c>
      <c r="K68" s="320">
        <f t="shared" si="6"/>
        <v>9000000</v>
      </c>
      <c r="L68" s="275" t="str">
        <f>VLOOKUP(A68,'2.SDMG'!$G$2:$J$499,4,0)</f>
        <v>19/08/2019</v>
      </c>
      <c r="M68" s="369">
        <f t="shared" si="7"/>
        <v>19</v>
      </c>
      <c r="N68" s="320">
        <f t="shared" ref="N68:N131" si="11">F68-K68</f>
        <v>33288697</v>
      </c>
      <c r="O68" s="320">
        <f>VLOOKUP(A68,'RRE0020'!$A$2:$L$482,12,0)</f>
        <v>7500000</v>
      </c>
      <c r="P68" s="428" t="str">
        <f>VLOOKUP(A68,'2.SDMG'!$G$2:$L$499,6,0)</f>
        <v>0762</v>
      </c>
      <c r="Q68" s="321" t="str">
        <f t="shared" si="8"/>
        <v>no</v>
      </c>
      <c r="R68" s="321" t="str">
        <f t="shared" si="9"/>
        <v>no</v>
      </c>
      <c r="S68" s="374"/>
      <c r="T68" s="162"/>
      <c r="U68" s="162"/>
      <c r="V68" s="162"/>
      <c r="W68" s="162"/>
      <c r="X68" s="162"/>
      <c r="Y68" s="162"/>
      <c r="Z68" s="162"/>
    </row>
    <row r="69" spans="1:26" s="24" customFormat="1" ht="15.75" x14ac:dyDescent="0.25">
      <c r="A69" s="410" t="s">
        <v>2056</v>
      </c>
      <c r="B69" s="411" t="s">
        <v>2281</v>
      </c>
      <c r="C69" s="412" t="s">
        <v>40</v>
      </c>
      <c r="D69" s="56" t="str">
        <f>VLOOKUP(A69,'RRE0020'!$A$2:$K$500,11,0)</f>
        <v>Acting Senior Officer</v>
      </c>
      <c r="E69" s="320">
        <f>SUMIF('RRE0020'!$A$2:$A$500,ĐML!A69,'RRE0020'!$E$2:$E$500)</f>
        <v>4842480000</v>
      </c>
      <c r="F69" s="320">
        <f>SUMIF('RRE0020'!$A$2:$A$500,ĐML!A69,'RRE0020'!$F$2:$F$500)</f>
        <v>10120700</v>
      </c>
      <c r="G69" s="320">
        <f>SUMIF(Call!$E$2:$E$13,ĐML!A69,Call!$D$2:$D$13)</f>
        <v>0</v>
      </c>
      <c r="H69" s="320">
        <f>SUMIF('RRE0020'!$A$2:$A$482,ĐML!A69,'RRE0020'!$G$2:$G$482)</f>
        <v>0</v>
      </c>
      <c r="I69" s="320">
        <f t="shared" si="10"/>
        <v>10120700</v>
      </c>
      <c r="J69" s="406" t="e">
        <f>VLOOKUP(A69,'3.File NGT'!$B$2:$I$85,8,0)</f>
        <v>#N/A</v>
      </c>
      <c r="K69" s="320">
        <f t="shared" si="6"/>
        <v>9000000</v>
      </c>
      <c r="L69" s="275" t="str">
        <f>VLOOKUP(A69,'2.SDMG'!$G$2:$J$499,4,0)</f>
        <v>18/11/2019</v>
      </c>
      <c r="M69" s="369">
        <f t="shared" si="7"/>
        <v>16</v>
      </c>
      <c r="N69" s="320">
        <f t="shared" si="11"/>
        <v>1120700</v>
      </c>
      <c r="O69" s="320">
        <f>VLOOKUP(A69,'RRE0020'!$A$2:$L$482,12,0)</f>
        <v>7500000</v>
      </c>
      <c r="P69" s="428" t="str">
        <f>VLOOKUP(A69,'2.SDMG'!$G$2:$L$499,6,0)</f>
        <v>1586</v>
      </c>
      <c r="Q69" s="321" t="str">
        <f t="shared" si="8"/>
        <v>no</v>
      </c>
      <c r="R69" s="321" t="str">
        <f t="shared" si="9"/>
        <v>no</v>
      </c>
      <c r="S69" s="374"/>
      <c r="T69" s="162"/>
      <c r="U69" s="162"/>
      <c r="V69" s="162"/>
      <c r="W69" s="162"/>
      <c r="X69" s="162"/>
      <c r="Y69" s="162"/>
      <c r="Z69" s="162"/>
    </row>
    <row r="70" spans="1:26" s="24" customFormat="1" ht="15.75" x14ac:dyDescent="0.25">
      <c r="A70" s="410" t="s">
        <v>2068</v>
      </c>
      <c r="B70" s="411" t="s">
        <v>1430</v>
      </c>
      <c r="C70" s="412" t="s">
        <v>41</v>
      </c>
      <c r="D70" s="56" t="str">
        <f>VLOOKUP(A70,'RRE0020'!$A$2:$K$500,11,0)</f>
        <v>Acting Senior Officer</v>
      </c>
      <c r="E70" s="320">
        <f>SUMIF('RRE0020'!$A$2:$A$500,ĐML!A70,'RRE0020'!$E$2:$E$500)</f>
        <v>18107864000</v>
      </c>
      <c r="F70" s="320">
        <f>SUMIF('RRE0020'!$A$2:$A$500,ĐML!A70,'RRE0020'!$F$2:$F$500)</f>
        <v>30639965</v>
      </c>
      <c r="G70" s="320">
        <f>SUMIF(Call!$E$2:$E$13,ĐML!A70,Call!$D$2:$D$13)</f>
        <v>0</v>
      </c>
      <c r="H70" s="320">
        <f>SUMIF('RRE0020'!$A$2:$A$482,ĐML!A70,'RRE0020'!$G$2:$G$482)</f>
        <v>0</v>
      </c>
      <c r="I70" s="320">
        <f t="shared" si="10"/>
        <v>30639965</v>
      </c>
      <c r="J70" s="406" t="e">
        <f>VLOOKUP(A70,'3.File NGT'!$B$2:$I$85,8,0)</f>
        <v>#N/A</v>
      </c>
      <c r="K70" s="320">
        <f t="shared" si="6"/>
        <v>9000000</v>
      </c>
      <c r="L70" s="275" t="str">
        <f>VLOOKUP(A70,'2.SDMG'!$G$2:$J$499,4,0)</f>
        <v>21/11/2019</v>
      </c>
      <c r="M70" s="369">
        <f t="shared" si="7"/>
        <v>15</v>
      </c>
      <c r="N70" s="320">
        <f t="shared" si="11"/>
        <v>21639965</v>
      </c>
      <c r="O70" s="320">
        <f>VLOOKUP(A70,'RRE0020'!$A$2:$L$482,12,0)</f>
        <v>7500000</v>
      </c>
      <c r="P70" s="428" t="str">
        <f>VLOOKUP(A70,'2.SDMG'!$G$2:$L$499,6,0)</f>
        <v>1128</v>
      </c>
      <c r="Q70" s="321" t="str">
        <f t="shared" si="8"/>
        <v>no</v>
      </c>
      <c r="R70" s="321" t="str">
        <f t="shared" si="9"/>
        <v>no</v>
      </c>
      <c r="S70" s="374"/>
      <c r="T70" s="162"/>
      <c r="U70" s="162"/>
      <c r="V70" s="162"/>
      <c r="W70" s="162"/>
      <c r="X70" s="162"/>
      <c r="Y70" s="162"/>
      <c r="Z70" s="162"/>
    </row>
    <row r="71" spans="1:26" s="24" customFormat="1" ht="15.75" x14ac:dyDescent="0.25">
      <c r="A71" s="410" t="s">
        <v>2320</v>
      </c>
      <c r="B71" s="411" t="s">
        <v>2359</v>
      </c>
      <c r="C71" s="412" t="s">
        <v>41</v>
      </c>
      <c r="D71" s="56" t="str">
        <f>VLOOKUP(A71,'RRE0020'!$A$2:$K$500,11,0)</f>
        <v>Acting Senior Officer</v>
      </c>
      <c r="E71" s="320">
        <f>SUMIF('RRE0020'!$A$2:$A$500,ĐML!A71,'RRE0020'!$E$2:$E$500)</f>
        <v>46923315000</v>
      </c>
      <c r="F71" s="320">
        <f>SUMIF('RRE0020'!$A$2:$A$500,ĐML!A71,'RRE0020'!$F$2:$F$500)</f>
        <v>73833380</v>
      </c>
      <c r="G71" s="320">
        <f>SUMIF(Call!$E$2:$E$13,ĐML!A71,Call!$D$2:$D$13)</f>
        <v>0</v>
      </c>
      <c r="H71" s="320">
        <f>SUMIF('RRE0020'!$A$2:$A$482,ĐML!A71,'RRE0020'!$G$2:$G$482)</f>
        <v>0</v>
      </c>
      <c r="I71" s="320">
        <f t="shared" si="10"/>
        <v>73833380</v>
      </c>
      <c r="J71" s="406" t="e">
        <f>VLOOKUP(A71,'3.File NGT'!$B$2:$I$85,8,0)</f>
        <v>#N/A</v>
      </c>
      <c r="K71" s="320">
        <f t="shared" si="6"/>
        <v>9000000</v>
      </c>
      <c r="L71" s="275" t="str">
        <f>VLOOKUP(A71,'2.SDMG'!$G$2:$J$499,4,0)</f>
        <v>19/02/2020</v>
      </c>
      <c r="M71" s="369">
        <f t="shared" si="7"/>
        <v>12</v>
      </c>
      <c r="N71" s="320">
        <f t="shared" si="11"/>
        <v>64833380</v>
      </c>
      <c r="O71" s="320">
        <f>VLOOKUP(A71,'RRE0020'!$A$2:$L$482,12,0)</f>
        <v>7500000</v>
      </c>
      <c r="P71" s="428" t="str">
        <f>VLOOKUP(A71,'2.SDMG'!$G$2:$L$499,6,0)</f>
        <v>1128</v>
      </c>
      <c r="Q71" s="321" t="str">
        <f t="shared" si="8"/>
        <v>no</v>
      </c>
      <c r="R71" s="321" t="str">
        <f t="shared" si="9"/>
        <v>no</v>
      </c>
      <c r="S71" s="374"/>
      <c r="T71" s="162"/>
      <c r="U71" s="162"/>
      <c r="V71" s="162"/>
      <c r="W71" s="162"/>
      <c r="X71" s="162"/>
      <c r="Y71" s="162"/>
      <c r="Z71" s="162"/>
    </row>
    <row r="72" spans="1:26" s="24" customFormat="1" ht="15.75" x14ac:dyDescent="0.25">
      <c r="A72" s="410" t="s">
        <v>2352</v>
      </c>
      <c r="B72" s="411" t="s">
        <v>2353</v>
      </c>
      <c r="C72" s="412" t="s">
        <v>1563</v>
      </c>
      <c r="D72" s="56" t="str">
        <f>VLOOKUP(A72,'RRE0020'!$A$2:$K$500,11,0)</f>
        <v>Manager level 1</v>
      </c>
      <c r="E72" s="320">
        <f>SUMIF('RRE0020'!$A$2:$A$500,ĐML!A72,'RRE0020'!$E$2:$E$500)</f>
        <v>28074179000</v>
      </c>
      <c r="F72" s="320">
        <f>SUMIF('RRE0020'!$A$2:$A$500,ĐML!A72,'RRE0020'!$F$2:$F$500)</f>
        <v>51307753</v>
      </c>
      <c r="G72" s="320">
        <f>SUMIF(Call!$E$2:$E$13,ĐML!A72,Call!$D$2:$D$13)</f>
        <v>0</v>
      </c>
      <c r="H72" s="320">
        <f>SUMIF('RRE0020'!$A$2:$A$482,ĐML!A72,'RRE0020'!$G$2:$G$482)</f>
        <v>0</v>
      </c>
      <c r="I72" s="320">
        <f t="shared" si="10"/>
        <v>51307753</v>
      </c>
      <c r="J72" s="406" t="str">
        <f>VLOOKUP(A72,'3.File NGT'!$B$2:$I$85,8,0)</f>
        <v>0924</v>
      </c>
      <c r="K72" s="320">
        <f t="shared" si="6"/>
        <v>13800000</v>
      </c>
      <c r="L72" s="275" t="str">
        <f>VLOOKUP(A72,'2.SDMG'!$G$2:$J$499,4,0)</f>
        <v>23/03/2020</v>
      </c>
      <c r="M72" s="369">
        <f t="shared" si="7"/>
        <v>11</v>
      </c>
      <c r="N72" s="320">
        <f t="shared" si="11"/>
        <v>37507753</v>
      </c>
      <c r="O72" s="320">
        <f>VLOOKUP(A72,'RRE0020'!$A$2:$L$482,12,0)</f>
        <v>11500000</v>
      </c>
      <c r="P72" s="428" t="e">
        <f>VLOOKUP(A72,'2.SDMG'!$G$2:$L$499,6,0)</f>
        <v>#N/A</v>
      </c>
      <c r="Q72" s="321" t="str">
        <f t="shared" si="8"/>
        <v>yes</v>
      </c>
      <c r="R72" s="321" t="str">
        <f t="shared" si="9"/>
        <v>no</v>
      </c>
      <c r="S72" s="374"/>
      <c r="T72" s="162"/>
      <c r="U72" s="162"/>
      <c r="V72" s="162"/>
      <c r="W72" s="162"/>
      <c r="X72" s="162"/>
      <c r="Y72" s="162"/>
      <c r="Z72" s="162"/>
    </row>
    <row r="73" spans="1:26" s="24" customFormat="1" ht="15.75" x14ac:dyDescent="0.25">
      <c r="A73" s="410" t="s">
        <v>2370</v>
      </c>
      <c r="B73" s="411" t="s">
        <v>2443</v>
      </c>
      <c r="C73" s="412" t="s">
        <v>40</v>
      </c>
      <c r="D73" s="56" t="str">
        <f>VLOOKUP(A73,'RRE0020'!$A$2:$K$500,11,0)</f>
        <v>Trainee</v>
      </c>
      <c r="E73" s="320">
        <f>SUMIF('RRE0020'!$A$2:$A$500,ĐML!A73,'RRE0020'!$E$2:$E$500)</f>
        <v>9336797000</v>
      </c>
      <c r="F73" s="320">
        <f>SUMIF('RRE0020'!$A$2:$A$500,ĐML!A73,'RRE0020'!$F$2:$F$500)</f>
        <v>17826296</v>
      </c>
      <c r="G73" s="320">
        <f>SUMIF(Call!$E$2:$E$13,ĐML!A73,Call!$D$2:$D$13)</f>
        <v>0</v>
      </c>
      <c r="H73" s="320">
        <f>SUMIF('RRE0020'!$A$2:$A$482,ĐML!A73,'RRE0020'!$G$2:$G$482)</f>
        <v>0</v>
      </c>
      <c r="I73" s="320">
        <f t="shared" si="10"/>
        <v>17826296</v>
      </c>
      <c r="J73" s="406" t="e">
        <f>VLOOKUP(A73,'3.File NGT'!$B$2:$I$85,8,0)</f>
        <v>#N/A</v>
      </c>
      <c r="K73" s="320">
        <f t="shared" si="6"/>
        <v>7200000</v>
      </c>
      <c r="L73" s="275" t="str">
        <f>VLOOKUP(A73,'2.SDMG'!$G$2:$J$499,4,0)</f>
        <v>16/04/2020</v>
      </c>
      <c r="M73" s="369">
        <f t="shared" si="7"/>
        <v>11</v>
      </c>
      <c r="N73" s="320">
        <f t="shared" si="11"/>
        <v>10626296</v>
      </c>
      <c r="O73" s="320">
        <f>VLOOKUP(A73,'RRE0020'!$A$2:$L$482,12,0)</f>
        <v>6000000</v>
      </c>
      <c r="P73" s="428" t="str">
        <f>VLOOKUP(A73,'2.SDMG'!$G$2:$L$499,6,0)</f>
        <v>1192</v>
      </c>
      <c r="Q73" s="321" t="str">
        <f t="shared" si="8"/>
        <v>no</v>
      </c>
      <c r="R73" s="321" t="str">
        <f t="shared" si="9"/>
        <v>no</v>
      </c>
      <c r="S73" s="374"/>
      <c r="T73" s="162"/>
      <c r="U73" s="162"/>
      <c r="V73" s="162"/>
      <c r="W73" s="162"/>
      <c r="X73" s="162"/>
      <c r="Y73" s="162"/>
      <c r="Z73" s="162"/>
    </row>
    <row r="74" spans="1:26" s="24" customFormat="1" ht="15.75" x14ac:dyDescent="0.25">
      <c r="A74" s="410" t="s">
        <v>2431</v>
      </c>
      <c r="B74" s="411" t="s">
        <v>2444</v>
      </c>
      <c r="C74" s="412" t="s">
        <v>1563</v>
      </c>
      <c r="D74" s="56" t="str">
        <f>VLOOKUP(A74,'RRE0020'!$A$2:$K$500,11,0)</f>
        <v>Acting Senior Officer</v>
      </c>
      <c r="E74" s="320">
        <f>SUMIF('RRE0020'!$A$2:$A$500,ĐML!A74,'RRE0020'!$E$2:$E$500)</f>
        <v>37235639000</v>
      </c>
      <c r="F74" s="320">
        <f>SUMIF('RRE0020'!$A$2:$A$500,ĐML!A74,'RRE0020'!$F$2:$F$500)</f>
        <v>65799271</v>
      </c>
      <c r="G74" s="320">
        <f>SUMIF(Call!$E$2:$E$13,ĐML!A74,Call!$D$2:$D$13)</f>
        <v>0</v>
      </c>
      <c r="H74" s="320">
        <f>SUMIF('RRE0020'!$A$2:$A$482,ĐML!A74,'RRE0020'!$G$2:$G$482)</f>
        <v>0</v>
      </c>
      <c r="I74" s="320">
        <f t="shared" si="10"/>
        <v>65799271</v>
      </c>
      <c r="J74" s="406" t="str">
        <f>VLOOKUP(A74,'3.File NGT'!$B$2:$I$85,8,0)</f>
        <v>1176</v>
      </c>
      <c r="K74" s="320">
        <f t="shared" si="6"/>
        <v>9000000</v>
      </c>
      <c r="L74" s="275" t="str">
        <f>VLOOKUP(A74,'2.SDMG'!$G$2:$J$499,4,0)</f>
        <v>14/05/2020</v>
      </c>
      <c r="M74" s="369">
        <f t="shared" si="7"/>
        <v>10</v>
      </c>
      <c r="N74" s="320">
        <f t="shared" si="11"/>
        <v>56799271</v>
      </c>
      <c r="O74" s="320">
        <f>VLOOKUP(A74,'RRE0020'!$A$2:$L$482,12,0)</f>
        <v>7500000</v>
      </c>
      <c r="P74" s="428" t="str">
        <f>VLOOKUP(A74,'2.SDMG'!$G$2:$L$499,6,0)</f>
        <v>1176</v>
      </c>
      <c r="Q74" s="321" t="str">
        <f t="shared" si="8"/>
        <v>no</v>
      </c>
      <c r="R74" s="321" t="str">
        <f t="shared" si="9"/>
        <v>no</v>
      </c>
      <c r="S74" s="374"/>
      <c r="T74" s="162"/>
      <c r="U74" s="162"/>
      <c r="V74" s="162"/>
      <c r="W74" s="162"/>
      <c r="X74" s="162"/>
      <c r="Y74" s="162"/>
      <c r="Z74" s="162"/>
    </row>
    <row r="75" spans="1:26" s="24" customFormat="1" ht="15.75" x14ac:dyDescent="0.25">
      <c r="A75" s="410" t="s">
        <v>2418</v>
      </c>
      <c r="B75" s="411" t="s">
        <v>2419</v>
      </c>
      <c r="C75" s="412" t="s">
        <v>34</v>
      </c>
      <c r="D75" s="56" t="str">
        <f>VLOOKUP(A75,'RRE0020'!$A$2:$K$500,11,0)</f>
        <v>Acting Senior Officer</v>
      </c>
      <c r="E75" s="320">
        <f>SUMIF('RRE0020'!$A$2:$A$500,ĐML!A75,'RRE0020'!$E$2:$E$500)</f>
        <v>188663000</v>
      </c>
      <c r="F75" s="320">
        <f>SUMIF('RRE0020'!$A$2:$A$500,ĐML!A75,'RRE0020'!$F$2:$F$500)</f>
        <v>491317</v>
      </c>
      <c r="G75" s="320">
        <f>SUMIF(Call!$E$2:$E$13,ĐML!A75,Call!$D$2:$D$13)</f>
        <v>0</v>
      </c>
      <c r="H75" s="320">
        <f>SUMIF('RRE0020'!$A$2:$A$482,ĐML!A75,'RRE0020'!$G$2:$G$482)</f>
        <v>0</v>
      </c>
      <c r="I75" s="320">
        <f t="shared" si="10"/>
        <v>491317</v>
      </c>
      <c r="J75" s="406" t="e">
        <f>VLOOKUP(A75,'3.File NGT'!$B$2:$I$85,8,0)</f>
        <v>#N/A</v>
      </c>
      <c r="K75" s="320">
        <f t="shared" si="6"/>
        <v>9000000</v>
      </c>
      <c r="L75" s="275" t="str">
        <f>VLOOKUP(A75,'2.SDMG'!$G$2:$J$499,4,0)</f>
        <v>20/05/2020</v>
      </c>
      <c r="M75" s="369">
        <f t="shared" si="7"/>
        <v>9</v>
      </c>
      <c r="N75" s="320">
        <f t="shared" si="11"/>
        <v>-8508683</v>
      </c>
      <c r="O75" s="320">
        <f>VLOOKUP(A75,'RRE0020'!$A$2:$L$482,12,0)</f>
        <v>7500000</v>
      </c>
      <c r="P75" s="428" t="str">
        <f>VLOOKUP(A75,'2.SDMG'!$G$2:$L$499,6,0)</f>
        <v>1259</v>
      </c>
      <c r="Q75" s="321" t="str">
        <f t="shared" si="8"/>
        <v>no</v>
      </c>
      <c r="R75" s="321" t="str">
        <f t="shared" si="9"/>
        <v>no</v>
      </c>
      <c r="S75" s="374"/>
      <c r="T75" s="162"/>
      <c r="U75" s="162"/>
      <c r="V75" s="162"/>
      <c r="W75" s="162"/>
      <c r="X75" s="162"/>
      <c r="Y75" s="162"/>
      <c r="Z75" s="162"/>
    </row>
    <row r="76" spans="1:26" s="24" customFormat="1" ht="15.75" x14ac:dyDescent="0.25">
      <c r="A76" s="410" t="s">
        <v>2413</v>
      </c>
      <c r="B76" s="411" t="s">
        <v>2445</v>
      </c>
      <c r="C76" s="412" t="s">
        <v>37</v>
      </c>
      <c r="D76" s="56" t="str">
        <f>VLOOKUP(A76,'RRE0020'!$A$2:$K$500,11,0)</f>
        <v>Acting Senior Officer</v>
      </c>
      <c r="E76" s="320">
        <f>SUMIF('RRE0020'!$A$2:$A$500,ĐML!A76,'RRE0020'!$E$2:$E$500)</f>
        <v>8213646000</v>
      </c>
      <c r="F76" s="320">
        <f>SUMIF('RRE0020'!$A$2:$A$500,ĐML!A76,'RRE0020'!$F$2:$F$500)</f>
        <v>12274019</v>
      </c>
      <c r="G76" s="320">
        <f>SUMIF(Call!$E$2:$E$13,ĐML!A76,Call!$D$2:$D$13)</f>
        <v>0</v>
      </c>
      <c r="H76" s="320">
        <f>SUMIF('RRE0020'!$A$2:$A$482,ĐML!A76,'RRE0020'!$G$2:$G$482)</f>
        <v>0</v>
      </c>
      <c r="I76" s="320">
        <f t="shared" si="10"/>
        <v>12274019</v>
      </c>
      <c r="J76" s="406" t="str">
        <f>VLOOKUP(A76,'3.File NGT'!$B$2:$I$85,8,0)</f>
        <v>1355</v>
      </c>
      <c r="K76" s="320">
        <f t="shared" si="6"/>
        <v>9000000</v>
      </c>
      <c r="L76" s="275" t="str">
        <f>VLOOKUP(A76,'2.SDMG'!$G$2:$J$499,4,0)</f>
        <v>20/05/2020</v>
      </c>
      <c r="M76" s="369">
        <f t="shared" si="7"/>
        <v>9</v>
      </c>
      <c r="N76" s="320">
        <f t="shared" si="11"/>
        <v>3274019</v>
      </c>
      <c r="O76" s="320">
        <f>VLOOKUP(A76,'RRE0020'!$A$2:$L$482,12,0)</f>
        <v>7500000</v>
      </c>
      <c r="P76" s="428" t="str">
        <f>VLOOKUP(A76,'2.SDMG'!$G$2:$L$499,6,0)</f>
        <v>1524</v>
      </c>
      <c r="Q76" s="321" t="str">
        <f t="shared" si="8"/>
        <v>no</v>
      </c>
      <c r="R76" s="321" t="str">
        <f t="shared" si="9"/>
        <v>no</v>
      </c>
      <c r="S76" s="374"/>
      <c r="T76" s="162"/>
      <c r="U76" s="162"/>
      <c r="V76" s="162"/>
      <c r="W76" s="162"/>
      <c r="X76" s="162"/>
      <c r="Y76" s="162"/>
      <c r="Z76" s="162"/>
    </row>
    <row r="77" spans="1:26" s="24" customFormat="1" ht="15.75" x14ac:dyDescent="0.25">
      <c r="A77" s="457" t="s">
        <v>2428</v>
      </c>
      <c r="B77" s="458" t="s">
        <v>2520</v>
      </c>
      <c r="C77" s="412" t="s">
        <v>40</v>
      </c>
      <c r="D77" s="56" t="str">
        <f>VLOOKUP(A77,'RRE0020'!$A$2:$K$500,11,0)</f>
        <v>Trainee</v>
      </c>
      <c r="E77" s="320">
        <f>SUMIF('RRE0020'!$A$2:$A$500,ĐML!A77,'RRE0020'!$E$2:$E$500)</f>
        <v>3635803000</v>
      </c>
      <c r="F77" s="320">
        <f>SUMIF('RRE0020'!$A$2:$A$500,ĐML!A77,'RRE0020'!$F$2:$F$500)</f>
        <v>6836735</v>
      </c>
      <c r="G77" s="320">
        <f>SUMIF(Call!$E$2:$E$13,ĐML!A77,Call!$D$2:$D$13)</f>
        <v>0</v>
      </c>
      <c r="H77" s="320">
        <f>SUMIF('RRE0020'!$A$2:$A$482,ĐML!A77,'RRE0020'!$G$2:$G$482)</f>
        <v>0</v>
      </c>
      <c r="I77" s="320">
        <f t="shared" si="10"/>
        <v>6836735</v>
      </c>
      <c r="J77" s="406" t="str">
        <f>VLOOKUP(A77,'3.File NGT'!$B$2:$I$85,8,0)</f>
        <v>1192</v>
      </c>
      <c r="K77" s="320">
        <f t="shared" si="6"/>
        <v>7200000</v>
      </c>
      <c r="L77" s="275" t="str">
        <f>VLOOKUP(A77,'2.SDMG'!$G$2:$J$499,4,0)</f>
        <v>22/05/2020</v>
      </c>
      <c r="M77" s="369">
        <f t="shared" si="7"/>
        <v>9</v>
      </c>
      <c r="N77" s="320">
        <f t="shared" si="11"/>
        <v>-363265</v>
      </c>
      <c r="O77" s="320">
        <f>VLOOKUP(A77,'RRE0020'!$A$2:$L$482,12,0)</f>
        <v>6000000</v>
      </c>
      <c r="P77" s="428" t="str">
        <f>VLOOKUP(A77,'2.SDMG'!$G$2:$L$499,6,0)</f>
        <v>1192</v>
      </c>
      <c r="Q77" s="321" t="str">
        <f t="shared" si="8"/>
        <v>no</v>
      </c>
      <c r="R77" s="321" t="str">
        <f t="shared" si="9"/>
        <v>no</v>
      </c>
      <c r="S77" s="374"/>
      <c r="T77" s="162"/>
      <c r="U77" s="162"/>
      <c r="V77" s="162"/>
      <c r="W77" s="162"/>
      <c r="X77" s="162"/>
      <c r="Y77" s="162"/>
      <c r="Z77" s="162"/>
    </row>
    <row r="78" spans="1:26" s="24" customFormat="1" ht="15.75" x14ac:dyDescent="0.25">
      <c r="A78" s="410" t="s">
        <v>2482</v>
      </c>
      <c r="B78" s="411" t="s">
        <v>2521</v>
      </c>
      <c r="C78" s="412" t="s">
        <v>40</v>
      </c>
      <c r="D78" s="56" t="str">
        <f>VLOOKUP(A78,'RRE0020'!$A$2:$K$500,11,0)</f>
        <v>Trainee</v>
      </c>
      <c r="E78" s="320">
        <f>SUMIF('RRE0020'!$A$2:$A$500,ĐML!A78,'RRE0020'!$E$2:$E$500)</f>
        <v>11049743000</v>
      </c>
      <c r="F78" s="320">
        <f>SUMIF('RRE0020'!$A$2:$A$500,ĐML!A78,'RRE0020'!$F$2:$F$500)</f>
        <v>23326829</v>
      </c>
      <c r="G78" s="320">
        <f>SUMIF(Call!$E$2:$E$13,ĐML!A78,Call!$D$2:$D$13)</f>
        <v>0</v>
      </c>
      <c r="H78" s="320">
        <f>SUMIF('RRE0020'!$A$2:$A$482,ĐML!A78,'RRE0020'!$G$2:$G$482)</f>
        <v>0</v>
      </c>
      <c r="I78" s="320">
        <f t="shared" si="10"/>
        <v>23326829</v>
      </c>
      <c r="J78" s="406" t="str">
        <f>VLOOKUP(A78,'3.File NGT'!$B$2:$I$85,8,0)</f>
        <v>1192</v>
      </c>
      <c r="K78" s="320">
        <f t="shared" si="6"/>
        <v>7200000</v>
      </c>
      <c r="L78" s="275" t="str">
        <f>VLOOKUP(A78,'2.SDMG'!$G$2:$J$499,4,0)</f>
        <v>26/05/2020</v>
      </c>
      <c r="M78" s="369">
        <f t="shared" si="7"/>
        <v>9</v>
      </c>
      <c r="N78" s="320">
        <f t="shared" si="11"/>
        <v>16126829</v>
      </c>
      <c r="O78" s="320">
        <f>VLOOKUP(A78,'RRE0020'!$A$2:$L$482,12,0)</f>
        <v>6000000</v>
      </c>
      <c r="P78" s="428" t="str">
        <f>VLOOKUP(A78,'2.SDMG'!$G$2:$L$499,6,0)</f>
        <v>1192</v>
      </c>
      <c r="Q78" s="321" t="str">
        <f t="shared" si="8"/>
        <v>no</v>
      </c>
      <c r="R78" s="321" t="str">
        <f t="shared" si="9"/>
        <v>no</v>
      </c>
      <c r="S78" s="374"/>
      <c r="T78" s="162"/>
      <c r="U78" s="162"/>
      <c r="V78" s="162"/>
      <c r="W78" s="162"/>
      <c r="X78" s="162"/>
      <c r="Y78" s="162"/>
      <c r="Z78" s="162"/>
    </row>
    <row r="79" spans="1:26" s="24" customFormat="1" ht="15.75" x14ac:dyDescent="0.25">
      <c r="A79" s="410" t="s">
        <v>2481</v>
      </c>
      <c r="B79" s="411" t="s">
        <v>2522</v>
      </c>
      <c r="C79" s="412" t="s">
        <v>40</v>
      </c>
      <c r="D79" s="56" t="str">
        <f>VLOOKUP(A79,'RRE0020'!$A$2:$K$500,11,0)</f>
        <v>Trainee</v>
      </c>
      <c r="E79" s="320">
        <f>SUMIF('RRE0020'!$A$2:$A$500,ĐML!A79,'RRE0020'!$E$2:$E$500)</f>
        <v>3556095000</v>
      </c>
      <c r="F79" s="320">
        <f>SUMIF('RRE0020'!$A$2:$A$500,ĐML!A79,'RRE0020'!$F$2:$F$500)</f>
        <v>7591182</v>
      </c>
      <c r="G79" s="320">
        <f>SUMIF(Call!$E$2:$E$13,ĐML!A79,Call!$D$2:$D$13)</f>
        <v>0</v>
      </c>
      <c r="H79" s="320">
        <f>SUMIF('RRE0020'!$A$2:$A$482,ĐML!A79,'RRE0020'!$G$2:$G$482)</f>
        <v>0</v>
      </c>
      <c r="I79" s="320">
        <f t="shared" si="10"/>
        <v>7591182</v>
      </c>
      <c r="J79" s="406" t="e">
        <f>VLOOKUP(A79,'3.File NGT'!$B$2:$I$85,8,0)</f>
        <v>#N/A</v>
      </c>
      <c r="K79" s="320">
        <f t="shared" si="6"/>
        <v>7200000</v>
      </c>
      <c r="L79" s="275" t="str">
        <f>VLOOKUP(A79,'2.SDMG'!$G$2:$J$499,4,0)</f>
        <v>01/06/2020</v>
      </c>
      <c r="M79" s="369">
        <f t="shared" si="7"/>
        <v>9</v>
      </c>
      <c r="N79" s="320">
        <f t="shared" si="11"/>
        <v>391182</v>
      </c>
      <c r="O79" s="320">
        <f>VLOOKUP(A79,'RRE0020'!$A$2:$L$482,12,0)</f>
        <v>6000000</v>
      </c>
      <c r="P79" s="428" t="str">
        <f>VLOOKUP(A79,'2.SDMG'!$G$2:$L$499,6,0)</f>
        <v>1586</v>
      </c>
      <c r="Q79" s="321" t="str">
        <f t="shared" si="8"/>
        <v>no</v>
      </c>
      <c r="R79" s="321" t="str">
        <f t="shared" si="9"/>
        <v>no</v>
      </c>
      <c r="S79" s="374"/>
      <c r="T79" s="162"/>
      <c r="U79" s="162"/>
      <c r="V79" s="162"/>
      <c r="W79" s="162"/>
      <c r="X79" s="162"/>
      <c r="Y79" s="162"/>
      <c r="Z79" s="162"/>
    </row>
    <row r="80" spans="1:26" s="24" customFormat="1" ht="15.75" x14ac:dyDescent="0.25">
      <c r="A80" s="410" t="s">
        <v>2484</v>
      </c>
      <c r="B80" s="411" t="s">
        <v>233</v>
      </c>
      <c r="C80" s="412" t="s">
        <v>1563</v>
      </c>
      <c r="D80" s="56" t="str">
        <f>VLOOKUP(A80,'RRE0020'!$A$2:$K$500,11,0)</f>
        <v>Acting Senior Officer</v>
      </c>
      <c r="E80" s="320">
        <f>SUMIF('RRE0020'!$A$2:$A$500,ĐML!A80,'RRE0020'!$E$2:$E$500)</f>
        <v>1911397000</v>
      </c>
      <c r="F80" s="320">
        <f>SUMIF('RRE0020'!$A$2:$A$500,ĐML!A80,'RRE0020'!$F$2:$F$500)</f>
        <v>3765441</v>
      </c>
      <c r="G80" s="320">
        <f>SUMIF(Call!$E$2:$E$13,ĐML!A80,Call!$D$2:$D$13)</f>
        <v>0</v>
      </c>
      <c r="H80" s="320">
        <f>SUMIF('RRE0020'!$A$2:$A$482,ĐML!A80,'RRE0020'!$G$2:$G$482)</f>
        <v>0</v>
      </c>
      <c r="I80" s="320">
        <f t="shared" si="10"/>
        <v>3765441</v>
      </c>
      <c r="J80" s="406" t="e">
        <f>VLOOKUP(A80,'3.File NGT'!$B$2:$I$85,8,0)</f>
        <v>#N/A</v>
      </c>
      <c r="K80" s="320">
        <f t="shared" si="6"/>
        <v>9000000</v>
      </c>
      <c r="L80" s="275" t="str">
        <f>VLOOKUP(A80,'2.SDMG'!$G$2:$J$499,4,0)</f>
        <v>08/06/2020</v>
      </c>
      <c r="M80" s="369">
        <f t="shared" si="7"/>
        <v>9</v>
      </c>
      <c r="N80" s="320">
        <f t="shared" si="11"/>
        <v>-5234559</v>
      </c>
      <c r="O80" s="320">
        <f>VLOOKUP(A80,'RRE0020'!$A$2:$L$482,12,0)</f>
        <v>7500000</v>
      </c>
      <c r="P80" s="428" t="str">
        <f>VLOOKUP(A80,'2.SDMG'!$G$2:$L$499,6,0)</f>
        <v>1176</v>
      </c>
      <c r="Q80" s="321" t="str">
        <f t="shared" si="8"/>
        <v>no</v>
      </c>
      <c r="R80" s="321" t="str">
        <f t="shared" si="9"/>
        <v>no</v>
      </c>
      <c r="S80" s="374"/>
      <c r="T80" s="162"/>
      <c r="U80" s="162"/>
      <c r="V80" s="162"/>
      <c r="W80" s="162"/>
      <c r="X80" s="162"/>
      <c r="Y80" s="162"/>
      <c r="Z80" s="162"/>
    </row>
    <row r="81" spans="1:26" s="24" customFormat="1" ht="15.75" x14ac:dyDescent="0.25">
      <c r="A81" s="410" t="s">
        <v>2473</v>
      </c>
      <c r="B81" s="411" t="s">
        <v>2523</v>
      </c>
      <c r="C81" s="412" t="s">
        <v>41</v>
      </c>
      <c r="D81" s="56" t="str">
        <f>VLOOKUP(A81,'RRE0020'!$A$2:$K$500,11,0)</f>
        <v>Trainee</v>
      </c>
      <c r="E81" s="320">
        <f>SUMIF('RRE0020'!$A$2:$A$500,ĐML!A81,'RRE0020'!$E$2:$E$500)</f>
        <v>11958686000</v>
      </c>
      <c r="F81" s="320">
        <f>SUMIF('RRE0020'!$A$2:$A$500,ĐML!A81,'RRE0020'!$F$2:$F$500)</f>
        <v>19105347</v>
      </c>
      <c r="G81" s="320">
        <f>SUMIF(Call!$E$2:$E$13,ĐML!A81,Call!$D$2:$D$13)</f>
        <v>0</v>
      </c>
      <c r="H81" s="320">
        <f>SUMIF('RRE0020'!$A$2:$A$482,ĐML!A81,'RRE0020'!$G$2:$G$482)</f>
        <v>0</v>
      </c>
      <c r="I81" s="320">
        <f t="shared" si="10"/>
        <v>19105347</v>
      </c>
      <c r="J81" s="406" t="str">
        <f>VLOOKUP(A81,'3.File NGT'!$B$2:$I$85,8,0)</f>
        <v>1128</v>
      </c>
      <c r="K81" s="320">
        <f t="shared" si="6"/>
        <v>7200000</v>
      </c>
      <c r="L81" s="275" t="str">
        <f>VLOOKUP(A81,'2.SDMG'!$G$2:$J$499,4,0)</f>
        <v>09/06/2020</v>
      </c>
      <c r="M81" s="369">
        <f t="shared" si="7"/>
        <v>9</v>
      </c>
      <c r="N81" s="320">
        <f t="shared" si="11"/>
        <v>11905347</v>
      </c>
      <c r="O81" s="320">
        <f>VLOOKUP(A81,'RRE0020'!$A$2:$L$482,12,0)</f>
        <v>6000000</v>
      </c>
      <c r="P81" s="428" t="str">
        <f>VLOOKUP(A81,'2.SDMG'!$G$2:$L$499,6,0)</f>
        <v>1128</v>
      </c>
      <c r="Q81" s="321" t="str">
        <f t="shared" si="8"/>
        <v>no</v>
      </c>
      <c r="R81" s="321" t="str">
        <f t="shared" si="9"/>
        <v>no</v>
      </c>
      <c r="S81" s="374"/>
      <c r="T81" s="162"/>
      <c r="U81" s="162"/>
      <c r="V81" s="162"/>
      <c r="W81" s="162"/>
      <c r="X81" s="162"/>
      <c r="Y81" s="162"/>
      <c r="Z81" s="162"/>
    </row>
    <row r="82" spans="1:26" s="24" customFormat="1" ht="15.75" x14ac:dyDescent="0.25">
      <c r="A82" s="410" t="s">
        <v>2462</v>
      </c>
      <c r="B82" s="411" t="s">
        <v>2524</v>
      </c>
      <c r="C82" s="412" t="s">
        <v>35</v>
      </c>
      <c r="D82" s="56" t="str">
        <f>VLOOKUP(A82,'RRE0020'!$A$2:$K$500,11,0)</f>
        <v>Acting Senior Officer</v>
      </c>
      <c r="E82" s="320">
        <f>SUMIF('RRE0020'!$A$2:$A$500,ĐML!A82,'RRE0020'!$E$2:$E$500)</f>
        <v>17913653000</v>
      </c>
      <c r="F82" s="320">
        <f>SUMIF('RRE0020'!$A$2:$A$500,ĐML!A82,'RRE0020'!$F$2:$F$500)</f>
        <v>29796114</v>
      </c>
      <c r="G82" s="320">
        <f>SUMIF(Call!$E$2:$E$13,ĐML!A82,Call!$D$2:$D$13)</f>
        <v>0</v>
      </c>
      <c r="H82" s="320">
        <f>SUMIF('RRE0020'!$A$2:$A$482,ĐML!A82,'RRE0020'!$G$2:$G$482)</f>
        <v>0</v>
      </c>
      <c r="I82" s="320">
        <f t="shared" si="10"/>
        <v>29796114</v>
      </c>
      <c r="J82" s="406" t="str">
        <f>VLOOKUP(A82,'3.File NGT'!$B$2:$I$85,8,0)</f>
        <v>0218</v>
      </c>
      <c r="K82" s="320">
        <f t="shared" si="6"/>
        <v>9000000</v>
      </c>
      <c r="L82" s="275" t="str">
        <f>VLOOKUP(A82,'2.SDMG'!$G$2:$J$499,4,0)</f>
        <v>15/06/2020</v>
      </c>
      <c r="M82" s="369">
        <f t="shared" si="7"/>
        <v>9</v>
      </c>
      <c r="N82" s="320">
        <f t="shared" si="11"/>
        <v>20796114</v>
      </c>
      <c r="O82" s="320">
        <f>VLOOKUP(A82,'RRE0020'!$A$2:$L$482,12,0)</f>
        <v>7500000</v>
      </c>
      <c r="P82" s="428" t="str">
        <f>VLOOKUP(A82,'2.SDMG'!$G$2:$L$499,6,0)</f>
        <v>0762</v>
      </c>
      <c r="Q82" s="321" t="str">
        <f t="shared" si="8"/>
        <v>no</v>
      </c>
      <c r="R82" s="321" t="str">
        <f t="shared" si="9"/>
        <v>no</v>
      </c>
      <c r="S82" s="374"/>
      <c r="T82" s="162"/>
      <c r="U82" s="162"/>
      <c r="V82" s="162"/>
      <c r="W82" s="162"/>
      <c r="X82" s="162"/>
      <c r="Y82" s="162"/>
      <c r="Z82" s="162"/>
    </row>
    <row r="83" spans="1:26" s="24" customFormat="1" ht="15.75" x14ac:dyDescent="0.25">
      <c r="A83" s="410" t="s">
        <v>2487</v>
      </c>
      <c r="B83" s="411" t="s">
        <v>2564</v>
      </c>
      <c r="C83" s="412" t="s">
        <v>35</v>
      </c>
      <c r="D83" s="56" t="str">
        <f>VLOOKUP(A83,'RRE0020'!$A$2:$K$500,11,0)</f>
        <v>Trainee</v>
      </c>
      <c r="E83" s="320">
        <f>SUMIF('RRE0020'!$A$2:$A$500,ĐML!A83,'RRE0020'!$E$2:$E$500)</f>
        <v>22589522000</v>
      </c>
      <c r="F83" s="320">
        <f>SUMIF('RRE0020'!$A$2:$A$500,ĐML!A83,'RRE0020'!$F$2:$F$500)</f>
        <v>45350781</v>
      </c>
      <c r="G83" s="320">
        <f>SUMIF(Call!$E$2:$E$13,ĐML!A83,Call!$D$2:$D$13)</f>
        <v>30966</v>
      </c>
      <c r="H83" s="320">
        <f>SUMIF('RRE0020'!$A$2:$A$482,ĐML!A83,'RRE0020'!$G$2:$G$482)</f>
        <v>0</v>
      </c>
      <c r="I83" s="320">
        <f t="shared" si="10"/>
        <v>45319815</v>
      </c>
      <c r="J83" s="406" t="str">
        <f>VLOOKUP(A83,'3.File NGT'!$B$2:$I$85,8,0)</f>
        <v>0218</v>
      </c>
      <c r="K83" s="320">
        <f t="shared" si="6"/>
        <v>7200000</v>
      </c>
      <c r="L83" s="275" t="str">
        <f>VLOOKUP(A83,'2.SDMG'!$G$2:$J$499,4,0)</f>
        <v>26/06/2020</v>
      </c>
      <c r="M83" s="369">
        <f t="shared" si="7"/>
        <v>8</v>
      </c>
      <c r="N83" s="320">
        <f t="shared" si="11"/>
        <v>38150781</v>
      </c>
      <c r="O83" s="320">
        <f>VLOOKUP(A83,'RRE0020'!$A$2:$L$482,12,0)</f>
        <v>6000000</v>
      </c>
      <c r="P83" s="428" t="str">
        <f>VLOOKUP(A83,'2.SDMG'!$G$2:$L$499,6,0)</f>
        <v>0762</v>
      </c>
      <c r="Q83" s="321" t="str">
        <f t="shared" si="8"/>
        <v>no</v>
      </c>
      <c r="R83" s="321" t="str">
        <f t="shared" si="9"/>
        <v>no</v>
      </c>
      <c r="S83" s="374"/>
      <c r="T83" s="162"/>
      <c r="U83" s="162"/>
      <c r="V83" s="162"/>
      <c r="W83" s="162"/>
      <c r="X83" s="162"/>
      <c r="Y83" s="162"/>
      <c r="Z83" s="162"/>
    </row>
    <row r="84" spans="1:26" s="24" customFormat="1" ht="15.75" x14ac:dyDescent="0.25">
      <c r="A84" s="410" t="s">
        <v>2539</v>
      </c>
      <c r="B84" s="411" t="s">
        <v>2565</v>
      </c>
      <c r="C84" s="412" t="s">
        <v>40</v>
      </c>
      <c r="D84" s="56" t="str">
        <f>VLOOKUP(A84,'RRE0020'!$A$2:$K$500,11,0)</f>
        <v>Acting Senior Officer</v>
      </c>
      <c r="E84" s="320">
        <f>SUMIF('RRE0020'!$A$2:$A$500,ĐML!A84,'RRE0020'!$E$2:$E$500)</f>
        <v>1698560000</v>
      </c>
      <c r="F84" s="320">
        <f>SUMIF('RRE0020'!$A$2:$A$500,ĐML!A84,'RRE0020'!$F$2:$F$500)</f>
        <v>3338305</v>
      </c>
      <c r="G84" s="320">
        <f>SUMIF(Call!$E$2:$E$13,ĐML!A84,Call!$D$2:$D$13)</f>
        <v>0</v>
      </c>
      <c r="H84" s="320">
        <f>SUMIF('RRE0020'!$A$2:$A$482,ĐML!A84,'RRE0020'!$G$2:$G$482)</f>
        <v>0</v>
      </c>
      <c r="I84" s="320">
        <f t="shared" si="10"/>
        <v>3338305</v>
      </c>
      <c r="J84" s="406" t="str">
        <f>VLOOKUP(A84,'3.File NGT'!$B$2:$I$85,8,0)</f>
        <v>1192</v>
      </c>
      <c r="K84" s="320">
        <f t="shared" si="6"/>
        <v>9000000</v>
      </c>
      <c r="L84" s="275" t="str">
        <f>VLOOKUP(A84,'2.SDMG'!$G$2:$J$499,4,0)</f>
        <v>26/06/2020</v>
      </c>
      <c r="M84" s="369">
        <f t="shared" si="7"/>
        <v>8</v>
      </c>
      <c r="N84" s="320">
        <f t="shared" si="11"/>
        <v>-5661695</v>
      </c>
      <c r="O84" s="320">
        <f>VLOOKUP(A84,'RRE0020'!$A$2:$L$482,12,0)</f>
        <v>7500000</v>
      </c>
      <c r="P84" s="428" t="str">
        <f>VLOOKUP(A84,'2.SDMG'!$G$2:$L$499,6,0)</f>
        <v>1586</v>
      </c>
      <c r="Q84" s="321" t="str">
        <f t="shared" si="8"/>
        <v>no</v>
      </c>
      <c r="R84" s="321" t="str">
        <f t="shared" si="9"/>
        <v>no</v>
      </c>
      <c r="S84" s="374"/>
      <c r="T84" s="162"/>
      <c r="U84" s="162"/>
      <c r="V84" s="162"/>
      <c r="W84" s="162"/>
      <c r="X84" s="162"/>
      <c r="Y84" s="162"/>
      <c r="Z84" s="162"/>
    </row>
    <row r="85" spans="1:26" s="24" customFormat="1" ht="15.75" x14ac:dyDescent="0.25">
      <c r="A85" s="410" t="s">
        <v>2598</v>
      </c>
      <c r="B85" s="411" t="s">
        <v>2614</v>
      </c>
      <c r="C85" s="412" t="s">
        <v>1563</v>
      </c>
      <c r="D85" s="56" t="str">
        <f>VLOOKUP(A85,'RRE0020'!$A$2:$K$500,11,0)</f>
        <v>Acting Senior Officer</v>
      </c>
      <c r="E85" s="320">
        <f>SUMIF('RRE0020'!$A$2:$A$500,ĐML!A85,'RRE0020'!$E$2:$E$500)</f>
        <v>7658330000</v>
      </c>
      <c r="F85" s="320">
        <f>SUMIF('RRE0020'!$A$2:$A$500,ĐML!A85,'RRE0020'!$F$2:$F$500)</f>
        <v>13987340</v>
      </c>
      <c r="G85" s="320">
        <f>SUMIF(Call!$E$2:$E$13,ĐML!A85,Call!$D$2:$D$13)</f>
        <v>0</v>
      </c>
      <c r="H85" s="320">
        <f>SUMIF('RRE0020'!$A$2:$A$482,ĐML!A85,'RRE0020'!$G$2:$G$482)</f>
        <v>0</v>
      </c>
      <c r="I85" s="320">
        <f t="shared" si="10"/>
        <v>13987340</v>
      </c>
      <c r="J85" s="406" t="str">
        <f>VLOOKUP(A85,'3.File NGT'!$B$2:$I$85,8,0)</f>
        <v>1648</v>
      </c>
      <c r="K85" s="320">
        <f t="shared" si="6"/>
        <v>9000000</v>
      </c>
      <c r="L85" s="275" t="str">
        <f>VLOOKUP(A85,'2.SDMG'!$G$2:$J$499,4,0)</f>
        <v>29/07/2020</v>
      </c>
      <c r="M85" s="369">
        <f t="shared" si="7"/>
        <v>7</v>
      </c>
      <c r="N85" s="320">
        <f t="shared" si="11"/>
        <v>4987340</v>
      </c>
      <c r="O85" s="320">
        <f>VLOOKUP(A85,'RRE0020'!$A$2:$L$482,12,0)</f>
        <v>7500000</v>
      </c>
      <c r="P85" s="428" t="str">
        <f>VLOOKUP(A85,'2.SDMG'!$G$2:$L$499,6,0)</f>
        <v>1648</v>
      </c>
      <c r="Q85" s="321" t="str">
        <f t="shared" si="8"/>
        <v>no</v>
      </c>
      <c r="R85" s="321" t="str">
        <f t="shared" si="9"/>
        <v>no</v>
      </c>
      <c r="S85" s="374"/>
      <c r="T85" s="162"/>
      <c r="U85" s="162"/>
      <c r="V85" s="162"/>
      <c r="W85" s="162"/>
      <c r="X85" s="162"/>
      <c r="Y85" s="162"/>
      <c r="Z85" s="162"/>
    </row>
    <row r="86" spans="1:26" s="24" customFormat="1" ht="15.75" x14ac:dyDescent="0.25">
      <c r="A86" s="410" t="s">
        <v>2590</v>
      </c>
      <c r="B86" s="411" t="s">
        <v>2615</v>
      </c>
      <c r="C86" s="412" t="s">
        <v>40</v>
      </c>
      <c r="D86" s="56" t="str">
        <f>VLOOKUP(A86,'RRE0020'!$A$2:$K$500,11,0)</f>
        <v>Trainee</v>
      </c>
      <c r="E86" s="320">
        <f>SUMIF('RRE0020'!$A$2:$A$500,ĐML!A86,'RRE0020'!$E$2:$E$500)</f>
        <v>2940941300</v>
      </c>
      <c r="F86" s="320">
        <f>SUMIF('RRE0020'!$A$2:$A$500,ĐML!A86,'RRE0020'!$F$2:$F$500)</f>
        <v>4699171</v>
      </c>
      <c r="G86" s="320">
        <f>SUMIF(Call!$E$2:$E$13,ĐML!A86,Call!$D$2:$D$13)</f>
        <v>0</v>
      </c>
      <c r="H86" s="320">
        <f>SUMIF('RRE0020'!$A$2:$A$482,ĐML!A86,'RRE0020'!$G$2:$G$482)</f>
        <v>0</v>
      </c>
      <c r="I86" s="320">
        <f t="shared" si="10"/>
        <v>4699171</v>
      </c>
      <c r="J86" s="406" t="str">
        <f>VLOOKUP(A86,'3.File NGT'!$B$2:$I$85,8,0)</f>
        <v>0232</v>
      </c>
      <c r="K86" s="320">
        <f t="shared" si="6"/>
        <v>7200000</v>
      </c>
      <c r="L86" s="275" t="str">
        <f>VLOOKUP(A86,'2.SDMG'!$G$2:$J$499,4,0)</f>
        <v>05/08/2020</v>
      </c>
      <c r="M86" s="369">
        <f t="shared" si="7"/>
        <v>7</v>
      </c>
      <c r="N86" s="320">
        <f t="shared" si="11"/>
        <v>-2500829</v>
      </c>
      <c r="O86" s="320">
        <f>VLOOKUP(A86,'RRE0020'!$A$2:$L$482,12,0)</f>
        <v>6000000</v>
      </c>
      <c r="P86" s="428" t="str">
        <f>VLOOKUP(A86,'2.SDMG'!$G$2:$L$499,6,0)</f>
        <v>0232</v>
      </c>
      <c r="Q86" s="321" t="str">
        <f t="shared" si="8"/>
        <v>no</v>
      </c>
      <c r="R86" s="321" t="str">
        <f t="shared" si="9"/>
        <v>no</v>
      </c>
      <c r="S86" s="374"/>
      <c r="T86" s="162"/>
      <c r="U86" s="162"/>
      <c r="V86" s="162"/>
      <c r="W86" s="162"/>
      <c r="X86" s="162"/>
      <c r="Y86" s="162"/>
      <c r="Z86" s="162"/>
    </row>
    <row r="87" spans="1:26" s="24" customFormat="1" ht="15.75" x14ac:dyDescent="0.25">
      <c r="A87" s="410" t="s">
        <v>2578</v>
      </c>
      <c r="B87" s="411" t="s">
        <v>2616</v>
      </c>
      <c r="C87" s="412" t="s">
        <v>34</v>
      </c>
      <c r="D87" s="56" t="str">
        <f>VLOOKUP(A87,'RRE0020'!$A$2:$K$500,11,0)</f>
        <v>Trainee</v>
      </c>
      <c r="E87" s="320">
        <f>SUMIF('RRE0020'!$A$2:$A$500,ĐML!A87,'RRE0020'!$E$2:$E$500)</f>
        <v>8815152000</v>
      </c>
      <c r="F87" s="320">
        <f>SUMIF('RRE0020'!$A$2:$A$500,ĐML!A87,'RRE0020'!$F$2:$F$500)</f>
        <v>13278601</v>
      </c>
      <c r="G87" s="320">
        <f>SUMIF(Call!$E$2:$E$13,ĐML!A87,Call!$D$2:$D$13)</f>
        <v>0</v>
      </c>
      <c r="H87" s="320">
        <f>SUMIF('RRE0020'!$A$2:$A$482,ĐML!A87,'RRE0020'!$G$2:$G$482)</f>
        <v>0</v>
      </c>
      <c r="I87" s="320">
        <f t="shared" si="10"/>
        <v>13278601</v>
      </c>
      <c r="J87" s="406" t="e">
        <f>VLOOKUP(A87,'3.File NGT'!$B$2:$I$85,8,0)</f>
        <v>#N/A</v>
      </c>
      <c r="K87" s="320">
        <f t="shared" si="6"/>
        <v>8000000</v>
      </c>
      <c r="L87" s="275" t="str">
        <f>VLOOKUP(A87,'2.SDMG'!$G$2:$J$499,4,0)</f>
        <v>17/08/2020</v>
      </c>
      <c r="M87" s="369">
        <f t="shared" si="7"/>
        <v>6</v>
      </c>
      <c r="N87" s="320">
        <f t="shared" si="11"/>
        <v>5278601</v>
      </c>
      <c r="O87" s="320">
        <f>VLOOKUP(A87,'RRE0020'!$A$2:$L$482,12,0)</f>
        <v>6000000</v>
      </c>
      <c r="P87" s="428" t="str">
        <f>VLOOKUP(A87,'2.SDMG'!$G$2:$L$499,6,0)</f>
        <v>1336</v>
      </c>
      <c r="Q87" s="321" t="str">
        <f t="shared" si="8"/>
        <v>no</v>
      </c>
      <c r="R87" s="321" t="str">
        <f t="shared" si="9"/>
        <v>no</v>
      </c>
      <c r="S87" s="374"/>
      <c r="T87" s="162"/>
      <c r="U87" s="162"/>
      <c r="V87" s="162"/>
      <c r="W87" s="162"/>
      <c r="X87" s="162"/>
      <c r="Y87" s="162"/>
      <c r="Z87" s="162"/>
    </row>
    <row r="88" spans="1:26" s="24" customFormat="1" ht="15.75" x14ac:dyDescent="0.25">
      <c r="A88" s="410" t="s">
        <v>2595</v>
      </c>
      <c r="B88" s="411" t="s">
        <v>2617</v>
      </c>
      <c r="C88" s="412" t="s">
        <v>40</v>
      </c>
      <c r="D88" s="56" t="str">
        <f>VLOOKUP(A88,'RRE0020'!$A$2:$K$500,11,0)</f>
        <v>Trainee</v>
      </c>
      <c r="E88" s="320">
        <f>SUMIF('RRE0020'!$A$2:$A$500,ĐML!A88,'RRE0020'!$E$2:$E$500)</f>
        <v>4795060000</v>
      </c>
      <c r="F88" s="320">
        <f>SUMIF('RRE0020'!$A$2:$A$500,ĐML!A88,'RRE0020'!$F$2:$F$500)</f>
        <v>9900726</v>
      </c>
      <c r="G88" s="320">
        <f>SUMIF(Call!$E$2:$E$13,ĐML!A88,Call!$D$2:$D$13)</f>
        <v>0</v>
      </c>
      <c r="H88" s="320">
        <f>SUMIF('RRE0020'!$A$2:$A$482,ĐML!A88,'RRE0020'!$G$2:$G$482)</f>
        <v>0</v>
      </c>
      <c r="I88" s="320">
        <f t="shared" si="10"/>
        <v>9900726</v>
      </c>
      <c r="J88" s="406" t="str">
        <f>VLOOKUP(A88,'3.File NGT'!$B$2:$I$85,8,0)</f>
        <v>1192</v>
      </c>
      <c r="K88" s="320">
        <f t="shared" si="6"/>
        <v>8000000</v>
      </c>
      <c r="L88" s="275" t="str">
        <f>VLOOKUP(A88,'2.SDMG'!$G$2:$J$499,4,0)</f>
        <v>17/08/2020</v>
      </c>
      <c r="M88" s="369">
        <f t="shared" si="7"/>
        <v>6</v>
      </c>
      <c r="N88" s="320">
        <f t="shared" si="11"/>
        <v>1900726</v>
      </c>
      <c r="O88" s="320">
        <f>VLOOKUP(A88,'RRE0020'!$A$2:$L$482,12,0)</f>
        <v>6000000</v>
      </c>
      <c r="P88" s="428" t="str">
        <f>VLOOKUP(A88,'2.SDMG'!$G$2:$L$499,6,0)</f>
        <v>1192</v>
      </c>
      <c r="Q88" s="321" t="str">
        <f t="shared" si="8"/>
        <v>no</v>
      </c>
      <c r="R88" s="321" t="str">
        <f t="shared" si="9"/>
        <v>no</v>
      </c>
      <c r="S88" s="374"/>
      <c r="T88" s="162"/>
      <c r="U88" s="162"/>
      <c r="V88" s="162"/>
      <c r="W88" s="162"/>
      <c r="X88" s="162"/>
      <c r="Y88" s="162"/>
      <c r="Z88" s="162"/>
    </row>
    <row r="89" spans="1:26" s="24" customFormat="1" ht="15.75" x14ac:dyDescent="0.25">
      <c r="A89" s="410" t="s">
        <v>2576</v>
      </c>
      <c r="B89" s="411" t="s">
        <v>2618</v>
      </c>
      <c r="C89" s="412" t="s">
        <v>37</v>
      </c>
      <c r="D89" s="56" t="str">
        <f>VLOOKUP(A89,'RRE0020'!$A$2:$K$500,11,0)</f>
        <v>Acting Senior Officer</v>
      </c>
      <c r="E89" s="320">
        <f>SUMIF('RRE0020'!$A$2:$A$500,ĐML!A89,'RRE0020'!$E$2:$E$500)</f>
        <v>77712000</v>
      </c>
      <c r="F89" s="320">
        <f>SUMIF('RRE0020'!$A$2:$A$500,ĐML!A89,'RRE0020'!$F$2:$F$500)</f>
        <v>121859</v>
      </c>
      <c r="G89" s="320">
        <f>SUMIF(Call!$E$2:$E$13,ĐML!A89,Call!$D$2:$D$13)</f>
        <v>0</v>
      </c>
      <c r="H89" s="320">
        <f>SUMIF('RRE0020'!$A$2:$A$482,ĐML!A89,'RRE0020'!$G$2:$G$482)</f>
        <v>0</v>
      </c>
      <c r="I89" s="320">
        <f t="shared" si="10"/>
        <v>121859</v>
      </c>
      <c r="J89" s="406" t="str">
        <f>VLOOKUP(A89,'3.File NGT'!$B$2:$I$85,8,0)</f>
        <v>1549</v>
      </c>
      <c r="K89" s="320">
        <f t="shared" si="6"/>
        <v>9000000</v>
      </c>
      <c r="L89" s="275">
        <v>44061</v>
      </c>
      <c r="M89" s="369">
        <f t="shared" si="7"/>
        <v>6</v>
      </c>
      <c r="N89" s="320">
        <f t="shared" si="11"/>
        <v>-8878141</v>
      </c>
      <c r="O89" s="320">
        <f>VLOOKUP(A89,'RRE0020'!$A$2:$L$482,12,0)</f>
        <v>7500000</v>
      </c>
      <c r="P89" s="428" t="e">
        <f>VLOOKUP(A89,'2.SDMG'!$G$2:$L$499,6,0)</f>
        <v>#N/A</v>
      </c>
      <c r="Q89" s="321" t="str">
        <f t="shared" si="8"/>
        <v>no</v>
      </c>
      <c r="R89" s="321" t="str">
        <f t="shared" si="9"/>
        <v>no</v>
      </c>
      <c r="S89" s="374"/>
      <c r="T89" s="162"/>
      <c r="U89" s="162"/>
      <c r="V89" s="162"/>
      <c r="W89" s="162"/>
      <c r="X89" s="162"/>
      <c r="Y89" s="162"/>
      <c r="Z89" s="162"/>
    </row>
    <row r="90" spans="1:26" s="24" customFormat="1" ht="15.75" x14ac:dyDescent="0.25">
      <c r="A90" s="410" t="s">
        <v>2626</v>
      </c>
      <c r="B90" s="411" t="s">
        <v>2657</v>
      </c>
      <c r="C90" s="412" t="s">
        <v>34</v>
      </c>
      <c r="D90" s="56" t="str">
        <f>VLOOKUP(A90,'RRE0020'!$A$2:$K$500,11,0)</f>
        <v>Trainee</v>
      </c>
      <c r="E90" s="320">
        <f>SUMIF('RRE0020'!$A$2:$A$500,ĐML!A90,'RRE0020'!$E$2:$E$500)</f>
        <v>8373366000</v>
      </c>
      <c r="F90" s="320">
        <f>SUMIF('RRE0020'!$A$2:$A$500,ĐML!A90,'RRE0020'!$F$2:$F$500)</f>
        <v>14123119</v>
      </c>
      <c r="G90" s="320">
        <f>SUMIF(Call!$E$2:$E$13,ĐML!A90,Call!$D$2:$D$13)</f>
        <v>0</v>
      </c>
      <c r="H90" s="320">
        <f>SUMIF('RRE0020'!$A$2:$A$482,ĐML!A90,'RRE0020'!$G$2:$G$482)</f>
        <v>0</v>
      </c>
      <c r="I90" s="320">
        <f t="shared" si="10"/>
        <v>14123119</v>
      </c>
      <c r="J90" s="406" t="e">
        <f>VLOOKUP(A90,'3.File NGT'!$B$2:$I$85,8,0)</f>
        <v>#N/A</v>
      </c>
      <c r="K90" s="320">
        <f t="shared" si="6"/>
        <v>8000000</v>
      </c>
      <c r="L90" s="275" t="str">
        <f>VLOOKUP(A90,'2.SDMG'!$G$2:$J$499,4,0)</f>
        <v>27/08/2020</v>
      </c>
      <c r="M90" s="369">
        <f t="shared" si="7"/>
        <v>6</v>
      </c>
      <c r="N90" s="320">
        <f t="shared" si="11"/>
        <v>6123119</v>
      </c>
      <c r="O90" s="320">
        <f>VLOOKUP(A90,'RRE0020'!$A$2:$L$482,12,0)</f>
        <v>6000000</v>
      </c>
      <c r="P90" s="428" t="str">
        <f>VLOOKUP(A90,'2.SDMG'!$G$2:$L$499,6,0)</f>
        <v>0742</v>
      </c>
      <c r="Q90" s="321" t="str">
        <f t="shared" si="8"/>
        <v>no</v>
      </c>
      <c r="R90" s="321" t="str">
        <f t="shared" si="9"/>
        <v>no</v>
      </c>
      <c r="S90" s="374"/>
      <c r="T90" s="162"/>
      <c r="U90" s="162"/>
      <c r="V90" s="162"/>
      <c r="W90" s="162"/>
      <c r="X90" s="162"/>
      <c r="Y90" s="162"/>
      <c r="Z90" s="162"/>
    </row>
    <row r="91" spans="1:26" s="24" customFormat="1" ht="15.75" x14ac:dyDescent="0.25">
      <c r="A91" s="410" t="s">
        <v>2642</v>
      </c>
      <c r="B91" s="411" t="s">
        <v>2658</v>
      </c>
      <c r="C91" s="412" t="s">
        <v>39</v>
      </c>
      <c r="D91" s="56" t="str">
        <f>VLOOKUP(A91,'RRE0020'!$A$2:$K$500,11,0)</f>
        <v>Acting Senior Officer</v>
      </c>
      <c r="E91" s="320">
        <f>SUMIF('RRE0020'!$A$2:$A$500,ĐML!A91,'RRE0020'!$E$2:$E$500)</f>
        <v>11636065000</v>
      </c>
      <c r="F91" s="320">
        <f>SUMIF('RRE0020'!$A$2:$A$500,ĐML!A91,'RRE0020'!$F$2:$F$500)</f>
        <v>20111280</v>
      </c>
      <c r="G91" s="320">
        <f>SUMIF(Call!$E$2:$E$13,ĐML!A91,Call!$D$2:$D$13)</f>
        <v>0</v>
      </c>
      <c r="H91" s="320">
        <f>SUMIF('RRE0020'!$A$2:$A$482,ĐML!A91,'RRE0020'!$G$2:$G$482)</f>
        <v>0</v>
      </c>
      <c r="I91" s="320">
        <f t="shared" si="10"/>
        <v>20111280</v>
      </c>
      <c r="J91" s="406" t="e">
        <f>VLOOKUP(A91,'3.File NGT'!$B$2:$I$85,8,0)</f>
        <v>#N/A</v>
      </c>
      <c r="K91" s="320">
        <f t="shared" si="6"/>
        <v>9000000</v>
      </c>
      <c r="L91" s="275" t="str">
        <f>VLOOKUP(A91,'2.SDMG'!$G$2:$J$499,4,0)</f>
        <v>03/09/2020</v>
      </c>
      <c r="M91" s="369">
        <f t="shared" si="7"/>
        <v>6</v>
      </c>
      <c r="N91" s="320">
        <f t="shared" si="11"/>
        <v>11111280</v>
      </c>
      <c r="O91" s="320">
        <f>VLOOKUP(A91,'RRE0020'!$A$2:$L$482,12,0)</f>
        <v>7500000</v>
      </c>
      <c r="P91" s="428" t="str">
        <f>VLOOKUP(A91,'2.SDMG'!$G$2:$L$499,6,0)</f>
        <v>0034</v>
      </c>
      <c r="Q91" s="321" t="str">
        <f t="shared" si="8"/>
        <v>no</v>
      </c>
      <c r="R91" s="321" t="str">
        <f t="shared" si="9"/>
        <v>no</v>
      </c>
      <c r="S91" s="374"/>
      <c r="T91" s="162"/>
      <c r="U91" s="162"/>
      <c r="V91" s="162"/>
      <c r="W91" s="162"/>
      <c r="X91" s="162"/>
      <c r="Y91" s="162"/>
      <c r="Z91" s="162"/>
    </row>
    <row r="92" spans="1:26" s="24" customFormat="1" ht="15.75" x14ac:dyDescent="0.25">
      <c r="A92" s="410" t="s">
        <v>2646</v>
      </c>
      <c r="B92" s="411" t="s">
        <v>2647</v>
      </c>
      <c r="C92" s="412" t="s">
        <v>1563</v>
      </c>
      <c r="D92" s="56" t="str">
        <f>VLOOKUP(A92,'RRE0020'!$A$2:$K$500,11,0)</f>
        <v>Acting Senior Officer</v>
      </c>
      <c r="E92" s="320">
        <f>SUMIF('RRE0020'!$A$2:$A$500,ĐML!A92,'RRE0020'!$E$2:$E$500)</f>
        <v>8237162000</v>
      </c>
      <c r="F92" s="320">
        <f>SUMIF('RRE0020'!$A$2:$A$500,ĐML!A92,'RRE0020'!$F$2:$F$500)</f>
        <v>13403858</v>
      </c>
      <c r="G92" s="320">
        <f>SUMIF(Call!$E$2:$E$13,ĐML!A92,Call!$D$2:$D$13)</f>
        <v>0</v>
      </c>
      <c r="H92" s="320">
        <f>SUMIF('RRE0020'!$A$2:$A$482,ĐML!A92,'RRE0020'!$G$2:$G$482)</f>
        <v>0</v>
      </c>
      <c r="I92" s="320">
        <f t="shared" si="10"/>
        <v>13403858</v>
      </c>
      <c r="J92" s="406" t="str">
        <f>VLOOKUP(A92,'3.File NGT'!$B$2:$I$85,8,0)</f>
        <v>1536</v>
      </c>
      <c r="K92" s="320">
        <f t="shared" si="6"/>
        <v>9000000</v>
      </c>
      <c r="L92" s="275" t="str">
        <f>VLOOKUP(A92,'2.SDMG'!$G$2:$J$499,4,0)</f>
        <v>08/09/2020</v>
      </c>
      <c r="M92" s="369">
        <f t="shared" si="7"/>
        <v>6</v>
      </c>
      <c r="N92" s="320">
        <f t="shared" si="11"/>
        <v>4403858</v>
      </c>
      <c r="O92" s="320">
        <f>VLOOKUP(A92,'RRE0020'!$A$2:$L$482,12,0)</f>
        <v>7500000</v>
      </c>
      <c r="P92" s="428" t="str">
        <f>VLOOKUP(A92,'2.SDMG'!$G$2:$L$499,6,0)</f>
        <v>1536</v>
      </c>
      <c r="Q92" s="321" t="str">
        <f t="shared" si="8"/>
        <v>no</v>
      </c>
      <c r="R92" s="321" t="str">
        <f t="shared" si="9"/>
        <v>no</v>
      </c>
      <c r="S92" s="374"/>
      <c r="T92" s="162"/>
      <c r="U92" s="162"/>
      <c r="V92" s="162"/>
      <c r="W92" s="162"/>
      <c r="X92" s="162"/>
      <c r="Y92" s="162"/>
      <c r="Z92" s="162"/>
    </row>
    <row r="93" spans="1:26" s="24" customFormat="1" ht="15.75" x14ac:dyDescent="0.25">
      <c r="A93" s="410" t="s">
        <v>2639</v>
      </c>
      <c r="B93" s="411" t="s">
        <v>2704</v>
      </c>
      <c r="C93" s="412" t="s">
        <v>35</v>
      </c>
      <c r="D93" s="56" t="str">
        <f>VLOOKUP(A93,'RRE0020'!$A$2:$K$500,11,0)</f>
        <v>Trainee</v>
      </c>
      <c r="E93" s="320">
        <f>SUMIF('RRE0020'!$A$2:$A$500,ĐML!A93,'RRE0020'!$E$2:$E$500)</f>
        <v>8878027000</v>
      </c>
      <c r="F93" s="320">
        <f>SUMIF('RRE0020'!$A$2:$A$500,ĐML!A93,'RRE0020'!$F$2:$F$500)</f>
        <v>17489694</v>
      </c>
      <c r="G93" s="320">
        <f>SUMIF(Call!$E$2:$E$13,ĐML!A93,Call!$D$2:$D$13)</f>
        <v>0</v>
      </c>
      <c r="H93" s="320">
        <f>SUMIF('RRE0020'!$A$2:$A$482,ĐML!A93,'RRE0020'!$G$2:$G$482)</f>
        <v>0</v>
      </c>
      <c r="I93" s="320">
        <f t="shared" si="10"/>
        <v>17489694</v>
      </c>
      <c r="J93" s="406" t="str">
        <f>VLOOKUP(A93,'3.File NGT'!$B$2:$I$85,8,0)</f>
        <v>1141</v>
      </c>
      <c r="K93" s="320">
        <f t="shared" si="6"/>
        <v>8000000</v>
      </c>
      <c r="L93" s="275" t="str">
        <f>VLOOKUP(A93,'2.SDMG'!$G$2:$J$499,4,0)</f>
        <v>11/09/2020</v>
      </c>
      <c r="M93" s="369">
        <f t="shared" si="7"/>
        <v>6</v>
      </c>
      <c r="N93" s="320">
        <f t="shared" si="11"/>
        <v>9489694</v>
      </c>
      <c r="O93" s="320">
        <f>VLOOKUP(A93,'RRE0020'!$A$2:$L$482,12,0)</f>
        <v>6000000</v>
      </c>
      <c r="P93" s="428" t="str">
        <f>VLOOKUP(A93,'2.SDMG'!$G$2:$L$499,6,0)</f>
        <v>0762</v>
      </c>
      <c r="Q93" s="321" t="str">
        <f t="shared" si="8"/>
        <v>no</v>
      </c>
      <c r="R93" s="321" t="str">
        <f t="shared" si="9"/>
        <v>no</v>
      </c>
      <c r="S93" s="374"/>
      <c r="T93" s="162"/>
      <c r="U93" s="162"/>
      <c r="V93" s="162"/>
      <c r="W93" s="162"/>
      <c r="X93" s="162"/>
      <c r="Y93" s="162"/>
      <c r="Z93" s="162"/>
    </row>
    <row r="94" spans="1:26" s="24" customFormat="1" ht="15.75" x14ac:dyDescent="0.25">
      <c r="A94" s="410" t="s">
        <v>2636</v>
      </c>
      <c r="B94" s="411" t="s">
        <v>2659</v>
      </c>
      <c r="C94" s="412" t="s">
        <v>33</v>
      </c>
      <c r="D94" s="56" t="str">
        <f>VLOOKUP(A94,'RRE0020'!$A$2:$K$500,11,0)</f>
        <v>Acting Senior Officer</v>
      </c>
      <c r="E94" s="320">
        <f>SUMIF('RRE0020'!$A$2:$A$500,ĐML!A94,'RRE0020'!$E$2:$E$500)</f>
        <v>21140905000</v>
      </c>
      <c r="F94" s="320">
        <f>SUMIF('RRE0020'!$A$2:$A$500,ĐML!A94,'RRE0020'!$F$2:$F$500)</f>
        <v>40159118</v>
      </c>
      <c r="G94" s="320">
        <f>SUMIF(Call!$E$2:$E$13,ĐML!A94,Call!$D$2:$D$13)</f>
        <v>0</v>
      </c>
      <c r="H94" s="320">
        <f>SUMIF('RRE0020'!$A$2:$A$482,ĐML!A94,'RRE0020'!$G$2:$G$482)</f>
        <v>0</v>
      </c>
      <c r="I94" s="320">
        <f t="shared" si="10"/>
        <v>40159118</v>
      </c>
      <c r="J94" s="406" t="e">
        <f>VLOOKUP(A94,'3.File NGT'!$B$2:$I$85,8,0)</f>
        <v>#N/A</v>
      </c>
      <c r="K94" s="320">
        <f t="shared" si="6"/>
        <v>9000000</v>
      </c>
      <c r="L94" s="275" t="str">
        <f>VLOOKUP(A94,'2.SDMG'!$G$2:$J$499,4,0)</f>
        <v>11/09/2020</v>
      </c>
      <c r="M94" s="369">
        <f t="shared" si="7"/>
        <v>6</v>
      </c>
      <c r="N94" s="320">
        <f t="shared" si="11"/>
        <v>31159118</v>
      </c>
      <c r="O94" s="320">
        <f>VLOOKUP(A94,'RRE0020'!$A$2:$L$482,12,0)</f>
        <v>7500000</v>
      </c>
      <c r="P94" s="428" t="str">
        <f>VLOOKUP(A94,'2.SDMG'!$G$2:$L$499,6,0)</f>
        <v>1187</v>
      </c>
      <c r="Q94" s="321" t="str">
        <f t="shared" si="8"/>
        <v>no</v>
      </c>
      <c r="R94" s="321" t="str">
        <f t="shared" si="9"/>
        <v>no</v>
      </c>
      <c r="S94" s="374"/>
      <c r="T94" s="162"/>
      <c r="U94" s="162"/>
      <c r="V94" s="162"/>
      <c r="W94" s="162"/>
      <c r="X94" s="162"/>
      <c r="Y94" s="162"/>
      <c r="Z94" s="162"/>
    </row>
    <row r="95" spans="1:26" s="24" customFormat="1" ht="15.75" x14ac:dyDescent="0.25">
      <c r="A95" s="410" t="s">
        <v>2630</v>
      </c>
      <c r="B95" s="411" t="s">
        <v>2705</v>
      </c>
      <c r="C95" s="412" t="s">
        <v>33</v>
      </c>
      <c r="D95" s="56" t="str">
        <f>VLOOKUP(A95,'RRE0020'!$A$2:$K$500,11,0)</f>
        <v>Acting Senior Officer</v>
      </c>
      <c r="E95" s="320">
        <f>SUMIF('RRE0020'!$A$2:$A$500,ĐML!A95,'RRE0020'!$E$2:$E$500)</f>
        <v>5983670000</v>
      </c>
      <c r="F95" s="320">
        <f>SUMIF('RRE0020'!$A$2:$A$500,ĐML!A95,'RRE0020'!$F$2:$F$500)</f>
        <v>13109596</v>
      </c>
      <c r="G95" s="320">
        <f>SUMIF(Call!$E$2:$E$13,ĐML!A95,Call!$D$2:$D$13)</f>
        <v>0</v>
      </c>
      <c r="H95" s="320">
        <f>SUMIF('RRE0020'!$A$2:$A$482,ĐML!A95,'RRE0020'!$G$2:$G$482)</f>
        <v>0</v>
      </c>
      <c r="I95" s="320">
        <f t="shared" si="10"/>
        <v>13109596</v>
      </c>
      <c r="J95" s="406" t="e">
        <f>VLOOKUP(A95,'3.File NGT'!$B$2:$I$85,8,0)</f>
        <v>#N/A</v>
      </c>
      <c r="K95" s="320">
        <f t="shared" si="6"/>
        <v>9000000</v>
      </c>
      <c r="L95" s="275" t="str">
        <f>VLOOKUP(A95,'2.SDMG'!$G$2:$J$499,4,0)</f>
        <v>21/09/2020</v>
      </c>
      <c r="M95" s="369">
        <f t="shared" si="7"/>
        <v>5</v>
      </c>
      <c r="N95" s="320">
        <f t="shared" si="11"/>
        <v>4109596</v>
      </c>
      <c r="O95" s="320">
        <f>VLOOKUP(A95,'RRE0020'!$A$2:$L$482,12,0)</f>
        <v>7500000</v>
      </c>
      <c r="P95" s="428" t="str">
        <f>VLOOKUP(A95,'2.SDMG'!$G$2:$L$499,6,0)</f>
        <v>0925</v>
      </c>
      <c r="Q95" s="321" t="str">
        <f t="shared" si="8"/>
        <v>no</v>
      </c>
      <c r="R95" s="321" t="str">
        <f t="shared" si="9"/>
        <v>no</v>
      </c>
      <c r="S95" s="374"/>
      <c r="T95" s="162"/>
      <c r="U95" s="162"/>
      <c r="V95" s="162"/>
      <c r="W95" s="162"/>
      <c r="X95" s="162"/>
      <c r="Y95" s="162"/>
      <c r="Z95" s="162"/>
    </row>
    <row r="96" spans="1:26" s="24" customFormat="1" ht="15.75" x14ac:dyDescent="0.25">
      <c r="A96" s="410" t="s">
        <v>2649</v>
      </c>
      <c r="B96" s="411" t="s">
        <v>2660</v>
      </c>
      <c r="C96" s="412" t="s">
        <v>1563</v>
      </c>
      <c r="D96" s="56" t="str">
        <f>VLOOKUP(A96,'RRE0020'!$A$2:$K$500,11,0)</f>
        <v>Acting Senior Officer</v>
      </c>
      <c r="E96" s="320">
        <f>SUMIF('RRE0020'!$A$2:$A$500,ĐML!A96,'RRE0020'!$E$2:$E$500)</f>
        <v>13250652000</v>
      </c>
      <c r="F96" s="320">
        <f>SUMIF('RRE0020'!$A$2:$A$500,ĐML!A96,'RRE0020'!$F$2:$F$500)</f>
        <v>25936943</v>
      </c>
      <c r="G96" s="320">
        <f>SUMIF(Call!$E$2:$E$13,ĐML!A96,Call!$D$2:$D$13)</f>
        <v>0</v>
      </c>
      <c r="H96" s="320">
        <f>SUMIF('RRE0020'!$A$2:$A$482,ĐML!A96,'RRE0020'!$G$2:$G$482)</f>
        <v>0</v>
      </c>
      <c r="I96" s="320">
        <f t="shared" si="10"/>
        <v>25936943</v>
      </c>
      <c r="J96" s="406" t="str">
        <f>VLOOKUP(A96,'3.File NGT'!$B$2:$I$85,8,0)</f>
        <v>0924</v>
      </c>
      <c r="K96" s="320">
        <f t="shared" si="6"/>
        <v>9000000</v>
      </c>
      <c r="L96" s="275" t="str">
        <f>VLOOKUP(A96,'2.SDMG'!$G$2:$J$499,4,0)</f>
        <v>17/09/2020</v>
      </c>
      <c r="M96" s="369">
        <f t="shared" si="7"/>
        <v>5</v>
      </c>
      <c r="N96" s="320">
        <f t="shared" si="11"/>
        <v>16936943</v>
      </c>
      <c r="O96" s="320">
        <f>VLOOKUP(A96,'RRE0020'!$A$2:$L$482,12,0)</f>
        <v>7500000</v>
      </c>
      <c r="P96" s="428" t="str">
        <f>VLOOKUP(A96,'2.SDMG'!$G$2:$L$499,6,0)</f>
        <v>1648</v>
      </c>
      <c r="Q96" s="321" t="str">
        <f t="shared" si="8"/>
        <v>no</v>
      </c>
      <c r="R96" s="321" t="str">
        <f t="shared" si="9"/>
        <v>no</v>
      </c>
      <c r="S96" s="374"/>
      <c r="T96" s="162"/>
      <c r="U96" s="162"/>
      <c r="V96" s="162"/>
      <c r="W96" s="162"/>
      <c r="X96" s="162"/>
      <c r="Y96" s="162"/>
      <c r="Z96" s="162"/>
    </row>
    <row r="97" spans="1:26" s="24" customFormat="1" ht="15.75" x14ac:dyDescent="0.25">
      <c r="A97" s="410" t="s">
        <v>2633</v>
      </c>
      <c r="B97" s="411" t="s">
        <v>2661</v>
      </c>
      <c r="C97" s="412" t="s">
        <v>33</v>
      </c>
      <c r="D97" s="56" t="str">
        <f>VLOOKUP(A97,'RRE0020'!$A$2:$K$500,11,0)</f>
        <v>Acting Senior Officer</v>
      </c>
      <c r="E97" s="320">
        <f>SUMIF('RRE0020'!$A$2:$A$500,ĐML!A97,'RRE0020'!$E$2:$E$500)</f>
        <v>1568473000</v>
      </c>
      <c r="F97" s="320">
        <f>SUMIF('RRE0020'!$A$2:$A$500,ĐML!A97,'RRE0020'!$F$2:$F$500)</f>
        <v>3375131</v>
      </c>
      <c r="G97" s="320">
        <f>SUMIF(Call!$E$2:$E$13,ĐML!A97,Call!$D$2:$D$13)</f>
        <v>0</v>
      </c>
      <c r="H97" s="320">
        <f>SUMIF('RRE0020'!$A$2:$A$482,ĐML!A97,'RRE0020'!$G$2:$G$482)</f>
        <v>0</v>
      </c>
      <c r="I97" s="320">
        <f t="shared" si="10"/>
        <v>3375131</v>
      </c>
      <c r="J97" s="406" t="str">
        <f>VLOOKUP(A97,'3.File NGT'!$B$2:$I$85,8,0)</f>
        <v>1141</v>
      </c>
      <c r="K97" s="320">
        <f t="shared" si="6"/>
        <v>9000000</v>
      </c>
      <c r="L97" s="275" t="str">
        <f>VLOOKUP(A97,'2.SDMG'!$G$2:$J$499,4,0)</f>
        <v>22/09/2020</v>
      </c>
      <c r="M97" s="369">
        <f t="shared" si="7"/>
        <v>5</v>
      </c>
      <c r="N97" s="320">
        <f t="shared" si="11"/>
        <v>-5624869</v>
      </c>
      <c r="O97" s="320">
        <f>VLOOKUP(A97,'RRE0020'!$A$2:$L$482,12,0)</f>
        <v>7500000</v>
      </c>
      <c r="P97" s="428" t="str">
        <f>VLOOKUP(A97,'2.SDMG'!$G$2:$L$499,6,0)</f>
        <v>0925</v>
      </c>
      <c r="Q97" s="321" t="str">
        <f t="shared" si="8"/>
        <v>no</v>
      </c>
      <c r="R97" s="321" t="str">
        <f t="shared" si="9"/>
        <v>no</v>
      </c>
      <c r="S97" s="374"/>
      <c r="T97" s="162"/>
      <c r="U97" s="162"/>
      <c r="V97" s="162"/>
      <c r="W97" s="162"/>
      <c r="X97" s="162"/>
      <c r="Y97" s="162"/>
      <c r="Z97" s="162"/>
    </row>
    <row r="98" spans="1:26" s="24" customFormat="1" ht="15.75" x14ac:dyDescent="0.25">
      <c r="A98" s="410" t="s">
        <v>2676</v>
      </c>
      <c r="B98" s="411" t="s">
        <v>2706</v>
      </c>
      <c r="C98" s="412" t="s">
        <v>33</v>
      </c>
      <c r="D98" s="56" t="str">
        <f>VLOOKUP(A98,'RRE0020'!$A$2:$K$500,11,0)</f>
        <v>Acting Senior Officer</v>
      </c>
      <c r="E98" s="320">
        <f>SUMIF('RRE0020'!$A$2:$A$500,ĐML!A98,'RRE0020'!$E$2:$E$500)</f>
        <v>4644136000</v>
      </c>
      <c r="F98" s="320">
        <f>SUMIF('RRE0020'!$A$2:$A$500,ĐML!A98,'RRE0020'!$F$2:$F$500)</f>
        <v>9176829</v>
      </c>
      <c r="G98" s="320">
        <f>SUMIF(Call!$E$2:$E$13,ĐML!A98,Call!$D$2:$D$13)</f>
        <v>0</v>
      </c>
      <c r="H98" s="320">
        <f>SUMIF('RRE0020'!$A$2:$A$482,ĐML!A98,'RRE0020'!$G$2:$G$482)</f>
        <v>0</v>
      </c>
      <c r="I98" s="320">
        <f t="shared" si="10"/>
        <v>9176829</v>
      </c>
      <c r="J98" s="406" t="e">
        <f>VLOOKUP(A98,'3.File NGT'!$B$2:$I$85,8,0)</f>
        <v>#N/A</v>
      </c>
      <c r="K98" s="320">
        <f t="shared" si="6"/>
        <v>9000000</v>
      </c>
      <c r="L98" s="275" t="str">
        <f>VLOOKUP(A98,'2.SDMG'!$G$2:$J$499,4,0)</f>
        <v>06/10/2020</v>
      </c>
      <c r="M98" s="369">
        <f t="shared" si="7"/>
        <v>5</v>
      </c>
      <c r="N98" s="320">
        <f t="shared" si="11"/>
        <v>176829</v>
      </c>
      <c r="O98" s="320">
        <f>VLOOKUP(A98,'RRE0020'!$A$2:$L$482,12,0)</f>
        <v>7500000</v>
      </c>
      <c r="P98" s="428" t="str">
        <f>VLOOKUP(A98,'2.SDMG'!$G$2:$L$499,6,0)</f>
        <v>0925</v>
      </c>
      <c r="Q98" s="321" t="str">
        <f t="shared" si="8"/>
        <v>no</v>
      </c>
      <c r="R98" s="321" t="str">
        <f t="shared" si="9"/>
        <v>no</v>
      </c>
      <c r="S98" s="374"/>
      <c r="T98" s="162"/>
      <c r="U98" s="162"/>
      <c r="V98" s="162"/>
      <c r="W98" s="162"/>
      <c r="X98" s="162"/>
      <c r="Y98" s="162"/>
      <c r="Z98" s="162"/>
    </row>
    <row r="99" spans="1:26" s="24" customFormat="1" ht="15.75" x14ac:dyDescent="0.25">
      <c r="A99" s="410" t="s">
        <v>2671</v>
      </c>
      <c r="B99" s="411" t="s">
        <v>2665</v>
      </c>
      <c r="C99" s="412" t="s">
        <v>34</v>
      </c>
      <c r="D99" s="56" t="str">
        <f>VLOOKUP(A99,'RRE0020'!$A$2:$K$500,11,0)</f>
        <v>Trainee</v>
      </c>
      <c r="E99" s="320">
        <f>SUMIF('RRE0020'!$A$2:$A$500,ĐML!A99,'RRE0020'!$E$2:$E$500)</f>
        <v>3079199000</v>
      </c>
      <c r="F99" s="320">
        <f>SUMIF('RRE0020'!$A$2:$A$500,ĐML!A99,'RRE0020'!$F$2:$F$500)</f>
        <v>5764247</v>
      </c>
      <c r="G99" s="320">
        <f>SUMIF(Call!$E$2:$E$13,ĐML!A99,Call!$D$2:$D$13)</f>
        <v>0</v>
      </c>
      <c r="H99" s="320">
        <f>SUMIF('RRE0020'!$A$2:$A$482,ĐML!A99,'RRE0020'!$G$2:$G$482)</f>
        <v>0</v>
      </c>
      <c r="I99" s="320">
        <f t="shared" si="10"/>
        <v>5764247</v>
      </c>
      <c r="J99" s="406" t="str">
        <f>VLOOKUP(A99,'3.File NGT'!$B$2:$I$85,8,0)</f>
        <v>1496</v>
      </c>
      <c r="K99" s="320">
        <f t="shared" si="6"/>
        <v>3500000</v>
      </c>
      <c r="L99" s="275" t="str">
        <f>VLOOKUP(A99,'2.SDMG'!$G$2:$J$499,4,0)</f>
        <v>19/10/2020</v>
      </c>
      <c r="M99" s="369">
        <f t="shared" si="7"/>
        <v>4</v>
      </c>
      <c r="N99" s="320">
        <f t="shared" si="11"/>
        <v>2264247</v>
      </c>
      <c r="O99" s="320">
        <f>VLOOKUP(A99,'RRE0020'!$A$2:$L$482,12,0)</f>
        <v>6000000</v>
      </c>
      <c r="P99" s="428" t="str">
        <f>VLOOKUP(A99,'2.SDMG'!$G$2:$L$499,6,0)</f>
        <v>0742</v>
      </c>
      <c r="Q99" s="321" t="str">
        <f t="shared" si="8"/>
        <v>no</v>
      </c>
      <c r="R99" s="321" t="str">
        <f t="shared" si="9"/>
        <v>no</v>
      </c>
      <c r="S99" s="374"/>
      <c r="T99" s="162"/>
      <c r="U99" s="162"/>
      <c r="V99" s="162"/>
      <c r="W99" s="162"/>
      <c r="X99" s="162"/>
      <c r="Y99" s="162"/>
      <c r="Z99" s="162"/>
    </row>
    <row r="100" spans="1:26" s="24" customFormat="1" ht="15.75" x14ac:dyDescent="0.25">
      <c r="A100" s="410" t="s">
        <v>2693</v>
      </c>
      <c r="B100" s="411" t="s">
        <v>2709</v>
      </c>
      <c r="C100" s="412" t="s">
        <v>37</v>
      </c>
      <c r="D100" s="56" t="str">
        <f>VLOOKUP(A100,'RRE0020'!$A$2:$K$500,11,0)</f>
        <v>Trainee</v>
      </c>
      <c r="E100" s="320">
        <f>SUMIF('RRE0020'!$A$2:$A$500,ĐML!A100,'RRE0020'!$E$2:$E$500)</f>
        <v>16815057000</v>
      </c>
      <c r="F100" s="320">
        <f>SUMIF('RRE0020'!$A$2:$A$500,ĐML!A100,'RRE0020'!$F$2:$F$500)</f>
        <v>25201587</v>
      </c>
      <c r="G100" s="320">
        <f>SUMIF(Call!$E$2:$E$13,ĐML!A100,Call!$D$2:$D$13)</f>
        <v>0</v>
      </c>
      <c r="H100" s="320">
        <f>SUMIF('RRE0020'!$A$2:$A$482,ĐML!A100,'RRE0020'!$G$2:$G$482)</f>
        <v>0</v>
      </c>
      <c r="I100" s="320">
        <f t="shared" si="10"/>
        <v>25201587</v>
      </c>
      <c r="J100" s="406" t="str">
        <f>VLOOKUP(A100,'3.File NGT'!$B$2:$I$85,8,0)</f>
        <v>1525</v>
      </c>
      <c r="K100" s="320">
        <f t="shared" si="6"/>
        <v>3500000</v>
      </c>
      <c r="L100" s="275" t="str">
        <f>VLOOKUP(A100,'2.SDMG'!$G$2:$J$499,4,0)</f>
        <v>02/11/2020</v>
      </c>
      <c r="M100" s="369">
        <f t="shared" si="7"/>
        <v>4</v>
      </c>
      <c r="N100" s="320">
        <f t="shared" si="11"/>
        <v>21701587</v>
      </c>
      <c r="O100" s="320">
        <f>VLOOKUP(A100,'RRE0020'!$A$2:$L$482,12,0)</f>
        <v>6000000</v>
      </c>
      <c r="P100" s="428" t="str">
        <f>VLOOKUP(A100,'2.SDMG'!$G$2:$L$499,6,0)</f>
        <v>1549</v>
      </c>
      <c r="Q100" s="321" t="str">
        <f t="shared" si="8"/>
        <v>no</v>
      </c>
      <c r="R100" s="321" t="str">
        <f t="shared" si="9"/>
        <v>no</v>
      </c>
      <c r="S100" s="374"/>
      <c r="T100" s="162"/>
      <c r="U100" s="162"/>
      <c r="V100" s="162"/>
      <c r="W100" s="162"/>
      <c r="X100" s="162"/>
      <c r="Y100" s="162"/>
      <c r="Z100" s="162"/>
    </row>
    <row r="101" spans="1:26" s="24" customFormat="1" ht="15.75" x14ac:dyDescent="0.25">
      <c r="A101" s="413" t="s">
        <v>2688</v>
      </c>
      <c r="B101" s="411" t="s">
        <v>2740</v>
      </c>
      <c r="C101" s="412" t="s">
        <v>1560</v>
      </c>
      <c r="D101" s="56" t="str">
        <f>VLOOKUP(A101,'RRE0020'!$A$2:$K$500,11,0)</f>
        <v>Acting manager level 1</v>
      </c>
      <c r="E101" s="320">
        <f>SUMIF('RRE0020'!$A$2:$A$500,ĐML!A101,'RRE0020'!$E$2:$E$500)</f>
        <v>953401000</v>
      </c>
      <c r="F101" s="320">
        <f>SUMIF('RRE0020'!$A$2:$A$500,ĐML!A101,'RRE0020'!$F$2:$F$500)</f>
        <v>1401841</v>
      </c>
      <c r="G101" s="320">
        <f>SUMIF(Call!$E$2:$E$13,ĐML!A101,Call!$D$2:$D$13)</f>
        <v>0</v>
      </c>
      <c r="H101" s="320">
        <f>SUMIF('RRE0020'!$A$2:$A$482,ĐML!A101,'RRE0020'!$G$2:$G$482)</f>
        <v>0</v>
      </c>
      <c r="I101" s="320">
        <f t="shared" si="10"/>
        <v>1401841</v>
      </c>
      <c r="J101" s="406" t="str">
        <f>VLOOKUP(A101,'3.File NGT'!$B$2:$I$85,8,0)</f>
        <v>1141</v>
      </c>
      <c r="K101" s="320">
        <f t="shared" si="6"/>
        <v>12600000</v>
      </c>
      <c r="L101" s="275" t="str">
        <f>VLOOKUP(A101,'2.SDMG'!$G$2:$J$499,4,0)</f>
        <v>26/10/2020</v>
      </c>
      <c r="M101" s="369">
        <f t="shared" si="7"/>
        <v>4</v>
      </c>
      <c r="N101" s="320">
        <f t="shared" si="11"/>
        <v>-11198159</v>
      </c>
      <c r="O101" s="320">
        <f>VLOOKUP(A101,'RRE0020'!$A$2:$L$482,12,0)</f>
        <v>10500000</v>
      </c>
      <c r="P101" s="428" t="e">
        <f>VLOOKUP(A101,'2.SDMG'!$G$2:$L$499,6,0)</f>
        <v>#N/A</v>
      </c>
      <c r="Q101" s="328" t="str">
        <f t="shared" si="8"/>
        <v>no</v>
      </c>
      <c r="R101" s="321" t="str">
        <f t="shared" si="9"/>
        <v>no</v>
      </c>
      <c r="S101" s="374"/>
      <c r="T101" s="162"/>
      <c r="U101" s="162"/>
      <c r="V101" s="162"/>
      <c r="W101" s="162"/>
      <c r="X101" s="162"/>
      <c r="Y101" s="162"/>
      <c r="Z101" s="162"/>
    </row>
    <row r="102" spans="1:26" s="24" customFormat="1" ht="15.75" x14ac:dyDescent="0.25">
      <c r="A102" s="410" t="s">
        <v>2691</v>
      </c>
      <c r="B102" s="411" t="s">
        <v>2713</v>
      </c>
      <c r="C102" s="412" t="s">
        <v>34</v>
      </c>
      <c r="D102" s="56" t="str">
        <f>VLOOKUP(A102,'RRE0020'!$A$2:$K$500,11,0)</f>
        <v>Trainee</v>
      </c>
      <c r="E102" s="320">
        <f>SUMIF('RRE0020'!$A$2:$A$500,ĐML!A102,'RRE0020'!$E$2:$E$500)</f>
        <v>3810728000</v>
      </c>
      <c r="F102" s="320">
        <f>SUMIF('RRE0020'!$A$2:$A$500,ĐML!A102,'RRE0020'!$F$2:$F$500)</f>
        <v>8003729</v>
      </c>
      <c r="G102" s="320">
        <f>SUMIF(Call!$E$2:$E$13,ĐML!A102,Call!$D$2:$D$13)</f>
        <v>0</v>
      </c>
      <c r="H102" s="320">
        <f>SUMIF('RRE0020'!$A$2:$A$482,ĐML!A102,'RRE0020'!$G$2:$G$482)</f>
        <v>0</v>
      </c>
      <c r="I102" s="320">
        <f t="shared" si="10"/>
        <v>8003729</v>
      </c>
      <c r="J102" s="406" t="str">
        <f>VLOOKUP(A102,'3.File NGT'!$B$2:$I$85,8,0)</f>
        <v>1259</v>
      </c>
      <c r="K102" s="320">
        <f t="shared" si="6"/>
        <v>3500000</v>
      </c>
      <c r="L102" s="275" t="str">
        <f>VLOOKUP(A102,'2.SDMG'!$G$2:$J$499,4,0)</f>
        <v>26/10/2020</v>
      </c>
      <c r="M102" s="369">
        <f t="shared" si="7"/>
        <v>4</v>
      </c>
      <c r="N102" s="320">
        <f t="shared" si="11"/>
        <v>4503729</v>
      </c>
      <c r="O102" s="320">
        <f>VLOOKUP(A102,'RRE0020'!$A$2:$L$482,12,0)</f>
        <v>6000000</v>
      </c>
      <c r="P102" s="428" t="str">
        <f>VLOOKUP(A102,'2.SDMG'!$G$2:$L$499,6,0)</f>
        <v>1259</v>
      </c>
      <c r="Q102" s="321" t="str">
        <f t="shared" si="8"/>
        <v>no</v>
      </c>
      <c r="R102" s="321" t="str">
        <f t="shared" si="9"/>
        <v>no</v>
      </c>
      <c r="S102" s="374"/>
      <c r="T102" s="162"/>
      <c r="U102" s="162"/>
      <c r="V102" s="162"/>
      <c r="W102" s="162"/>
      <c r="X102" s="162"/>
      <c r="Y102" s="162"/>
      <c r="Z102" s="162"/>
    </row>
    <row r="103" spans="1:26" s="24" customFormat="1" ht="15.75" x14ac:dyDescent="0.25">
      <c r="A103" s="410" t="s">
        <v>2714</v>
      </c>
      <c r="B103" s="411" t="s">
        <v>2715</v>
      </c>
      <c r="C103" s="412" t="s">
        <v>40</v>
      </c>
      <c r="D103" s="56" t="str">
        <f>VLOOKUP(A103,'RRE0020'!$A$2:$K$500,11,0)</f>
        <v>Trainee</v>
      </c>
      <c r="E103" s="320">
        <f>SUMIF('RRE0020'!$A$2:$A$500,ĐML!A103,'RRE0020'!$E$2:$E$500)</f>
        <v>883215000</v>
      </c>
      <c r="F103" s="320">
        <f>SUMIF('RRE0020'!$A$2:$A$500,ĐML!A103,'RRE0020'!$F$2:$F$500)</f>
        <v>1936428</v>
      </c>
      <c r="G103" s="320">
        <f>SUMIF(Call!$E$2:$E$13,ĐML!A103,Call!$D$2:$D$13)</f>
        <v>0</v>
      </c>
      <c r="H103" s="320">
        <f>SUMIF('RRE0020'!$A$2:$A$482,ĐML!A103,'RRE0020'!$G$2:$G$482)</f>
        <v>0</v>
      </c>
      <c r="I103" s="320">
        <f t="shared" si="10"/>
        <v>1936428</v>
      </c>
      <c r="J103" s="406" t="str">
        <f>VLOOKUP(A103,'3.File NGT'!$B$2:$I$85,8,0)</f>
        <v>0232</v>
      </c>
      <c r="K103" s="320">
        <f t="shared" si="6"/>
        <v>3500000</v>
      </c>
      <c r="L103" s="275" t="str">
        <f>VLOOKUP(A103,'2.SDMG'!$G$2:$J$499,4,0)</f>
        <v>04/11/2020</v>
      </c>
      <c r="M103" s="369">
        <f t="shared" si="7"/>
        <v>4</v>
      </c>
      <c r="N103" s="320">
        <f t="shared" si="11"/>
        <v>-1563572</v>
      </c>
      <c r="O103" s="320">
        <f>VLOOKUP(A103,'RRE0020'!$A$2:$L$482,12,0)</f>
        <v>6000000</v>
      </c>
      <c r="P103" s="428" t="str">
        <f>VLOOKUP(A103,'2.SDMG'!$G$2:$L$499,6,0)</f>
        <v>0232</v>
      </c>
      <c r="Q103" s="321" t="str">
        <f t="shared" si="8"/>
        <v>no</v>
      </c>
      <c r="R103" s="321" t="str">
        <f t="shared" si="9"/>
        <v>no</v>
      </c>
      <c r="S103" s="374"/>
      <c r="T103" s="162"/>
      <c r="U103" s="162"/>
      <c r="V103" s="162"/>
      <c r="W103" s="162"/>
      <c r="X103" s="162"/>
      <c r="Y103" s="162"/>
      <c r="Z103" s="162"/>
    </row>
    <row r="104" spans="1:26" s="24" customFormat="1" ht="15.75" x14ac:dyDescent="0.25">
      <c r="A104" s="410" t="s">
        <v>2716</v>
      </c>
      <c r="B104" s="411" t="s">
        <v>2717</v>
      </c>
      <c r="C104" s="412" t="s">
        <v>33</v>
      </c>
      <c r="D104" s="56" t="str">
        <f>VLOOKUP(A104,'RRE0020'!$A$2:$K$500,11,0)</f>
        <v>Trainee</v>
      </c>
      <c r="E104" s="320">
        <f>SUMIF('RRE0020'!$A$2:$A$500,ĐML!A104,'RRE0020'!$E$2:$E$500)</f>
        <v>6284270000</v>
      </c>
      <c r="F104" s="320">
        <f>SUMIF('RRE0020'!$A$2:$A$500,ĐML!A104,'RRE0020'!$F$2:$F$500)</f>
        <v>12480279</v>
      </c>
      <c r="G104" s="320">
        <f>SUMIF(Call!$E$2:$E$13,ĐML!A104,Call!$D$2:$D$13)</f>
        <v>0</v>
      </c>
      <c r="H104" s="320">
        <f>SUMIF('RRE0020'!$A$2:$A$482,ĐML!A104,'RRE0020'!$G$2:$G$482)</f>
        <v>0</v>
      </c>
      <c r="I104" s="320">
        <f t="shared" si="10"/>
        <v>12480279</v>
      </c>
      <c r="J104" s="406" t="e">
        <f>VLOOKUP(A104,'3.File NGT'!$B$2:$I$85,8,0)</f>
        <v>#N/A</v>
      </c>
      <c r="K104" s="320">
        <f t="shared" si="6"/>
        <v>2000000</v>
      </c>
      <c r="L104" s="275" t="str">
        <f>VLOOKUP(A104,'2.SDMG'!$G$2:$J$499,4,0)</f>
        <v>19/11/2020</v>
      </c>
      <c r="M104" s="369">
        <f t="shared" si="7"/>
        <v>3</v>
      </c>
      <c r="N104" s="320">
        <f t="shared" si="11"/>
        <v>10480279</v>
      </c>
      <c r="O104" s="320">
        <f>VLOOKUP(A104,'RRE0020'!$A$2:$L$482,12,0)</f>
        <v>6000000</v>
      </c>
      <c r="P104" s="428" t="str">
        <f>VLOOKUP(A104,'2.SDMG'!$G$2:$L$499,6,0)</f>
        <v>1187</v>
      </c>
      <c r="Q104" s="321" t="str">
        <f t="shared" si="8"/>
        <v>no</v>
      </c>
      <c r="R104" s="321" t="str">
        <f t="shared" si="9"/>
        <v>no</v>
      </c>
      <c r="S104" s="374"/>
      <c r="T104" s="162"/>
      <c r="U104" s="162"/>
      <c r="V104" s="162"/>
      <c r="W104" s="162"/>
      <c r="X104" s="162"/>
      <c r="Y104" s="162"/>
      <c r="Z104" s="162"/>
    </row>
    <row r="105" spans="1:26" s="24" customFormat="1" ht="15.75" x14ac:dyDescent="0.25">
      <c r="A105" s="410" t="s">
        <v>2731</v>
      </c>
      <c r="B105" s="411" t="s">
        <v>2772</v>
      </c>
      <c r="C105" s="412" t="s">
        <v>34</v>
      </c>
      <c r="D105" s="56" t="str">
        <f>VLOOKUP(A105,'RRE0020'!$A$2:$K$500,11,0)</f>
        <v>Trainee</v>
      </c>
      <c r="E105" s="320">
        <f>SUMIF('RRE0020'!$A$2:$A$500,ĐML!A105,'RRE0020'!$E$2:$E$500)</f>
        <v>1710468000</v>
      </c>
      <c r="F105" s="320">
        <f>SUMIF('RRE0020'!$A$2:$A$500,ĐML!A105,'RRE0020'!$F$2:$F$500)</f>
        <v>3324852</v>
      </c>
      <c r="G105" s="320">
        <f>SUMIF(Call!$E$2:$E$13,ĐML!A105,Call!$D$2:$D$13)</f>
        <v>0</v>
      </c>
      <c r="H105" s="320">
        <f>SUMIF('RRE0020'!$A$2:$A$482,ĐML!A105,'RRE0020'!$G$2:$G$482)</f>
        <v>0</v>
      </c>
      <c r="I105" s="320">
        <f t="shared" si="10"/>
        <v>3324852</v>
      </c>
      <c r="J105" s="406" t="e">
        <f>VLOOKUP(A105,'3.File NGT'!$B$2:$I$85,8,0)</f>
        <v>#N/A</v>
      </c>
      <c r="K105" s="320">
        <f t="shared" si="6"/>
        <v>2000000</v>
      </c>
      <c r="L105" s="275" t="str">
        <f>VLOOKUP(A105,'2.SDMG'!$G$2:$J$499,4,0)</f>
        <v>23/11/2020</v>
      </c>
      <c r="M105" s="369">
        <f t="shared" si="7"/>
        <v>3</v>
      </c>
      <c r="N105" s="320">
        <f t="shared" si="11"/>
        <v>1324852</v>
      </c>
      <c r="O105" s="320">
        <f>VLOOKUP(A105,'RRE0020'!$A$2:$L$482,12,0)</f>
        <v>6000000</v>
      </c>
      <c r="P105" s="428" t="str">
        <f>VLOOKUP(A105,'2.SDMG'!$G$2:$L$499,6,0)</f>
        <v>1336</v>
      </c>
      <c r="Q105" s="321" t="str">
        <f t="shared" si="8"/>
        <v>no</v>
      </c>
      <c r="R105" s="321" t="str">
        <f t="shared" si="9"/>
        <v>no</v>
      </c>
      <c r="S105" s="374"/>
      <c r="T105" s="162"/>
      <c r="U105" s="162"/>
      <c r="V105" s="162"/>
      <c r="W105" s="162"/>
      <c r="X105" s="162"/>
      <c r="Y105" s="162"/>
      <c r="Z105" s="162"/>
    </row>
    <row r="106" spans="1:26" s="24" customFormat="1" ht="15.75" x14ac:dyDescent="0.25">
      <c r="A106" s="410" t="s">
        <v>2735</v>
      </c>
      <c r="B106" s="411" t="s">
        <v>2773</v>
      </c>
      <c r="C106" s="412" t="s">
        <v>39</v>
      </c>
      <c r="D106" s="56" t="str">
        <f>VLOOKUP(A106,'RRE0020'!$A$2:$K$500,11,0)</f>
        <v>Trainee</v>
      </c>
      <c r="E106" s="320">
        <f>SUMIF('RRE0020'!$A$2:$A$500,ĐML!A106,'RRE0020'!$E$2:$E$500)</f>
        <v>4368357000</v>
      </c>
      <c r="F106" s="320">
        <f>SUMIF('RRE0020'!$A$2:$A$500,ĐML!A106,'RRE0020'!$F$2:$F$500)</f>
        <v>7782649</v>
      </c>
      <c r="G106" s="320">
        <f>SUMIF(Call!$E$2:$E$13,ĐML!A106,Call!$D$2:$D$13)</f>
        <v>0</v>
      </c>
      <c r="H106" s="320">
        <f>SUMIF('RRE0020'!$A$2:$A$482,ĐML!A106,'RRE0020'!$G$2:$G$482)</f>
        <v>0</v>
      </c>
      <c r="I106" s="320">
        <f t="shared" si="10"/>
        <v>7782649</v>
      </c>
      <c r="J106" s="406" t="e">
        <f>VLOOKUP(A106,'3.File NGT'!$B$2:$I$85,8,0)</f>
        <v>#N/A</v>
      </c>
      <c r="K106" s="320">
        <f t="shared" si="6"/>
        <v>2000000</v>
      </c>
      <c r="L106" s="275" t="str">
        <f>VLOOKUP(A106,'2.SDMG'!$G$2:$J$499,4,0)</f>
        <v>23/11/2020</v>
      </c>
      <c r="M106" s="369">
        <f t="shared" si="7"/>
        <v>3</v>
      </c>
      <c r="N106" s="320">
        <f t="shared" si="11"/>
        <v>5782649</v>
      </c>
      <c r="O106" s="320">
        <f>VLOOKUP(A106,'RRE0020'!$A$2:$L$482,12,0)</f>
        <v>6000000</v>
      </c>
      <c r="P106" s="428" t="str">
        <f>VLOOKUP(A106,'2.SDMG'!$G$2:$L$499,6,0)</f>
        <v>0034</v>
      </c>
      <c r="Q106" s="321" t="str">
        <f t="shared" si="8"/>
        <v>no</v>
      </c>
      <c r="R106" s="321" t="str">
        <f t="shared" si="9"/>
        <v>no</v>
      </c>
      <c r="S106" s="374"/>
      <c r="T106" s="162"/>
      <c r="U106" s="162"/>
      <c r="V106" s="162"/>
      <c r="W106" s="162"/>
      <c r="X106" s="162"/>
      <c r="Y106" s="162"/>
      <c r="Z106" s="162"/>
    </row>
    <row r="107" spans="1:26" s="24" customFormat="1" ht="15.75" x14ac:dyDescent="0.25">
      <c r="A107" s="410" t="s">
        <v>2811</v>
      </c>
      <c r="B107" s="411" t="s">
        <v>2854</v>
      </c>
      <c r="C107" s="412" t="s">
        <v>1560</v>
      </c>
      <c r="D107" s="56" t="str">
        <f>VLOOKUP(A107,'RRE0020'!$A$2:$K$500,11,0)</f>
        <v>Acting Senior Officer</v>
      </c>
      <c r="E107" s="320">
        <f>SUMIF('RRE0020'!$A$2:$A$500,ĐML!A107,'RRE0020'!$E$2:$E$500)</f>
        <v>6646205000</v>
      </c>
      <c r="F107" s="320">
        <f>SUMIF('RRE0020'!$A$2:$A$500,ĐML!A107,'RRE0020'!$F$2:$F$500)</f>
        <v>12861691</v>
      </c>
      <c r="G107" s="320">
        <f>SUMIF(Call!$E$2:$E$13,ĐML!A107,Call!$D$2:$D$13)</f>
        <v>0</v>
      </c>
      <c r="H107" s="320">
        <f>SUMIF('RRE0020'!$A$2:$A$482,ĐML!A107,'RRE0020'!$G$2:$G$482)</f>
        <v>0</v>
      </c>
      <c r="I107" s="320">
        <f t="shared" si="10"/>
        <v>12861691</v>
      </c>
      <c r="J107" s="406" t="str">
        <f>VLOOKUP(A107,'3.File NGT'!$B$2:$I$85,8,0)</f>
        <v>1723</v>
      </c>
      <c r="K107" s="320">
        <f t="shared" si="6"/>
        <v>9000000</v>
      </c>
      <c r="L107" s="275" t="str">
        <f>VLOOKUP(A107,'2.SDMG'!$G$2:$J$499,4,0)</f>
        <v>30/11/2020</v>
      </c>
      <c r="M107" s="369">
        <f t="shared" si="7"/>
        <v>3</v>
      </c>
      <c r="N107" s="320">
        <f t="shared" si="11"/>
        <v>3861691</v>
      </c>
      <c r="O107" s="320">
        <f>VLOOKUP(A107,'RRE0020'!$A$2:$L$482,12,0)</f>
        <v>7500000</v>
      </c>
      <c r="P107" s="428" t="str">
        <f>VLOOKUP(A107,'2.SDMG'!$G$2:$L$499,6,0)</f>
        <v>1723</v>
      </c>
      <c r="Q107" s="321" t="str">
        <f t="shared" si="8"/>
        <v>no</v>
      </c>
      <c r="R107" s="321" t="str">
        <f t="shared" si="9"/>
        <v>no</v>
      </c>
      <c r="S107" s="374"/>
      <c r="T107" s="162"/>
      <c r="U107" s="162"/>
      <c r="V107" s="162"/>
      <c r="W107" s="162"/>
      <c r="X107" s="162"/>
      <c r="Y107" s="162"/>
      <c r="Z107" s="162"/>
    </row>
    <row r="108" spans="1:26" s="24" customFormat="1" ht="15.75" x14ac:dyDescent="0.25">
      <c r="A108" s="410" t="s">
        <v>2774</v>
      </c>
      <c r="B108" s="411" t="s">
        <v>2775</v>
      </c>
      <c r="C108" s="412" t="s">
        <v>37</v>
      </c>
      <c r="D108" s="56" t="str">
        <f>VLOOKUP(A108,'RRE0020'!$A$2:$K$500,11,0)</f>
        <v>Trainee</v>
      </c>
      <c r="E108" s="320">
        <f>SUMIF('RRE0020'!$A$2:$A$500,ĐML!A108,'RRE0020'!$E$2:$E$500)</f>
        <v>2360253000</v>
      </c>
      <c r="F108" s="320">
        <f>SUMIF('RRE0020'!$A$2:$A$500,ĐML!A108,'RRE0020'!$F$2:$F$500)</f>
        <v>3474820</v>
      </c>
      <c r="G108" s="320">
        <f>SUMIF(Call!$E$2:$E$13,ĐML!A108,Call!$D$2:$D$13)</f>
        <v>0</v>
      </c>
      <c r="H108" s="320">
        <f>SUMIF('RRE0020'!$A$2:$A$482,ĐML!A108,'RRE0020'!$G$2:$G$482)</f>
        <v>0</v>
      </c>
      <c r="I108" s="320">
        <f t="shared" si="10"/>
        <v>3474820</v>
      </c>
      <c r="J108" s="406" t="e">
        <f>VLOOKUP(A108,'3.File NGT'!$B$2:$I$85,8,0)</f>
        <v>#N/A</v>
      </c>
      <c r="K108" s="320">
        <f t="shared" si="6"/>
        <v>2000000</v>
      </c>
      <c r="L108" s="275" t="str">
        <f>VLOOKUP(A108,'2.SDMG'!$G$2:$J$499,4,0)</f>
        <v>02/12/2020</v>
      </c>
      <c r="M108" s="369">
        <f t="shared" si="7"/>
        <v>3</v>
      </c>
      <c r="N108" s="320">
        <f t="shared" si="11"/>
        <v>1474820</v>
      </c>
      <c r="O108" s="320">
        <f>VLOOKUP(A108,'RRE0020'!$A$2:$L$482,12,0)</f>
        <v>6000000</v>
      </c>
      <c r="P108" s="428" t="str">
        <f>VLOOKUP(A108,'2.SDMG'!$G$2:$L$499,6,0)</f>
        <v>1347</v>
      </c>
      <c r="Q108" s="321" t="str">
        <f t="shared" si="8"/>
        <v>no</v>
      </c>
      <c r="R108" s="321" t="str">
        <f t="shared" si="9"/>
        <v>no</v>
      </c>
      <c r="S108" s="374"/>
      <c r="T108" s="162"/>
      <c r="U108" s="162"/>
      <c r="V108" s="162"/>
      <c r="W108" s="162"/>
      <c r="X108" s="162"/>
      <c r="Y108" s="162"/>
      <c r="Z108" s="162"/>
    </row>
    <row r="109" spans="1:26" s="24" customFormat="1" ht="15.75" x14ac:dyDescent="0.25">
      <c r="A109" s="410" t="s">
        <v>2776</v>
      </c>
      <c r="B109" s="411" t="s">
        <v>2777</v>
      </c>
      <c r="C109" s="412" t="s">
        <v>37</v>
      </c>
      <c r="D109" s="56" t="str">
        <f>VLOOKUP(A109,'RRE0020'!$A$2:$K$500,11,0)</f>
        <v>Trainee</v>
      </c>
      <c r="E109" s="320">
        <f>SUMIF('RRE0020'!$A$2:$A$500,ĐML!A109,'RRE0020'!$E$2:$E$500)</f>
        <v>6945180000</v>
      </c>
      <c r="F109" s="320">
        <f>SUMIF('RRE0020'!$A$2:$A$500,ĐML!A109,'RRE0020'!$F$2:$F$500)</f>
        <v>10209597</v>
      </c>
      <c r="G109" s="320">
        <f>SUMIF(Call!$E$2:$E$13,ĐML!A109,Call!$D$2:$D$13)</f>
        <v>0</v>
      </c>
      <c r="H109" s="320">
        <f>SUMIF('RRE0020'!$A$2:$A$482,ĐML!A109,'RRE0020'!$G$2:$G$482)</f>
        <v>0</v>
      </c>
      <c r="I109" s="320">
        <f t="shared" si="10"/>
        <v>10209597</v>
      </c>
      <c r="J109" s="406" t="e">
        <f>VLOOKUP(A109,'3.File NGT'!$B$2:$I$85,8,0)</f>
        <v>#N/A</v>
      </c>
      <c r="K109" s="320">
        <f t="shared" si="6"/>
        <v>2000000</v>
      </c>
      <c r="L109" s="275" t="str">
        <f>VLOOKUP(A109,'2.SDMG'!$G$2:$J$499,4,0)</f>
        <v>02/12/2020</v>
      </c>
      <c r="M109" s="369">
        <f t="shared" si="7"/>
        <v>3</v>
      </c>
      <c r="N109" s="320">
        <f t="shared" si="11"/>
        <v>8209597</v>
      </c>
      <c r="O109" s="320">
        <f>VLOOKUP(A109,'RRE0020'!$A$2:$L$482,12,0)</f>
        <v>6000000</v>
      </c>
      <c r="P109" s="428" t="str">
        <f>VLOOKUP(A109,'2.SDMG'!$G$2:$L$499,6,0)</f>
        <v>1549</v>
      </c>
      <c r="Q109" s="321" t="str">
        <f t="shared" si="8"/>
        <v>no</v>
      </c>
      <c r="R109" s="321" t="str">
        <f t="shared" si="9"/>
        <v>no</v>
      </c>
      <c r="S109" s="374"/>
      <c r="T109" s="162"/>
      <c r="U109" s="162"/>
      <c r="V109" s="162"/>
      <c r="W109" s="162"/>
      <c r="X109" s="162"/>
      <c r="Y109" s="162"/>
      <c r="Z109" s="162"/>
    </row>
    <row r="110" spans="1:26" s="24" customFormat="1" ht="15.75" x14ac:dyDescent="0.25">
      <c r="A110" s="410" t="s">
        <v>2778</v>
      </c>
      <c r="B110" s="411" t="s">
        <v>2779</v>
      </c>
      <c r="C110" s="412" t="s">
        <v>1560</v>
      </c>
      <c r="D110" s="56" t="str">
        <f>VLOOKUP(A110,'RRE0020'!$A$2:$K$500,11,0)</f>
        <v>Trainee</v>
      </c>
      <c r="E110" s="320">
        <f>SUMIF('RRE0020'!$A$2:$A$500,ĐML!A110,'RRE0020'!$E$2:$E$500)</f>
        <v>1543485000</v>
      </c>
      <c r="F110" s="320">
        <f>SUMIF('RRE0020'!$A$2:$A$500,ĐML!A110,'RRE0020'!$F$2:$F$500)</f>
        <v>3170190</v>
      </c>
      <c r="G110" s="320">
        <f>SUMIF(Call!$E$2:$E$13,ĐML!A110,Call!$D$2:$D$13)</f>
        <v>0</v>
      </c>
      <c r="H110" s="320">
        <f>SUMIF('RRE0020'!$A$2:$A$482,ĐML!A110,'RRE0020'!$G$2:$G$482)</f>
        <v>0</v>
      </c>
      <c r="I110" s="320">
        <f t="shared" si="10"/>
        <v>3170190</v>
      </c>
      <c r="J110" s="406" t="str">
        <f>VLOOKUP(A110,'3.File NGT'!$B$2:$I$85,8,0)</f>
        <v>1723</v>
      </c>
      <c r="K110" s="320">
        <f t="shared" si="6"/>
        <v>2000000</v>
      </c>
      <c r="L110" s="275" t="str">
        <f>VLOOKUP(A110,'2.SDMG'!$G$2:$J$499,4,0)</f>
        <v>07/12/2020</v>
      </c>
      <c r="M110" s="369">
        <f t="shared" si="7"/>
        <v>3</v>
      </c>
      <c r="N110" s="320">
        <f t="shared" si="11"/>
        <v>1170190</v>
      </c>
      <c r="O110" s="320">
        <f>VLOOKUP(A110,'RRE0020'!$A$2:$L$482,12,0)</f>
        <v>6000000</v>
      </c>
      <c r="P110" s="428" t="str">
        <f>VLOOKUP(A110,'2.SDMG'!$G$2:$L$499,6,0)</f>
        <v>1723</v>
      </c>
      <c r="Q110" s="321" t="str">
        <f t="shared" si="8"/>
        <v>no</v>
      </c>
      <c r="R110" s="321" t="str">
        <f t="shared" si="9"/>
        <v>no</v>
      </c>
      <c r="S110" s="374"/>
      <c r="T110" s="162"/>
      <c r="U110" s="162"/>
      <c r="V110" s="162"/>
      <c r="W110" s="162"/>
      <c r="X110" s="162"/>
      <c r="Y110" s="162"/>
      <c r="Z110" s="162"/>
    </row>
    <row r="111" spans="1:26" s="24" customFormat="1" ht="15.75" x14ac:dyDescent="0.25">
      <c r="A111" s="410" t="s">
        <v>2780</v>
      </c>
      <c r="B111" s="411" t="s">
        <v>2781</v>
      </c>
      <c r="C111" s="412" t="s">
        <v>1560</v>
      </c>
      <c r="D111" s="56" t="str">
        <f>VLOOKUP(A111,'RRE0020'!$A$2:$K$500,11,0)</f>
        <v>Trainee</v>
      </c>
      <c r="E111" s="320">
        <f>SUMIF('RRE0020'!$A$2:$A$500,ĐML!A111,'RRE0020'!$E$2:$E$500)</f>
        <v>214195000</v>
      </c>
      <c r="F111" s="320">
        <f>SUMIF('RRE0020'!$A$2:$A$500,ĐML!A111,'RRE0020'!$F$2:$F$500)</f>
        <v>432577</v>
      </c>
      <c r="G111" s="320">
        <f>SUMIF(Call!$E$2:$E$13,ĐML!A111,Call!$D$2:$D$13)</f>
        <v>0</v>
      </c>
      <c r="H111" s="320">
        <f>SUMIF('RRE0020'!$A$2:$A$482,ĐML!A111,'RRE0020'!$G$2:$G$482)</f>
        <v>0</v>
      </c>
      <c r="I111" s="320">
        <f t="shared" si="10"/>
        <v>432577</v>
      </c>
      <c r="J111" s="406" t="str">
        <f>VLOOKUP(A111,'3.File NGT'!$B$2:$I$85,8,0)</f>
        <v>1723</v>
      </c>
      <c r="K111" s="320">
        <f t="shared" si="6"/>
        <v>2000000</v>
      </c>
      <c r="L111" s="275" t="str">
        <f>VLOOKUP(A111,'2.SDMG'!$G$2:$J$499,4,0)</f>
        <v>07/12/2020</v>
      </c>
      <c r="M111" s="369">
        <f t="shared" si="7"/>
        <v>3</v>
      </c>
      <c r="N111" s="320">
        <f t="shared" si="11"/>
        <v>-1567423</v>
      </c>
      <c r="O111" s="320">
        <f>VLOOKUP(A111,'RRE0020'!$A$2:$L$482,12,0)</f>
        <v>6000000</v>
      </c>
      <c r="P111" s="428" t="str">
        <f>VLOOKUP(A111,'2.SDMG'!$G$2:$L$499,6,0)</f>
        <v>1723</v>
      </c>
      <c r="Q111" s="321" t="str">
        <f t="shared" si="8"/>
        <v>no</v>
      </c>
      <c r="R111" s="321" t="str">
        <f t="shared" si="9"/>
        <v>no</v>
      </c>
      <c r="S111" s="374"/>
      <c r="T111" s="162"/>
      <c r="U111" s="162"/>
      <c r="V111" s="162"/>
      <c r="W111" s="162"/>
      <c r="X111" s="162"/>
      <c r="Y111" s="162"/>
      <c r="Z111" s="162"/>
    </row>
    <row r="112" spans="1:26" s="24" customFormat="1" ht="15.75" x14ac:dyDescent="0.25">
      <c r="A112" s="410" t="s">
        <v>2822</v>
      </c>
      <c r="B112" s="411" t="s">
        <v>2856</v>
      </c>
      <c r="C112" s="412" t="s">
        <v>1560</v>
      </c>
      <c r="D112" s="56" t="str">
        <f>VLOOKUP(A112,'RRE0020'!$A$2:$K$500,11,0)</f>
        <v>Trainee</v>
      </c>
      <c r="E112" s="320">
        <f>SUMIF('RRE0020'!$A$2:$A$500,ĐML!A112,'RRE0020'!$E$2:$E$500)</f>
        <v>51830000</v>
      </c>
      <c r="F112" s="320">
        <f>SUMIF('RRE0020'!$A$2:$A$500,ĐML!A112,'RRE0020'!$F$2:$F$500)</f>
        <v>157638</v>
      </c>
      <c r="G112" s="320">
        <f>SUMIF(Call!$E$2:$E$13,ĐML!A112,Call!$D$2:$D$13)</f>
        <v>0</v>
      </c>
      <c r="H112" s="320">
        <f>SUMIF('RRE0020'!$A$2:$A$482,ĐML!A112,'RRE0020'!$G$2:$G$482)</f>
        <v>0</v>
      </c>
      <c r="I112" s="320">
        <f t="shared" si="10"/>
        <v>157638</v>
      </c>
      <c r="J112" s="406" t="str">
        <f>VLOOKUP(A112,'3.File NGT'!$B$2:$I$85,8,0)</f>
        <v>1723</v>
      </c>
      <c r="K112" s="320">
        <f t="shared" si="6"/>
        <v>1000000</v>
      </c>
      <c r="L112" s="275" t="str">
        <f>VLOOKUP(A112,'2.SDMG'!$G$2:$J$499,4,0)</f>
        <v>14/12/2020</v>
      </c>
      <c r="M112" s="369">
        <f t="shared" si="7"/>
        <v>2</v>
      </c>
      <c r="N112" s="320">
        <f t="shared" si="11"/>
        <v>-842362</v>
      </c>
      <c r="O112" s="320">
        <f>VLOOKUP(A112,'RRE0020'!$A$2:$L$482,12,0)</f>
        <v>6000000</v>
      </c>
      <c r="P112" s="428" t="str">
        <f>VLOOKUP(A112,'2.SDMG'!$G$2:$L$499,6,0)</f>
        <v>1723</v>
      </c>
      <c r="Q112" s="321" t="str">
        <f t="shared" si="8"/>
        <v>no</v>
      </c>
      <c r="R112" s="321" t="str">
        <f t="shared" si="9"/>
        <v>no</v>
      </c>
      <c r="S112" s="374"/>
      <c r="T112" s="162"/>
      <c r="U112" s="162"/>
      <c r="V112" s="162"/>
      <c r="W112" s="162"/>
      <c r="X112" s="162"/>
      <c r="Y112" s="162"/>
      <c r="Z112" s="162"/>
    </row>
    <row r="113" spans="1:26" s="24" customFormat="1" ht="15.75" x14ac:dyDescent="0.25">
      <c r="A113" s="457" t="s">
        <v>2782</v>
      </c>
      <c r="B113" s="458" t="s">
        <v>2783</v>
      </c>
      <c r="C113" s="412" t="s">
        <v>39</v>
      </c>
      <c r="D113" s="56" t="str">
        <f>VLOOKUP(A113,'RRE0020'!$A$2:$K$500,11,0)</f>
        <v>Trainee</v>
      </c>
      <c r="E113" s="320">
        <f>SUMIF('RRE0020'!$A$2:$A$500,ĐML!A113,'RRE0020'!$E$2:$E$500)</f>
        <v>470391000</v>
      </c>
      <c r="F113" s="320">
        <f>SUMIF('RRE0020'!$A$2:$A$500,ĐML!A113,'RRE0020'!$F$2:$F$500)</f>
        <v>994193</v>
      </c>
      <c r="G113" s="320">
        <f>SUMIF(Call!$E$2:$E$13,ĐML!A113,Call!$D$2:$D$13)</f>
        <v>0</v>
      </c>
      <c r="H113" s="320">
        <f>SUMIF('RRE0020'!$A$2:$A$482,ĐML!A113,'RRE0020'!$G$2:$G$482)</f>
        <v>0</v>
      </c>
      <c r="I113" s="320">
        <f t="shared" si="10"/>
        <v>994193</v>
      </c>
      <c r="J113" s="406" t="e">
        <f>VLOOKUP(A113,'3.File NGT'!$B$2:$I$85,8,0)</f>
        <v>#N/A</v>
      </c>
      <c r="K113" s="320">
        <f t="shared" si="6"/>
        <v>1000000</v>
      </c>
      <c r="L113" s="275" t="str">
        <f>VLOOKUP(A113,'2.SDMG'!$G$2:$J$499,4,0)</f>
        <v>15/12/2020</v>
      </c>
      <c r="M113" s="369">
        <f t="shared" si="7"/>
        <v>2</v>
      </c>
      <c r="N113" s="320">
        <f t="shared" si="11"/>
        <v>-5807</v>
      </c>
      <c r="O113" s="320">
        <f>VLOOKUP(A113,'RRE0020'!$A$2:$L$482,12,0)</f>
        <v>6000000</v>
      </c>
      <c r="P113" s="428" t="str">
        <f>VLOOKUP(A113,'2.SDMG'!$G$2:$L$499,6,0)</f>
        <v>0247</v>
      </c>
      <c r="Q113" s="321" t="str">
        <f t="shared" si="8"/>
        <v>no</v>
      </c>
      <c r="R113" s="321" t="str">
        <f t="shared" si="9"/>
        <v>no</v>
      </c>
      <c r="S113" s="374"/>
      <c r="T113" s="162"/>
      <c r="U113" s="162"/>
      <c r="V113" s="162"/>
      <c r="W113" s="162"/>
      <c r="X113" s="162"/>
      <c r="Y113" s="162"/>
      <c r="Z113" s="162"/>
    </row>
    <row r="114" spans="1:26" s="24" customFormat="1" ht="15.75" x14ac:dyDescent="0.25">
      <c r="A114" s="410" t="s">
        <v>2784</v>
      </c>
      <c r="B114" s="411" t="s">
        <v>2785</v>
      </c>
      <c r="C114" s="412" t="s">
        <v>1563</v>
      </c>
      <c r="D114" s="56" t="str">
        <f>VLOOKUP(A114,'RRE0020'!$A$2:$K$500,11,0)</f>
        <v>Acting Senior Manager</v>
      </c>
      <c r="E114" s="320">
        <f>SUMIF('RRE0020'!$A$2:$A$500,ĐML!A114,'RRE0020'!$E$2:$E$500)</f>
        <v>7887570000</v>
      </c>
      <c r="F114" s="320">
        <f>SUMIF('RRE0020'!$A$2:$A$500,ĐML!A114,'RRE0020'!$F$2:$F$500)</f>
        <v>13587049</v>
      </c>
      <c r="G114" s="320">
        <f>SUMIF(Call!$E$2:$E$13,ĐML!A114,Call!$D$2:$D$13)</f>
        <v>0</v>
      </c>
      <c r="H114" s="320">
        <f>SUMIF('RRE0020'!$A$2:$A$482,ĐML!A114,'RRE0020'!$G$2:$G$482)</f>
        <v>0</v>
      </c>
      <c r="I114" s="320">
        <f t="shared" si="10"/>
        <v>13587049</v>
      </c>
      <c r="J114" s="406" t="str">
        <f>VLOOKUP(A114,'3.File NGT'!$B$2:$I$85,8,0)</f>
        <v>0924</v>
      </c>
      <c r="K114" s="320">
        <f t="shared" si="6"/>
        <v>17400000</v>
      </c>
      <c r="L114" s="275" t="str">
        <f>VLOOKUP(A114,'2.SDMG'!$G$2:$J$499,4,0)</f>
        <v>11/12/2020</v>
      </c>
      <c r="M114" s="369">
        <f t="shared" si="7"/>
        <v>3</v>
      </c>
      <c r="N114" s="320">
        <f t="shared" si="11"/>
        <v>-3812951</v>
      </c>
      <c r="O114" s="320">
        <f>VLOOKUP(A114,'RRE0020'!$A$2:$L$482,12,0)</f>
        <v>14500000</v>
      </c>
      <c r="P114" s="428" t="e">
        <f>VLOOKUP(A114,'2.SDMG'!$G$2:$L$499,6,0)</f>
        <v>#N/A</v>
      </c>
      <c r="Q114" s="328" t="str">
        <f t="shared" si="8"/>
        <v>no</v>
      </c>
      <c r="R114" s="321" t="str">
        <f t="shared" si="9"/>
        <v>no</v>
      </c>
      <c r="S114" s="374"/>
      <c r="T114" s="162"/>
      <c r="U114" s="162"/>
      <c r="V114" s="162"/>
      <c r="W114" s="162"/>
      <c r="X114" s="162"/>
      <c r="Y114" s="162"/>
      <c r="Z114" s="162"/>
    </row>
    <row r="115" spans="1:26" s="24" customFormat="1" ht="15.75" x14ac:dyDescent="0.25">
      <c r="A115" s="410" t="s">
        <v>2786</v>
      </c>
      <c r="B115" s="411" t="s">
        <v>2787</v>
      </c>
      <c r="C115" s="412" t="s">
        <v>1563</v>
      </c>
      <c r="D115" s="56" t="str">
        <f>VLOOKUP(A115,'RRE0020'!$A$2:$K$500,11,0)</f>
        <v>Trainee</v>
      </c>
      <c r="E115" s="320">
        <f>SUMIF('RRE0020'!$A$2:$A$500,ĐML!A115,'RRE0020'!$E$2:$E$500)</f>
        <v>458526000</v>
      </c>
      <c r="F115" s="320">
        <f>SUMIF('RRE0020'!$A$2:$A$500,ĐML!A115,'RRE0020'!$F$2:$F$500)</f>
        <v>691824</v>
      </c>
      <c r="G115" s="320">
        <f>SUMIF(Call!$E$2:$E$13,ĐML!A115,Call!$D$2:$D$13)</f>
        <v>0</v>
      </c>
      <c r="H115" s="320">
        <f>SUMIF('RRE0020'!$A$2:$A$482,ĐML!A115,'RRE0020'!$G$2:$G$482)</f>
        <v>0</v>
      </c>
      <c r="I115" s="320">
        <f t="shared" si="10"/>
        <v>691824</v>
      </c>
      <c r="J115" s="406" t="e">
        <f>VLOOKUP(A115,'3.File NGT'!$B$2:$I$85,8,0)</f>
        <v>#N/A</v>
      </c>
      <c r="K115" s="320">
        <f t="shared" si="6"/>
        <v>1000000</v>
      </c>
      <c r="L115" s="275" t="str">
        <f>VLOOKUP(A115,'2.SDMG'!$G$2:$J$499,4,0)</f>
        <v>14/12/2020</v>
      </c>
      <c r="M115" s="369">
        <f t="shared" si="7"/>
        <v>2</v>
      </c>
      <c r="N115" s="320">
        <f t="shared" si="11"/>
        <v>-308176</v>
      </c>
      <c r="O115" s="320">
        <f>VLOOKUP(A115,'RRE0020'!$A$2:$L$482,12,0)</f>
        <v>6000000</v>
      </c>
      <c r="P115" s="428" t="str">
        <f>VLOOKUP(A115,'2.SDMG'!$G$2:$L$499,6,0)</f>
        <v>1176</v>
      </c>
      <c r="Q115" s="321" t="str">
        <f t="shared" si="8"/>
        <v>no</v>
      </c>
      <c r="R115" s="321" t="str">
        <f t="shared" si="9"/>
        <v>no</v>
      </c>
      <c r="S115" s="374"/>
      <c r="T115" s="162"/>
      <c r="U115" s="162"/>
      <c r="V115" s="162"/>
      <c r="W115" s="162"/>
      <c r="X115" s="162"/>
      <c r="Y115" s="162"/>
      <c r="Z115" s="162"/>
    </row>
    <row r="116" spans="1:26" s="24" customFormat="1" ht="15.75" x14ac:dyDescent="0.25">
      <c r="A116" s="410" t="s">
        <v>2788</v>
      </c>
      <c r="B116" s="411" t="s">
        <v>2789</v>
      </c>
      <c r="C116" s="412" t="s">
        <v>35</v>
      </c>
      <c r="D116" s="56" t="str">
        <f>VLOOKUP(A116,'RRE0020'!$A$2:$K$500,11,0)</f>
        <v>Trainee</v>
      </c>
      <c r="E116" s="320">
        <f>SUMIF('RRE0020'!$A$2:$A$500,ĐML!A116,'RRE0020'!$E$2:$E$500)</f>
        <v>935487000</v>
      </c>
      <c r="F116" s="320">
        <f>SUMIF('RRE0020'!$A$2:$A$500,ĐML!A116,'RRE0020'!$F$2:$F$500)</f>
        <v>1842841</v>
      </c>
      <c r="G116" s="320">
        <f>SUMIF(Call!$E$2:$E$13,ĐML!A116,Call!$D$2:$D$13)</f>
        <v>0</v>
      </c>
      <c r="H116" s="320">
        <f>SUMIF('RRE0020'!$A$2:$A$482,ĐML!A116,'RRE0020'!$G$2:$G$482)</f>
        <v>0</v>
      </c>
      <c r="I116" s="320">
        <f t="shared" si="10"/>
        <v>1842841</v>
      </c>
      <c r="J116" s="406" t="e">
        <f>VLOOKUP(A116,'3.File NGT'!$B$2:$I$85,8,0)</f>
        <v>#N/A</v>
      </c>
      <c r="K116" s="320">
        <f t="shared" si="6"/>
        <v>1000000</v>
      </c>
      <c r="L116" s="275" t="str">
        <f>VLOOKUP(A116,'2.SDMG'!$G$2:$J$499,4,0)</f>
        <v>15/12/2020</v>
      </c>
      <c r="M116" s="369">
        <f t="shared" si="7"/>
        <v>2</v>
      </c>
      <c r="N116" s="320">
        <f t="shared" si="11"/>
        <v>842841</v>
      </c>
      <c r="O116" s="320">
        <f>VLOOKUP(A116,'RRE0020'!$A$2:$L$482,12,0)</f>
        <v>6000000</v>
      </c>
      <c r="P116" s="428" t="str">
        <f>VLOOKUP(A116,'2.SDMG'!$G$2:$L$499,6,0)</f>
        <v>0762</v>
      </c>
      <c r="Q116" s="321" t="str">
        <f t="shared" si="8"/>
        <v>no</v>
      </c>
      <c r="R116" s="321" t="str">
        <f t="shared" si="9"/>
        <v>no</v>
      </c>
      <c r="S116" s="374"/>
      <c r="T116" s="162"/>
      <c r="U116" s="162"/>
      <c r="V116" s="162"/>
      <c r="W116" s="162"/>
      <c r="X116" s="162"/>
      <c r="Y116" s="162"/>
      <c r="Z116" s="162"/>
    </row>
    <row r="117" spans="1:26" s="24" customFormat="1" ht="15.75" x14ac:dyDescent="0.25">
      <c r="A117" s="410" t="s">
        <v>2790</v>
      </c>
      <c r="B117" s="411" t="s">
        <v>2791</v>
      </c>
      <c r="C117" s="412" t="s">
        <v>1563</v>
      </c>
      <c r="D117" s="56" t="str">
        <f>VLOOKUP(A117,'RRE0020'!$A$2:$K$500,11,0)</f>
        <v>Acting Senior Officer</v>
      </c>
      <c r="E117" s="320">
        <f>SUMIF('RRE0020'!$A$2:$A$500,ĐML!A117,'RRE0020'!$E$2:$E$500)</f>
        <v>17760690000</v>
      </c>
      <c r="F117" s="320">
        <f>SUMIF('RRE0020'!$A$2:$A$500,ĐML!A117,'RRE0020'!$F$2:$F$500)</f>
        <v>28777356</v>
      </c>
      <c r="G117" s="320">
        <f>SUMIF(Call!$E$2:$E$13,ĐML!A117,Call!$D$2:$D$13)</f>
        <v>0</v>
      </c>
      <c r="H117" s="320">
        <f>SUMIF('RRE0020'!$A$2:$A$482,ĐML!A117,'RRE0020'!$G$2:$G$482)</f>
        <v>0</v>
      </c>
      <c r="I117" s="320">
        <f t="shared" si="10"/>
        <v>28777356</v>
      </c>
      <c r="J117" s="406" t="e">
        <f>VLOOKUP(A117,'3.File NGT'!$B$2:$I$85,8,0)</f>
        <v>#N/A</v>
      </c>
      <c r="K117" s="445">
        <v>15000000</v>
      </c>
      <c r="L117" s="275" t="str">
        <f>VLOOKUP(A117,'2.SDMG'!$G$2:$J$499,4,0)</f>
        <v>22/12/2020</v>
      </c>
      <c r="M117" s="369">
        <f t="shared" si="7"/>
        <v>2</v>
      </c>
      <c r="N117" s="320">
        <f t="shared" si="11"/>
        <v>13777356</v>
      </c>
      <c r="O117" s="320">
        <f>VLOOKUP(A117,'RRE0020'!$A$2:$L$482,12,0)</f>
        <v>7500000</v>
      </c>
      <c r="P117" s="428" t="str">
        <f>VLOOKUP(A117,'2.SDMG'!$G$2:$L$499,6,0)</f>
        <v>1176</v>
      </c>
      <c r="Q117" s="321" t="str">
        <f t="shared" si="8"/>
        <v>no</v>
      </c>
      <c r="R117" s="321" t="str">
        <f t="shared" si="9"/>
        <v>no</v>
      </c>
      <c r="S117" s="374"/>
      <c r="T117" s="162"/>
      <c r="U117" s="162"/>
      <c r="V117" s="162"/>
      <c r="W117" s="162"/>
      <c r="X117" s="162"/>
      <c r="Y117" s="162"/>
      <c r="Z117" s="162"/>
    </row>
    <row r="118" spans="1:26" s="24" customFormat="1" ht="15.75" x14ac:dyDescent="0.25">
      <c r="A118" s="410" t="s">
        <v>2857</v>
      </c>
      <c r="B118" s="411" t="s">
        <v>2858</v>
      </c>
      <c r="C118" s="412" t="s">
        <v>33</v>
      </c>
      <c r="D118" s="56" t="str">
        <f>VLOOKUP(A118,'RRE0020'!$A$2:$K$500,11,0)</f>
        <v>Acting Senior Officer</v>
      </c>
      <c r="E118" s="320">
        <f>SUMIF('RRE0020'!$A$2:$A$500,ĐML!A118,'RRE0020'!$E$2:$E$500)</f>
        <v>366605000</v>
      </c>
      <c r="F118" s="320">
        <f>SUMIF('RRE0020'!$A$2:$A$500,ĐML!A118,'RRE0020'!$F$2:$F$500)</f>
        <v>559335</v>
      </c>
      <c r="G118" s="320">
        <f>SUMIF(Call!$E$2:$E$13,ĐML!A118,Call!$D$2:$D$13)</f>
        <v>0</v>
      </c>
      <c r="H118" s="320">
        <f>SUMIF('RRE0020'!$A$2:$A$482,ĐML!A118,'RRE0020'!$G$2:$G$482)</f>
        <v>0</v>
      </c>
      <c r="I118" s="320">
        <f t="shared" si="10"/>
        <v>559335</v>
      </c>
      <c r="J118" s="406" t="str">
        <f>VLOOKUP(A118,'3.File NGT'!$B$2:$I$85,8,0)</f>
        <v>1187</v>
      </c>
      <c r="K118" s="445">
        <v>15000000</v>
      </c>
      <c r="L118" s="275" t="str">
        <f>VLOOKUP(A118,'2.SDMG'!$G$2:$J$499,4,0)</f>
        <v>28/12/2020</v>
      </c>
      <c r="M118" s="369">
        <f t="shared" si="7"/>
        <v>2</v>
      </c>
      <c r="N118" s="320">
        <f t="shared" si="11"/>
        <v>-14440665</v>
      </c>
      <c r="O118" s="320">
        <f>VLOOKUP(A118,'RRE0020'!$A$2:$L$482,12,0)</f>
        <v>7500000</v>
      </c>
      <c r="P118" s="428" t="str">
        <f>VLOOKUP(A118,'2.SDMG'!$G$2:$L$499,6,0)</f>
        <v>1187</v>
      </c>
      <c r="Q118" s="321" t="str">
        <f t="shared" si="8"/>
        <v>no</v>
      </c>
      <c r="R118" s="321" t="str">
        <f t="shared" si="9"/>
        <v>no</v>
      </c>
      <c r="S118" s="374"/>
      <c r="T118" s="162"/>
      <c r="U118" s="162"/>
      <c r="V118" s="162"/>
      <c r="W118" s="162"/>
      <c r="X118" s="162"/>
      <c r="Y118" s="162"/>
      <c r="Z118" s="162"/>
    </row>
    <row r="119" spans="1:26" s="24" customFormat="1" ht="15.75" x14ac:dyDescent="0.25">
      <c r="A119" s="410" t="s">
        <v>2859</v>
      </c>
      <c r="B119" s="411" t="s">
        <v>2860</v>
      </c>
      <c r="C119" s="412" t="s">
        <v>1563</v>
      </c>
      <c r="D119" s="56" t="str">
        <f>VLOOKUP(A119,'RRE0020'!$A$2:$K$500,11,0)</f>
        <v>Trainee</v>
      </c>
      <c r="E119" s="320">
        <f>SUMIF('RRE0020'!$A$2:$A$500,ĐML!A119,'RRE0020'!$E$2:$E$500)</f>
        <v>333364000</v>
      </c>
      <c r="F119" s="320">
        <f>SUMIF('RRE0020'!$A$2:$A$500,ĐML!A119,'RRE0020'!$F$2:$F$500)</f>
        <v>490022</v>
      </c>
      <c r="G119" s="320">
        <f>SUMIF(Call!$E$2:$E$13,ĐML!A119,Call!$D$2:$D$13)</f>
        <v>0</v>
      </c>
      <c r="H119" s="320">
        <f>SUMIF('RRE0020'!$A$2:$A$482,ĐML!A119,'RRE0020'!$G$2:$G$482)</f>
        <v>0</v>
      </c>
      <c r="I119" s="320">
        <f t="shared" si="10"/>
        <v>490022</v>
      </c>
      <c r="J119" s="406" t="e">
        <f>VLOOKUP(A119,'3.File NGT'!$B$2:$I$85,8,0)</f>
        <v>#N/A</v>
      </c>
      <c r="K119" s="320">
        <f t="shared" si="6"/>
        <v>1000000</v>
      </c>
      <c r="L119" s="275" t="str">
        <f>VLOOKUP(A119,'2.SDMG'!$G$2:$J$499,4,0)</f>
        <v>31/12/2020</v>
      </c>
      <c r="M119" s="369">
        <f t="shared" si="7"/>
        <v>2</v>
      </c>
      <c r="N119" s="320">
        <f t="shared" si="11"/>
        <v>-509978</v>
      </c>
      <c r="O119" s="320">
        <f>VLOOKUP(A119,'RRE0020'!$A$2:$L$482,12,0)</f>
        <v>6000000</v>
      </c>
      <c r="P119" s="428" t="str">
        <f>VLOOKUP(A119,'2.SDMG'!$G$2:$L$499,6,0)</f>
        <v>1648</v>
      </c>
      <c r="Q119" s="321" t="str">
        <f t="shared" si="8"/>
        <v>no</v>
      </c>
      <c r="R119" s="321" t="str">
        <f t="shared" si="9"/>
        <v>no</v>
      </c>
      <c r="S119" s="374"/>
      <c r="T119" s="162"/>
      <c r="U119" s="162"/>
      <c r="V119" s="162"/>
      <c r="W119" s="162"/>
      <c r="X119" s="162"/>
      <c r="Y119" s="162"/>
      <c r="Z119" s="162"/>
    </row>
    <row r="120" spans="1:26" s="24" customFormat="1" ht="15.75" x14ac:dyDescent="0.25">
      <c r="A120" s="410" t="s">
        <v>2919</v>
      </c>
      <c r="B120" s="411" t="s">
        <v>3013</v>
      </c>
      <c r="C120" s="412" t="s">
        <v>39</v>
      </c>
      <c r="D120" s="56" t="str">
        <f>VLOOKUP(A120,'RRE0020'!$A$2:$K$500,11,0)</f>
        <v>Trainee</v>
      </c>
      <c r="E120" s="320">
        <f>SUMIF('RRE0020'!$A$2:$A$500,ĐML!A120,'RRE0020'!$E$2:$E$500)</f>
        <v>88001000</v>
      </c>
      <c r="F120" s="320">
        <f>SUMIF('RRE0020'!$A$2:$A$500,ĐML!A120,'RRE0020'!$F$2:$F$500)</f>
        <v>129357</v>
      </c>
      <c r="G120" s="320">
        <f>SUMIF(Call!$E$2:$E$13,ĐML!A120,Call!$D$2:$D$13)</f>
        <v>0</v>
      </c>
      <c r="H120" s="320">
        <f>SUMIF('RRE0020'!$A$2:$A$482,ĐML!A120,'RRE0020'!$G$2:$G$482)</f>
        <v>0</v>
      </c>
      <c r="I120" s="320">
        <f t="shared" si="10"/>
        <v>129357</v>
      </c>
      <c r="J120" s="406" t="e">
        <f>VLOOKUP(A120,'3.File NGT'!$B$2:$I$85,8,0)</f>
        <v>#N/A</v>
      </c>
      <c r="K120" s="320">
        <f t="shared" si="6"/>
        <v>1000000</v>
      </c>
      <c r="L120" s="275" t="str">
        <f>VLOOKUP(A120,'2.SDMG'!$G$2:$J$499,4,0)</f>
        <v>06/01/2021</v>
      </c>
      <c r="M120" s="369">
        <f t="shared" si="7"/>
        <v>2</v>
      </c>
      <c r="N120" s="320">
        <f t="shared" si="11"/>
        <v>-870643</v>
      </c>
      <c r="O120" s="320">
        <f>VLOOKUP(A120,'RRE0020'!$A$2:$L$482,12,0)</f>
        <v>6000000</v>
      </c>
      <c r="P120" s="428" t="str">
        <f>VLOOKUP(A120,'2.SDMG'!$G$2:$L$499,6,0)</f>
        <v>0247</v>
      </c>
      <c r="Q120" s="321" t="str">
        <f t="shared" si="8"/>
        <v>no</v>
      </c>
      <c r="R120" s="321" t="str">
        <f t="shared" si="9"/>
        <v>no</v>
      </c>
      <c r="S120" s="374"/>
      <c r="T120" s="162"/>
      <c r="U120" s="162"/>
      <c r="V120" s="162"/>
      <c r="W120" s="162"/>
      <c r="X120" s="162"/>
      <c r="Y120" s="162"/>
      <c r="Z120" s="162"/>
    </row>
    <row r="121" spans="1:26" s="24" customFormat="1" ht="15.75" x14ac:dyDescent="0.25">
      <c r="A121" s="410" t="s">
        <v>2861</v>
      </c>
      <c r="B121" s="411" t="s">
        <v>2862</v>
      </c>
      <c r="C121" s="412" t="s">
        <v>39</v>
      </c>
      <c r="D121" s="56" t="str">
        <f>VLOOKUP(A121,'RRE0020'!$A$2:$K$500,11,0)</f>
        <v>Trainee</v>
      </c>
      <c r="E121" s="320">
        <f>SUMIF('RRE0020'!$A$2:$A$500,ĐML!A121,'RRE0020'!$E$2:$E$500)</f>
        <v>984425000</v>
      </c>
      <c r="F121" s="320">
        <f>SUMIF('RRE0020'!$A$2:$A$500,ĐML!A121,'RRE0020'!$F$2:$F$500)</f>
        <v>1458980</v>
      </c>
      <c r="G121" s="320">
        <f>SUMIF(Call!$E$2:$E$13,ĐML!A121,Call!$D$2:$D$13)</f>
        <v>0</v>
      </c>
      <c r="H121" s="320">
        <f>SUMIF('RRE0020'!$A$2:$A$482,ĐML!A121,'RRE0020'!$G$2:$G$482)</f>
        <v>0</v>
      </c>
      <c r="I121" s="320">
        <f t="shared" si="10"/>
        <v>1458980</v>
      </c>
      <c r="J121" s="406" t="e">
        <f>VLOOKUP(A121,'3.File NGT'!$B$2:$I$85,8,0)</f>
        <v>#N/A</v>
      </c>
      <c r="K121" s="320">
        <f t="shared" si="6"/>
        <v>1000000</v>
      </c>
      <c r="L121" s="275" t="str">
        <f>VLOOKUP(A121,'2.SDMG'!$G$2:$J$499,4,0)</f>
        <v>06/01/2021</v>
      </c>
      <c r="M121" s="369">
        <f t="shared" si="7"/>
        <v>2</v>
      </c>
      <c r="N121" s="320">
        <f t="shared" si="11"/>
        <v>458980</v>
      </c>
      <c r="O121" s="320">
        <f>VLOOKUP(A121,'RRE0020'!$A$2:$L$482,12,0)</f>
        <v>6000000</v>
      </c>
      <c r="P121" s="428" t="str">
        <f>VLOOKUP(A121,'2.SDMG'!$G$2:$L$499,6,0)</f>
        <v>0247</v>
      </c>
      <c r="Q121" s="321" t="str">
        <f t="shared" si="8"/>
        <v>no</v>
      </c>
      <c r="R121" s="321" t="str">
        <f t="shared" si="9"/>
        <v>no</v>
      </c>
      <c r="S121" s="374"/>
      <c r="T121" s="162"/>
      <c r="U121" s="162"/>
      <c r="V121" s="162"/>
      <c r="W121" s="162"/>
      <c r="X121" s="162"/>
      <c r="Y121" s="162"/>
      <c r="Z121" s="162"/>
    </row>
    <row r="122" spans="1:26" s="274" customFormat="1" ht="15.75" x14ac:dyDescent="0.25">
      <c r="A122" s="410" t="s">
        <v>2863</v>
      </c>
      <c r="B122" s="411" t="s">
        <v>2864</v>
      </c>
      <c r="C122" s="412" t="s">
        <v>39</v>
      </c>
      <c r="D122" s="56" t="str">
        <f>VLOOKUP(A122,'RRE0020'!$A$2:$K$500,11,0)</f>
        <v>Trainee</v>
      </c>
      <c r="E122" s="320">
        <f>SUMIF('RRE0020'!$A$2:$A$500,ĐML!A122,'RRE0020'!$E$2:$E$500)</f>
        <v>47866000</v>
      </c>
      <c r="F122" s="320">
        <f>SUMIF('RRE0020'!$A$2:$A$500,ĐML!A122,'RRE0020'!$F$2:$F$500)</f>
        <v>70355</v>
      </c>
      <c r="G122" s="320">
        <f>SUMIF(Call!$E$2:$E$13,ĐML!A122,Call!$D$2:$D$13)</f>
        <v>0</v>
      </c>
      <c r="H122" s="320">
        <f>SUMIF('RRE0020'!$A$2:$A$482,ĐML!A122,'RRE0020'!$G$2:$G$482)</f>
        <v>0</v>
      </c>
      <c r="I122" s="320">
        <f t="shared" si="10"/>
        <v>70355</v>
      </c>
      <c r="J122" s="406" t="e">
        <f>VLOOKUP(A122,'3.File NGT'!$B$2:$I$85,8,0)</f>
        <v>#N/A</v>
      </c>
      <c r="K122" s="320">
        <f t="shared" si="6"/>
        <v>1000000</v>
      </c>
      <c r="L122" s="275" t="str">
        <f>VLOOKUP(A122,'2.SDMG'!$G$2:$J$499,4,0)</f>
        <v>06/01/2021</v>
      </c>
      <c r="M122" s="369">
        <f t="shared" si="7"/>
        <v>2</v>
      </c>
      <c r="N122" s="320">
        <f t="shared" si="11"/>
        <v>-929645</v>
      </c>
      <c r="O122" s="320">
        <f>VLOOKUP(A122,'RRE0020'!$A$2:$L$482,12,0)</f>
        <v>6000000</v>
      </c>
      <c r="P122" s="428" t="str">
        <f>VLOOKUP(A122,'2.SDMG'!$G$2:$L$499,6,0)</f>
        <v>0247</v>
      </c>
      <c r="Q122" s="321" t="str">
        <f t="shared" si="8"/>
        <v>no</v>
      </c>
      <c r="R122" s="321" t="str">
        <f t="shared" si="9"/>
        <v>no</v>
      </c>
      <c r="S122" s="374"/>
      <c r="T122" s="189"/>
      <c r="U122" s="189"/>
      <c r="V122" s="189"/>
      <c r="W122" s="189"/>
      <c r="X122" s="189"/>
      <c r="Y122" s="189"/>
      <c r="Z122" s="189"/>
    </row>
    <row r="123" spans="1:26" s="24" customFormat="1" ht="15.75" x14ac:dyDescent="0.25">
      <c r="A123" s="410" t="s">
        <v>2865</v>
      </c>
      <c r="B123" s="411" t="s">
        <v>2866</v>
      </c>
      <c r="C123" s="412" t="s">
        <v>1563</v>
      </c>
      <c r="D123" s="56" t="str">
        <f>VLOOKUP(A123,'RRE0020'!$A$2:$K$500,11,0)</f>
        <v>Acting Senior Officer</v>
      </c>
      <c r="E123" s="320">
        <f>SUMIF('RRE0020'!$A$2:$A$500,ĐML!A123,'RRE0020'!$E$2:$E$500)</f>
        <v>2415286000</v>
      </c>
      <c r="F123" s="320">
        <f>SUMIF('RRE0020'!$A$2:$A$500,ĐML!A123,'RRE0020'!$F$2:$F$500)</f>
        <v>5363771</v>
      </c>
      <c r="G123" s="320">
        <f>SUMIF(Call!$E$2:$E$13,ĐML!A123,Call!$D$2:$D$13)</f>
        <v>0</v>
      </c>
      <c r="H123" s="320">
        <f>SUMIF('RRE0020'!$A$2:$A$482,ĐML!A123,'RRE0020'!$G$2:$G$482)</f>
        <v>0</v>
      </c>
      <c r="I123" s="320">
        <f t="shared" si="10"/>
        <v>5363771</v>
      </c>
      <c r="J123" s="406" t="e">
        <f>VLOOKUP(A123,'3.File NGT'!$B$2:$I$85,8,0)</f>
        <v>#N/A</v>
      </c>
      <c r="K123" s="445">
        <v>15000000</v>
      </c>
      <c r="L123" s="275">
        <f>VLOOKUP(A123,'2.SDMG'!$G$2:$J$499,4,0)</f>
        <v>44203</v>
      </c>
      <c r="M123" s="369">
        <f t="shared" si="7"/>
        <v>2</v>
      </c>
      <c r="N123" s="320">
        <f t="shared" si="11"/>
        <v>-9636229</v>
      </c>
      <c r="O123" s="320">
        <f>VLOOKUP(A123,'RRE0020'!$A$2:$L$482,12,0)</f>
        <v>7500000</v>
      </c>
      <c r="P123" s="428" t="str">
        <f>VLOOKUP(A123,'2.SDMG'!$G$2:$L$499,6,0)</f>
        <v>1756</v>
      </c>
      <c r="Q123" s="321" t="str">
        <f t="shared" si="8"/>
        <v>no</v>
      </c>
      <c r="R123" s="321" t="str">
        <f t="shared" si="9"/>
        <v>no</v>
      </c>
      <c r="S123" s="374"/>
      <c r="T123" s="162"/>
      <c r="U123" s="162"/>
      <c r="V123" s="162"/>
      <c r="W123" s="162"/>
      <c r="X123" s="162"/>
      <c r="Y123" s="162"/>
      <c r="Z123" s="162"/>
    </row>
    <row r="124" spans="1:26" s="24" customFormat="1" ht="15.75" x14ac:dyDescent="0.25">
      <c r="A124" s="410" t="s">
        <v>2867</v>
      </c>
      <c r="B124" s="411" t="s">
        <v>2868</v>
      </c>
      <c r="C124" s="412" t="s">
        <v>37</v>
      </c>
      <c r="D124" s="56" t="str">
        <f>VLOOKUP(A124,'RRE0020'!$A$2:$K$500,11,0)</f>
        <v>Acting Senior Officer</v>
      </c>
      <c r="E124" s="320">
        <f>SUMIF('RRE0020'!$A$2:$A$500,ĐML!A124,'RRE0020'!$E$2:$E$500)</f>
        <v>1809910000</v>
      </c>
      <c r="F124" s="320">
        <f>SUMIF('RRE0020'!$A$2:$A$500,ĐML!A124,'RRE0020'!$F$2:$F$500)</f>
        <v>4918694</v>
      </c>
      <c r="G124" s="320">
        <f>SUMIF(Call!$E$2:$E$13,ĐML!A124,Call!$D$2:$D$13)</f>
        <v>0</v>
      </c>
      <c r="H124" s="320">
        <f>SUMIF('RRE0020'!$A$2:$A$482,ĐML!A124,'RRE0020'!$G$2:$G$482)</f>
        <v>0</v>
      </c>
      <c r="I124" s="320">
        <f t="shared" si="10"/>
        <v>4918694</v>
      </c>
      <c r="J124" s="406" t="str">
        <f>VLOOKUP(A124,'3.File NGT'!$B$2:$I$85,8,0)</f>
        <v>1549</v>
      </c>
      <c r="K124" s="445">
        <v>0</v>
      </c>
      <c r="L124" s="275" t="str">
        <f>VLOOKUP(A124,'2.SDMG'!$G$2:$J$499,4,0)</f>
        <v>18/01/2021</v>
      </c>
      <c r="M124" s="369">
        <f t="shared" si="7"/>
        <v>1</v>
      </c>
      <c r="N124" s="320">
        <f t="shared" si="11"/>
        <v>4918694</v>
      </c>
      <c r="O124" s="320">
        <f>VLOOKUP(A124,'RRE0020'!$A$2:$L$482,12,0)</f>
        <v>7500000</v>
      </c>
      <c r="P124" s="428" t="str">
        <f>VLOOKUP(A124,'2.SDMG'!$G$2:$L$499,6,0)</f>
        <v>1549</v>
      </c>
      <c r="Q124" s="321" t="str">
        <f t="shared" si="8"/>
        <v>no</v>
      </c>
      <c r="R124" s="321" t="str">
        <f t="shared" si="9"/>
        <v>no</v>
      </c>
      <c r="S124" s="374"/>
      <c r="T124" s="162"/>
      <c r="U124" s="162"/>
      <c r="V124" s="162"/>
      <c r="W124" s="162"/>
      <c r="X124" s="162"/>
      <c r="Y124" s="162"/>
      <c r="Z124" s="162"/>
    </row>
    <row r="125" spans="1:26" s="24" customFormat="1" ht="15.75" x14ac:dyDescent="0.25">
      <c r="A125" s="410" t="s">
        <v>2927</v>
      </c>
      <c r="B125" s="411" t="s">
        <v>3014</v>
      </c>
      <c r="C125" s="412" t="s">
        <v>41</v>
      </c>
      <c r="D125" s="56" t="str">
        <f>VLOOKUP(A125,'RRE0020'!$A$2:$K$500,11,0)</f>
        <v>Trainee</v>
      </c>
      <c r="E125" s="320">
        <f>SUMIF('RRE0020'!$A$2:$A$500,ĐML!A125,'RRE0020'!$E$2:$E$500)</f>
        <v>89148000</v>
      </c>
      <c r="F125" s="320">
        <f>SUMIF('RRE0020'!$A$2:$A$500,ĐML!A125,'RRE0020'!$F$2:$F$500)</f>
        <v>257372</v>
      </c>
      <c r="G125" s="320">
        <f>SUMIF(Call!$E$2:$E$13,ĐML!A125,Call!$D$2:$D$13)</f>
        <v>0</v>
      </c>
      <c r="H125" s="320">
        <f>SUMIF('RRE0020'!$A$2:$A$482,ĐML!A125,'RRE0020'!$G$2:$G$482)</f>
        <v>0</v>
      </c>
      <c r="I125" s="320">
        <f t="shared" si="10"/>
        <v>257372</v>
      </c>
      <c r="J125" s="406" t="e">
        <f>VLOOKUP(A125,'3.File NGT'!$B$2:$I$85,8,0)</f>
        <v>#N/A</v>
      </c>
      <c r="K125" s="320">
        <f t="shared" si="6"/>
        <v>1000000</v>
      </c>
      <c r="L125" s="275" t="str">
        <f>VLOOKUP(A125,'2.SDMG'!$G$2:$J$499,4,0)</f>
        <v>11/01/2021</v>
      </c>
      <c r="M125" s="369">
        <f t="shared" si="7"/>
        <v>2</v>
      </c>
      <c r="N125" s="320">
        <f t="shared" si="11"/>
        <v>-742628</v>
      </c>
      <c r="O125" s="320">
        <f>VLOOKUP(A125,'RRE0020'!$A$2:$L$482,12,0)</f>
        <v>6000000</v>
      </c>
      <c r="P125" s="428" t="str">
        <f>VLOOKUP(A125,'2.SDMG'!$G$2:$L$499,6,0)</f>
        <v>1128</v>
      </c>
      <c r="Q125" s="321" t="str">
        <f t="shared" si="8"/>
        <v>no</v>
      </c>
      <c r="R125" s="321" t="str">
        <f t="shared" si="9"/>
        <v>no</v>
      </c>
      <c r="S125" s="374"/>
      <c r="T125" s="162"/>
      <c r="U125" s="162"/>
      <c r="V125" s="162"/>
      <c r="W125" s="162"/>
      <c r="X125" s="162"/>
      <c r="Y125" s="162"/>
      <c r="Z125" s="162"/>
    </row>
    <row r="126" spans="1:26" s="24" customFormat="1" ht="15.75" x14ac:dyDescent="0.25">
      <c r="A126" s="410" t="s">
        <v>2869</v>
      </c>
      <c r="B126" s="411" t="s">
        <v>2870</v>
      </c>
      <c r="C126" s="412" t="s">
        <v>41</v>
      </c>
      <c r="D126" s="56" t="str">
        <f>VLOOKUP(A126,'RRE0020'!$A$2:$K$500,11,0)</f>
        <v>Acting Senior Officer</v>
      </c>
      <c r="E126" s="320">
        <f>SUMIF('RRE0020'!$A$2:$A$500,ĐML!A126,'RRE0020'!$E$2:$E$500)</f>
        <v>209550000</v>
      </c>
      <c r="F126" s="320">
        <f>SUMIF('RRE0020'!$A$2:$A$500,ĐML!A126,'RRE0020'!$F$2:$F$500)</f>
        <v>687354</v>
      </c>
      <c r="G126" s="320">
        <f>SUMIF(Call!$E$2:$E$13,ĐML!A126,Call!$D$2:$D$13)</f>
        <v>0</v>
      </c>
      <c r="H126" s="320">
        <f>SUMIF('RRE0020'!$A$2:$A$482,ĐML!A126,'RRE0020'!$G$2:$G$482)</f>
        <v>0</v>
      </c>
      <c r="I126" s="320">
        <f t="shared" si="10"/>
        <v>687354</v>
      </c>
      <c r="J126" s="406" t="e">
        <f>VLOOKUP(A126,'3.File NGT'!$B$2:$I$85,8,0)</f>
        <v>#N/A</v>
      </c>
      <c r="K126" s="445">
        <v>3000000</v>
      </c>
      <c r="L126" s="275" t="str">
        <f>VLOOKUP(A126,'2.SDMG'!$G$2:$J$499,4,0)</f>
        <v>13/01/2021</v>
      </c>
      <c r="M126" s="369">
        <f t="shared" si="7"/>
        <v>1</v>
      </c>
      <c r="N126" s="320">
        <f t="shared" si="11"/>
        <v>-2312646</v>
      </c>
      <c r="O126" s="320">
        <f>VLOOKUP(A126,'RRE0020'!$A$2:$L$482,12,0)</f>
        <v>7500000</v>
      </c>
      <c r="P126" s="428" t="str">
        <f>VLOOKUP(A126,'2.SDMG'!$G$2:$L$499,6,0)</f>
        <v>0285</v>
      </c>
      <c r="Q126" s="321" t="str">
        <f t="shared" si="8"/>
        <v>no</v>
      </c>
      <c r="R126" s="321" t="str">
        <f t="shared" si="9"/>
        <v>no</v>
      </c>
      <c r="S126" s="374"/>
      <c r="T126" s="162"/>
      <c r="U126" s="162"/>
      <c r="V126" s="162"/>
      <c r="W126" s="162"/>
      <c r="X126" s="162"/>
      <c r="Y126" s="162"/>
      <c r="Z126" s="162"/>
    </row>
    <row r="127" spans="1:26" s="24" customFormat="1" ht="15.75" x14ac:dyDescent="0.25">
      <c r="A127" s="410" t="s">
        <v>2871</v>
      </c>
      <c r="B127" s="411" t="s">
        <v>2872</v>
      </c>
      <c r="C127" s="412" t="s">
        <v>41</v>
      </c>
      <c r="D127" s="56" t="str">
        <f>VLOOKUP(A127,'RRE0020'!$A$2:$K$500,11,0)</f>
        <v>Trainee</v>
      </c>
      <c r="E127" s="320">
        <f>SUMIF('RRE0020'!$A$2:$A$500,ĐML!A127,'RRE0020'!$E$2:$E$500)</f>
        <v>21406165000</v>
      </c>
      <c r="F127" s="320">
        <f>SUMIF('RRE0020'!$A$2:$A$500,ĐML!A127,'RRE0020'!$F$2:$F$500)</f>
        <v>34652216</v>
      </c>
      <c r="G127" s="320">
        <f>SUMIF(Call!$E$2:$E$13,ĐML!A127,Call!$D$2:$D$13)</f>
        <v>0</v>
      </c>
      <c r="H127" s="320">
        <f>SUMIF('RRE0020'!$A$2:$A$482,ĐML!A127,'RRE0020'!$G$2:$G$482)</f>
        <v>0</v>
      </c>
      <c r="I127" s="320">
        <f t="shared" si="10"/>
        <v>34652216</v>
      </c>
      <c r="J127" s="406" t="str">
        <f>VLOOKUP(A127,'3.File NGT'!$B$2:$I$85,8,0)</f>
        <v>0107</v>
      </c>
      <c r="K127" s="320">
        <f t="shared" si="6"/>
        <v>1000000</v>
      </c>
      <c r="L127" s="275" t="str">
        <f>VLOOKUP(A127,'2.SDMG'!$G$2:$J$499,4,0)</f>
        <v>11/01/2021</v>
      </c>
      <c r="M127" s="369">
        <f t="shared" si="7"/>
        <v>2</v>
      </c>
      <c r="N127" s="320">
        <f t="shared" si="11"/>
        <v>33652216</v>
      </c>
      <c r="O127" s="320">
        <f>VLOOKUP(A127,'RRE0020'!$A$2:$L$482,12,0)</f>
        <v>6000000</v>
      </c>
      <c r="P127" s="428" t="str">
        <f>VLOOKUP(A127,'2.SDMG'!$G$2:$L$499,6,0)</f>
        <v>0285</v>
      </c>
      <c r="Q127" s="321" t="str">
        <f t="shared" si="8"/>
        <v>no</v>
      </c>
      <c r="R127" s="321" t="str">
        <f t="shared" si="9"/>
        <v>no</v>
      </c>
      <c r="S127" s="374"/>
      <c r="T127" s="162"/>
      <c r="U127" s="162"/>
      <c r="V127" s="162"/>
      <c r="W127" s="162"/>
      <c r="X127" s="162"/>
      <c r="Y127" s="162"/>
      <c r="Z127" s="162"/>
    </row>
    <row r="128" spans="1:26" s="24" customFormat="1" ht="15.75" x14ac:dyDescent="0.25">
      <c r="A128" s="410" t="s">
        <v>2873</v>
      </c>
      <c r="B128" s="411" t="s">
        <v>2874</v>
      </c>
      <c r="C128" s="412" t="s">
        <v>35</v>
      </c>
      <c r="D128" s="56" t="str">
        <f>VLOOKUP(A128,'RRE0020'!$A$2:$K$500,11,0)</f>
        <v>Trainee</v>
      </c>
      <c r="E128" s="320">
        <f>SUMIF('RRE0020'!$A$2:$A$500,ĐML!A128,'RRE0020'!$E$2:$E$500)</f>
        <v>1817373000</v>
      </c>
      <c r="F128" s="320">
        <f>SUMIF('RRE0020'!$A$2:$A$500,ĐML!A128,'RRE0020'!$F$2:$F$500)</f>
        <v>2862634</v>
      </c>
      <c r="G128" s="320">
        <f>SUMIF(Call!$E$2:$E$13,ĐML!A128,Call!$D$2:$D$13)</f>
        <v>0</v>
      </c>
      <c r="H128" s="320">
        <f>SUMIF('RRE0020'!$A$2:$A$482,ĐML!A128,'RRE0020'!$G$2:$G$482)</f>
        <v>0</v>
      </c>
      <c r="I128" s="320">
        <f t="shared" si="10"/>
        <v>2862634</v>
      </c>
      <c r="J128" s="406" t="str">
        <f>VLOOKUP(A128,'3.File NGT'!$B$2:$I$85,8,0)</f>
        <v>0218</v>
      </c>
      <c r="K128" s="320">
        <f t="shared" si="6"/>
        <v>0</v>
      </c>
      <c r="L128" s="275" t="str">
        <f>VLOOKUP(A128,'2.SDMG'!$G$2:$J$499,4,0)</f>
        <v>13/01/2021</v>
      </c>
      <c r="M128" s="369">
        <f t="shared" si="7"/>
        <v>1</v>
      </c>
      <c r="N128" s="320">
        <f t="shared" si="11"/>
        <v>2862634</v>
      </c>
      <c r="O128" s="320">
        <f>VLOOKUP(A128,'RRE0020'!$A$2:$L$482,12,0)</f>
        <v>6000000</v>
      </c>
      <c r="P128" s="428" t="str">
        <f>VLOOKUP(A128,'2.SDMG'!$G$2:$L$499,6,0)</f>
        <v>0266</v>
      </c>
      <c r="Q128" s="321" t="str">
        <f t="shared" si="8"/>
        <v>no</v>
      </c>
      <c r="R128" s="321" t="str">
        <f t="shared" si="9"/>
        <v>no</v>
      </c>
      <c r="S128" s="374"/>
      <c r="T128" s="162"/>
      <c r="U128" s="162"/>
      <c r="V128" s="162"/>
      <c r="W128" s="162"/>
      <c r="X128" s="162"/>
      <c r="Y128" s="162"/>
      <c r="Z128" s="162"/>
    </row>
    <row r="129" spans="1:26" s="24" customFormat="1" ht="15.75" x14ac:dyDescent="0.25">
      <c r="A129" s="410" t="s">
        <v>2915</v>
      </c>
      <c r="B129" s="411" t="s">
        <v>3015</v>
      </c>
      <c r="C129" s="412" t="s">
        <v>35</v>
      </c>
      <c r="D129" s="56" t="str">
        <f>VLOOKUP(A129,'RRE0020'!$A$2:$K$500,11,0)</f>
        <v>Trainee</v>
      </c>
      <c r="E129" s="320">
        <f>SUMIF('RRE0020'!$A$2:$A$500,ĐML!A129,'RRE0020'!$E$2:$E$500)</f>
        <v>271485000</v>
      </c>
      <c r="F129" s="320">
        <f>SUMIF('RRE0020'!$A$2:$A$500,ĐML!A129,'RRE0020'!$F$2:$F$500)</f>
        <v>534812</v>
      </c>
      <c r="G129" s="320">
        <f>SUMIF(Call!$E$2:$E$13,ĐML!A129,Call!$D$2:$D$13)</f>
        <v>0</v>
      </c>
      <c r="H129" s="320">
        <f>SUMIF('RRE0020'!$A$2:$A$482,ĐML!A129,'RRE0020'!$G$2:$G$482)</f>
        <v>0</v>
      </c>
      <c r="I129" s="320">
        <f t="shared" si="10"/>
        <v>534812</v>
      </c>
      <c r="J129" s="406" t="e">
        <f>VLOOKUP(A129,'3.File NGT'!$B$2:$I$85,8,0)</f>
        <v>#N/A</v>
      </c>
      <c r="K129" s="320">
        <f t="shared" si="6"/>
        <v>0</v>
      </c>
      <c r="L129" s="275" t="str">
        <f>VLOOKUP(A129,'2.SDMG'!$G$2:$J$499,4,0)</f>
        <v>13/01/2021</v>
      </c>
      <c r="M129" s="369">
        <f t="shared" si="7"/>
        <v>1</v>
      </c>
      <c r="N129" s="320">
        <f t="shared" si="11"/>
        <v>534812</v>
      </c>
      <c r="O129" s="320">
        <f>VLOOKUP(A129,'RRE0020'!$A$2:$L$482,12,0)</f>
        <v>6000000</v>
      </c>
      <c r="P129" s="428" t="str">
        <f>VLOOKUP(A129,'2.SDMG'!$G$2:$L$499,6,0)</f>
        <v>0266</v>
      </c>
      <c r="Q129" s="321" t="str">
        <f t="shared" si="8"/>
        <v>no</v>
      </c>
      <c r="R129" s="321" t="str">
        <f t="shared" si="9"/>
        <v>no</v>
      </c>
      <c r="S129" s="374"/>
      <c r="T129" s="162"/>
      <c r="U129" s="162"/>
      <c r="V129" s="162"/>
      <c r="W129" s="162"/>
      <c r="X129" s="162"/>
      <c r="Y129" s="162"/>
      <c r="Z129" s="162"/>
    </row>
    <row r="130" spans="1:26" s="24" customFormat="1" ht="15.75" x14ac:dyDescent="0.25">
      <c r="A130" s="410" t="s">
        <v>2875</v>
      </c>
      <c r="B130" s="411" t="s">
        <v>2876</v>
      </c>
      <c r="C130" s="412" t="s">
        <v>1563</v>
      </c>
      <c r="D130" s="56" t="str">
        <f>VLOOKUP(A130,'RRE0020'!$A$2:$K$500,11,0)</f>
        <v>Acting Senior Officer</v>
      </c>
      <c r="E130" s="320">
        <f>SUMIF('RRE0020'!$A$2:$A$500,ĐML!A130,'RRE0020'!$E$2:$E$500)</f>
        <v>49625000</v>
      </c>
      <c r="F130" s="320">
        <f>SUMIF('RRE0020'!$A$2:$A$500,ĐML!A130,'RRE0020'!$F$2:$F$500)</f>
        <v>196996</v>
      </c>
      <c r="G130" s="320">
        <f>SUMIF(Call!$E$2:$E$13,ĐML!A130,Call!$D$2:$D$13)</f>
        <v>0</v>
      </c>
      <c r="H130" s="320">
        <f>SUMIF('RRE0020'!$A$2:$A$482,ĐML!A130,'RRE0020'!$G$2:$G$482)</f>
        <v>0</v>
      </c>
      <c r="I130" s="320">
        <f t="shared" si="10"/>
        <v>196996</v>
      </c>
      <c r="J130" s="406" t="e">
        <f>VLOOKUP(A130,'3.File NGT'!$B$2:$I$85,8,0)</f>
        <v>#N/A</v>
      </c>
      <c r="K130" s="445">
        <v>0</v>
      </c>
      <c r="L130" s="275" t="str">
        <f>VLOOKUP(A130,'2.SDMG'!$G$2:$J$499,4,0)</f>
        <v>18/01/2021</v>
      </c>
      <c r="M130" s="369">
        <f t="shared" si="7"/>
        <v>1</v>
      </c>
      <c r="N130" s="320">
        <f t="shared" si="11"/>
        <v>196996</v>
      </c>
      <c r="O130" s="320">
        <f>VLOOKUP(A130,'RRE0020'!$A$2:$L$482,12,0)</f>
        <v>7500000</v>
      </c>
      <c r="P130" s="428" t="str">
        <f>VLOOKUP(A130,'2.SDMG'!$G$2:$L$499,6,0)</f>
        <v>1756</v>
      </c>
      <c r="Q130" s="321" t="str">
        <f t="shared" si="8"/>
        <v>no</v>
      </c>
      <c r="R130" s="321" t="str">
        <f t="shared" si="9"/>
        <v>no</v>
      </c>
      <c r="S130" s="374"/>
      <c r="T130" s="162"/>
      <c r="U130" s="162"/>
      <c r="V130" s="162"/>
      <c r="W130" s="162"/>
      <c r="X130" s="162"/>
      <c r="Y130" s="162"/>
      <c r="Z130" s="162"/>
    </row>
    <row r="131" spans="1:26" s="24" customFormat="1" ht="15.75" x14ac:dyDescent="0.25">
      <c r="A131" s="410" t="s">
        <v>2877</v>
      </c>
      <c r="B131" s="411" t="s">
        <v>2878</v>
      </c>
      <c r="C131" s="412" t="s">
        <v>39</v>
      </c>
      <c r="D131" s="56" t="str">
        <f>VLOOKUP(A131,'RRE0020'!$A$2:$K$500,11,0)</f>
        <v>Trainee</v>
      </c>
      <c r="E131" s="320">
        <f>SUMIF('RRE0020'!$A$2:$A$500,ĐML!A131,'RRE0020'!$E$2:$E$500)</f>
        <v>97480000</v>
      </c>
      <c r="F131" s="320">
        <f>SUMIF('RRE0020'!$A$2:$A$500,ĐML!A131,'RRE0020'!$F$2:$F$500)</f>
        <v>192017</v>
      </c>
      <c r="G131" s="320">
        <f>SUMIF(Call!$E$2:$E$13,ĐML!A131,Call!$D$2:$D$13)</f>
        <v>0</v>
      </c>
      <c r="H131" s="320">
        <f>SUMIF('RRE0020'!$A$2:$A$482,ĐML!A131,'RRE0020'!$G$2:$G$482)</f>
        <v>0</v>
      </c>
      <c r="I131" s="320">
        <f t="shared" si="10"/>
        <v>192017</v>
      </c>
      <c r="J131" s="406" t="e">
        <f>VLOOKUP(A131,'3.File NGT'!$B$2:$I$85,8,0)</f>
        <v>#N/A</v>
      </c>
      <c r="K131" s="320">
        <f t="shared" ref="K131:K137" si="12">IF(AND(D131="Trainee",M131&lt;=6),VLOOKUP(M131,$T$3:$U$9,2,0),O131*1.2)</f>
        <v>0</v>
      </c>
      <c r="L131" s="275" t="str">
        <f>VLOOKUP(A131,'2.SDMG'!$G$2:$J$499,4,0)</f>
        <v>18/01/2021</v>
      </c>
      <c r="M131" s="369">
        <f t="shared" ref="M131:M137" si="13">ROUND(($M$1-L131)/30,0)</f>
        <v>1</v>
      </c>
      <c r="N131" s="320">
        <f t="shared" si="11"/>
        <v>192017</v>
      </c>
      <c r="O131" s="320">
        <f>VLOOKUP(A131,'RRE0020'!$A$2:$L$482,12,0)</f>
        <v>6000000</v>
      </c>
      <c r="P131" s="428" t="str">
        <f>VLOOKUP(A131,'2.SDMG'!$G$2:$L$499,6,0)</f>
        <v>0247</v>
      </c>
      <c r="Q131" s="321" t="str">
        <f t="shared" ref="Q131:Q194" si="14">IF(AND(OR(COUNTIF(D131,"*M*")=1,COUNTIF(D131,"*D*")=1),I131&gt;K131),"yes","no")</f>
        <v>no</v>
      </c>
      <c r="R131" s="321" t="str">
        <f t="shared" ref="R131:R194" si="15">IF(AND(COUNTIF(D131,"*D*")=1,I131&gt;K131),"yes","no")</f>
        <v>no</v>
      </c>
      <c r="S131" s="374"/>
      <c r="T131" s="162"/>
      <c r="U131" s="162"/>
      <c r="V131" s="162"/>
      <c r="W131" s="162"/>
      <c r="X131" s="162"/>
      <c r="Y131" s="162"/>
      <c r="Z131" s="162"/>
    </row>
    <row r="132" spans="1:26" s="24" customFormat="1" ht="15.75" x14ac:dyDescent="0.25">
      <c r="A132" s="410" t="s">
        <v>2879</v>
      </c>
      <c r="B132" s="411" t="s">
        <v>2880</v>
      </c>
      <c r="C132" s="412" t="s">
        <v>41</v>
      </c>
      <c r="D132" s="56" t="str">
        <f>VLOOKUP(A132,'RRE0020'!$A$2:$K$500,11,0)</f>
        <v>Trainee</v>
      </c>
      <c r="E132" s="320">
        <f>SUMIF('RRE0020'!$A$2:$A$500,ĐML!A132,'RRE0020'!$E$2:$E$500)</f>
        <v>179113000</v>
      </c>
      <c r="F132" s="320">
        <f>SUMIF('RRE0020'!$A$2:$A$500,ĐML!A132,'RRE0020'!$F$2:$F$500)</f>
        <v>360080</v>
      </c>
      <c r="G132" s="320">
        <f>SUMIF(Call!$E$2:$E$13,ĐML!A132,Call!$D$2:$D$13)</f>
        <v>0</v>
      </c>
      <c r="H132" s="320">
        <f>SUMIF('RRE0020'!$A$2:$A$482,ĐML!A132,'RRE0020'!$G$2:$G$482)</f>
        <v>0</v>
      </c>
      <c r="I132" s="320">
        <f t="shared" ref="I132:I195" si="16">F132-G132+H132</f>
        <v>360080</v>
      </c>
      <c r="J132" s="406" t="e">
        <f>VLOOKUP(A132,'3.File NGT'!$B$2:$I$85,8,0)</f>
        <v>#N/A</v>
      </c>
      <c r="K132" s="320">
        <f t="shared" si="12"/>
        <v>0</v>
      </c>
      <c r="L132" s="275" t="str">
        <f>VLOOKUP(A132,'2.SDMG'!$G$2:$J$499,4,0)</f>
        <v>18/01/2021</v>
      </c>
      <c r="M132" s="369">
        <f t="shared" si="13"/>
        <v>1</v>
      </c>
      <c r="N132" s="320">
        <f t="shared" ref="N132:N195" si="17">F132-K132</f>
        <v>360080</v>
      </c>
      <c r="O132" s="320">
        <f>VLOOKUP(A132,'RRE0020'!$A$2:$L$482,12,0)</f>
        <v>6000000</v>
      </c>
      <c r="P132" s="428" t="str">
        <f>VLOOKUP(A132,'2.SDMG'!$G$2:$L$499,6,0)</f>
        <v>1128</v>
      </c>
      <c r="Q132" s="321" t="str">
        <f t="shared" si="14"/>
        <v>no</v>
      </c>
      <c r="R132" s="321" t="str">
        <f t="shared" si="15"/>
        <v>no</v>
      </c>
      <c r="S132" s="374"/>
      <c r="T132" s="162"/>
      <c r="U132" s="162"/>
      <c r="V132" s="162"/>
      <c r="W132" s="162"/>
      <c r="X132" s="162"/>
      <c r="Y132" s="162"/>
      <c r="Z132" s="162"/>
    </row>
    <row r="133" spans="1:26" s="24" customFormat="1" ht="15.75" x14ac:dyDescent="0.25">
      <c r="A133" s="410" t="s">
        <v>3000</v>
      </c>
      <c r="B133" s="411" t="s">
        <v>3016</v>
      </c>
      <c r="C133" s="412" t="s">
        <v>1563</v>
      </c>
      <c r="D133" s="56" t="str">
        <f>VLOOKUP(A133,'RRE0020'!$A$2:$K$500,11,0)</f>
        <v>Trainee</v>
      </c>
      <c r="E133" s="320">
        <f>SUMIF('RRE0020'!$A$2:$A$500,ĐML!A133,'RRE0020'!$E$2:$E$500)</f>
        <v>57227000</v>
      </c>
      <c r="F133" s="320">
        <f>SUMIF('RRE0020'!$A$2:$A$500,ĐML!A133,'RRE0020'!$F$2:$F$500)</f>
        <v>208156</v>
      </c>
      <c r="G133" s="320">
        <f>SUMIF(Call!$E$2:$E$13,ĐML!A133,Call!$D$2:$D$13)</f>
        <v>0</v>
      </c>
      <c r="H133" s="320">
        <f>SUMIF('RRE0020'!$A$2:$A$482,ĐML!A133,'RRE0020'!$G$2:$G$482)</f>
        <v>0</v>
      </c>
      <c r="I133" s="320">
        <f t="shared" si="16"/>
        <v>208156</v>
      </c>
      <c r="J133" s="406" t="e">
        <f>VLOOKUP(A133,'3.File NGT'!$B$2:$I$85,8,0)</f>
        <v>#N/A</v>
      </c>
      <c r="K133" s="445">
        <v>7200000</v>
      </c>
      <c r="L133" s="275" t="str">
        <f>VLOOKUP(A133,'2.SDMG'!$G$2:$J$499,4,0)</f>
        <v>26/01/2021</v>
      </c>
      <c r="M133" s="369">
        <f t="shared" si="13"/>
        <v>1</v>
      </c>
      <c r="N133" s="320">
        <f t="shared" si="17"/>
        <v>-6991844</v>
      </c>
      <c r="O133" s="320">
        <f>VLOOKUP(A133,'RRE0020'!$A$2:$L$482,12,0)</f>
        <v>6000000</v>
      </c>
      <c r="P133" s="428" t="str">
        <f>VLOOKUP(A133,'2.SDMG'!$G$2:$L$499,6,0)</f>
        <v>1756</v>
      </c>
      <c r="Q133" s="321" t="str">
        <f t="shared" si="14"/>
        <v>no</v>
      </c>
      <c r="R133" s="321" t="str">
        <f t="shared" si="15"/>
        <v>no</v>
      </c>
      <c r="S133" s="374"/>
      <c r="T133" s="162"/>
      <c r="U133" s="162"/>
      <c r="V133" s="162"/>
      <c r="W133" s="162"/>
      <c r="X133" s="162"/>
      <c r="Y133" s="162"/>
      <c r="Z133" s="162"/>
    </row>
    <row r="134" spans="1:26" s="24" customFormat="1" ht="15.75" x14ac:dyDescent="0.25">
      <c r="A134" s="410" t="s">
        <v>3002</v>
      </c>
      <c r="B134" s="411" t="s">
        <v>2703</v>
      </c>
      <c r="C134" s="412" t="s">
        <v>1563</v>
      </c>
      <c r="D134" s="56" t="str">
        <f>VLOOKUP(A134,'RRE0020'!$A$2:$K$500,11,0)</f>
        <v>Acting Senior Officer</v>
      </c>
      <c r="E134" s="320">
        <f>SUMIF('RRE0020'!$A$2:$A$500,ĐML!A134,'RRE0020'!$E$2:$E$500)</f>
        <v>293570000</v>
      </c>
      <c r="F134" s="320">
        <f>SUMIF('RRE0020'!$A$2:$A$500,ĐML!A134,'RRE0020'!$F$2:$F$500)</f>
        <v>863669</v>
      </c>
      <c r="G134" s="320">
        <f>SUMIF(Call!$E$2:$E$13,ĐML!A134,Call!$D$2:$D$13)</f>
        <v>0</v>
      </c>
      <c r="H134" s="320">
        <f>SUMIF('RRE0020'!$A$2:$A$482,ĐML!A134,'RRE0020'!$G$2:$G$482)</f>
        <v>0</v>
      </c>
      <c r="I134" s="320">
        <f t="shared" si="16"/>
        <v>863669</v>
      </c>
      <c r="J134" s="406" t="str">
        <f>VLOOKUP(A134,'3.File NGT'!$B$2:$I$85,8,0)</f>
        <v>0924</v>
      </c>
      <c r="K134" s="320">
        <f t="shared" si="12"/>
        <v>9000000</v>
      </c>
      <c r="L134" s="275" t="str">
        <f>VLOOKUP(A134,'2.SDMG'!$G$2:$J$499,4,0)</f>
        <v>26/01/2021</v>
      </c>
      <c r="M134" s="369">
        <f t="shared" si="13"/>
        <v>1</v>
      </c>
      <c r="N134" s="320">
        <f t="shared" si="17"/>
        <v>-8136331</v>
      </c>
      <c r="O134" s="320">
        <f>VLOOKUP(A134,'RRE0020'!$A$2:$L$482,12,0)</f>
        <v>7500000</v>
      </c>
      <c r="P134" s="428" t="str">
        <f>VLOOKUP(A134,'2.SDMG'!$G$2:$L$499,6,0)</f>
        <v>1756</v>
      </c>
      <c r="Q134" s="321" t="str">
        <f t="shared" si="14"/>
        <v>no</v>
      </c>
      <c r="R134" s="321" t="str">
        <f t="shared" si="15"/>
        <v>no</v>
      </c>
      <c r="S134" s="374"/>
      <c r="T134" s="162"/>
      <c r="U134" s="162"/>
      <c r="V134" s="162"/>
      <c r="W134" s="162"/>
      <c r="X134" s="162"/>
      <c r="Y134" s="162"/>
      <c r="Z134" s="162"/>
    </row>
    <row r="135" spans="1:26" s="24" customFormat="1" ht="15.75" x14ac:dyDescent="0.25">
      <c r="A135" s="410" t="s">
        <v>2983</v>
      </c>
      <c r="B135" s="411" t="s">
        <v>3017</v>
      </c>
      <c r="C135" s="412" t="s">
        <v>33</v>
      </c>
      <c r="D135" s="56" t="str">
        <f>VLOOKUP(A135,'RRE0020'!$A$2:$K$500,11,0)</f>
        <v>Acting Senior Officer</v>
      </c>
      <c r="E135" s="320">
        <f>SUMIF('RRE0020'!$A$2:$A$500,ĐML!A135,'RRE0020'!$E$2:$E$500)</f>
        <v>4292256000</v>
      </c>
      <c r="F135" s="320">
        <f>SUMIF('RRE0020'!$A$2:$A$500,ĐML!A135,'RRE0020'!$F$2:$F$500)</f>
        <v>8455689</v>
      </c>
      <c r="G135" s="320">
        <f>SUMIF(Call!$E$2:$E$13,ĐML!A135,Call!$D$2:$D$13)</f>
        <v>0</v>
      </c>
      <c r="H135" s="320">
        <f>SUMIF('RRE0020'!$A$2:$A$482,ĐML!A135,'RRE0020'!$G$2:$G$482)</f>
        <v>0</v>
      </c>
      <c r="I135" s="320">
        <f t="shared" si="16"/>
        <v>8455689</v>
      </c>
      <c r="J135" s="406" t="str">
        <f>VLOOKUP(A135,'3.File NGT'!$B$2:$I$85,8,0)</f>
        <v>1187</v>
      </c>
      <c r="K135" s="445">
        <v>7500000</v>
      </c>
      <c r="L135" s="275" t="str">
        <f>VLOOKUP(A135,'2.SDMG'!$G$2:$J$499,4,0)</f>
        <v>26/01/2021</v>
      </c>
      <c r="M135" s="369">
        <f t="shared" si="13"/>
        <v>1</v>
      </c>
      <c r="N135" s="320">
        <f t="shared" si="17"/>
        <v>955689</v>
      </c>
      <c r="O135" s="320">
        <f>VLOOKUP(A135,'RRE0020'!$A$2:$L$482,12,0)</f>
        <v>7500000</v>
      </c>
      <c r="P135" s="428" t="str">
        <f>VLOOKUP(A135,'2.SDMG'!$G$2:$L$499,6,0)</f>
        <v>1187</v>
      </c>
      <c r="Q135" s="321" t="str">
        <f t="shared" si="14"/>
        <v>no</v>
      </c>
      <c r="R135" s="321" t="str">
        <f t="shared" si="15"/>
        <v>no</v>
      </c>
      <c r="S135" s="374"/>
      <c r="T135" s="162"/>
      <c r="U135" s="162"/>
      <c r="V135" s="162"/>
      <c r="W135" s="162"/>
      <c r="X135" s="162"/>
      <c r="Y135" s="162"/>
      <c r="Z135" s="162"/>
    </row>
    <row r="136" spans="1:26" s="24" customFormat="1" ht="15.75" x14ac:dyDescent="0.25">
      <c r="A136" s="410" t="s">
        <v>2996</v>
      </c>
      <c r="B136" s="411" t="s">
        <v>3018</v>
      </c>
      <c r="C136" s="412" t="s">
        <v>1563</v>
      </c>
      <c r="D136" s="56" t="str">
        <f>VLOOKUP(A136,'RRE0020'!$A$2:$K$500,11,0)</f>
        <v>Trainee</v>
      </c>
      <c r="E136" s="320">
        <f>SUMIF('RRE0020'!$A$2:$A$500,ĐML!A136,'RRE0020'!$E$2:$E$500)</f>
        <v>15000000</v>
      </c>
      <c r="F136" s="320">
        <f>SUMIF('RRE0020'!$A$2:$A$500,ĐML!A136,'RRE0020'!$F$2:$F$500)</f>
        <v>59549</v>
      </c>
      <c r="G136" s="320">
        <f>SUMIF(Call!$E$2:$E$13,ĐML!A136,Call!$D$2:$D$13)</f>
        <v>0</v>
      </c>
      <c r="H136" s="320">
        <f>SUMIF('RRE0020'!$A$2:$A$482,ĐML!A136,'RRE0020'!$G$2:$G$482)</f>
        <v>0</v>
      </c>
      <c r="I136" s="320">
        <f t="shared" si="16"/>
        <v>59549</v>
      </c>
      <c r="J136" s="406" t="e">
        <f>VLOOKUP(A136,'3.File NGT'!$B$2:$I$85,8,0)</f>
        <v>#N/A</v>
      </c>
      <c r="K136" s="445">
        <f t="shared" si="12"/>
        <v>0</v>
      </c>
      <c r="L136" s="275" t="str">
        <f>VLOOKUP(A136,'2.SDMG'!$G$2:$J$499,4,0)</f>
        <v>17/02/2021</v>
      </c>
      <c r="M136" s="369">
        <f t="shared" si="13"/>
        <v>0</v>
      </c>
      <c r="N136" s="320">
        <f t="shared" si="17"/>
        <v>59549</v>
      </c>
      <c r="O136" s="320">
        <f>VLOOKUP(A136,'RRE0020'!$A$2:$L$482,12,0)</f>
        <v>6000000</v>
      </c>
      <c r="P136" s="428" t="str">
        <f>VLOOKUP(A136,'2.SDMG'!$G$2:$L$499,6,0)</f>
        <v>1176</v>
      </c>
      <c r="Q136" s="321" t="str">
        <f t="shared" si="14"/>
        <v>no</v>
      </c>
      <c r="R136" s="321" t="str">
        <f t="shared" si="15"/>
        <v>no</v>
      </c>
      <c r="S136" s="374"/>
      <c r="T136" s="162"/>
      <c r="U136" s="162"/>
      <c r="V136" s="162"/>
      <c r="W136" s="162"/>
      <c r="X136" s="162"/>
      <c r="Y136" s="162"/>
      <c r="Z136" s="162"/>
    </row>
    <row r="137" spans="1:26" s="24" customFormat="1" ht="15.75" x14ac:dyDescent="0.25">
      <c r="A137" s="410" t="s">
        <v>2980</v>
      </c>
      <c r="B137" s="411" t="s">
        <v>3019</v>
      </c>
      <c r="C137" s="412" t="s">
        <v>34</v>
      </c>
      <c r="D137" s="56" t="str">
        <f>VLOOKUP(A137,'RRE0020'!$A$2:$K$500,11,0)</f>
        <v>Trainee</v>
      </c>
      <c r="E137" s="320">
        <f>SUMIF('RRE0020'!$A$2:$A$500,ĐML!A137,'RRE0020'!$E$2:$E$500)</f>
        <v>286182000</v>
      </c>
      <c r="F137" s="320">
        <f>SUMIF('RRE0020'!$A$2:$A$500,ĐML!A137,'RRE0020'!$F$2:$F$500)</f>
        <v>516551</v>
      </c>
      <c r="G137" s="320">
        <f>SUMIF(Call!$E$2:$E$13,ĐML!A137,Call!$D$2:$D$13)</f>
        <v>0</v>
      </c>
      <c r="H137" s="320">
        <f>SUMIF('RRE0020'!$A$2:$A$482,ĐML!A137,'RRE0020'!$G$2:$G$482)</f>
        <v>0</v>
      </c>
      <c r="I137" s="320">
        <f t="shared" si="16"/>
        <v>516551</v>
      </c>
      <c r="J137" s="406" t="str">
        <f>VLOOKUP(A137,'3.File NGT'!$B$2:$I$85,8,0)</f>
        <v>1316</v>
      </c>
      <c r="K137" s="320">
        <f t="shared" si="12"/>
        <v>0</v>
      </c>
      <c r="L137" s="275" t="str">
        <f>VLOOKUP(A137,'2.SDMG'!$G$2:$J$499,4,0)</f>
        <v>17/02/2021</v>
      </c>
      <c r="M137" s="369">
        <f t="shared" si="13"/>
        <v>0</v>
      </c>
      <c r="N137" s="320">
        <f t="shared" si="17"/>
        <v>516551</v>
      </c>
      <c r="O137" s="320">
        <f>VLOOKUP(A137,'RRE0020'!$A$2:$L$482,12,0)</f>
        <v>6000000</v>
      </c>
      <c r="P137" s="428" t="str">
        <f>VLOOKUP(A137,'2.SDMG'!$G$2:$L$499,6,0)</f>
        <v>1259</v>
      </c>
      <c r="Q137" s="321" t="str">
        <f t="shared" si="14"/>
        <v>no</v>
      </c>
      <c r="R137" s="321" t="str">
        <f t="shared" si="15"/>
        <v>no</v>
      </c>
      <c r="S137" s="374"/>
      <c r="T137" s="162"/>
      <c r="U137" s="162"/>
      <c r="V137" s="162"/>
      <c r="W137" s="162"/>
      <c r="X137" s="162"/>
      <c r="Y137" s="162"/>
      <c r="Z137" s="162"/>
    </row>
    <row r="138" spans="1:26" s="420" customFormat="1" ht="15.75" x14ac:dyDescent="0.25">
      <c r="A138" s="414" t="s">
        <v>134</v>
      </c>
      <c r="B138" s="415" t="s">
        <v>2619</v>
      </c>
      <c r="C138" s="416" t="s">
        <v>33</v>
      </c>
      <c r="D138" s="284">
        <f>VLOOKUP(A138,'RRE0020'!$A$2:$K$500,11,0)</f>
        <v>0</v>
      </c>
      <c r="E138" s="287">
        <f>SUMIF('RRE0020'!$A$2:$A$500,ĐML!A138,'RRE0020'!$E$2:$E$500)</f>
        <v>12543012000</v>
      </c>
      <c r="F138" s="287">
        <f>SUMIF('RRE0020'!$A$2:$A$500,ĐML!A138,'RRE0020'!$F$2:$F$500)</f>
        <v>18438214</v>
      </c>
      <c r="G138" s="287">
        <f>SUMIF(Call!$E$2:$E$13,ĐML!A138,Call!$D$2:$D$13)</f>
        <v>0</v>
      </c>
      <c r="H138" s="287">
        <f>SUMIF('RRE0020'!$A$2:$A$482,ĐML!A138,'RRE0020'!$G$2:$G$482)</f>
        <v>0</v>
      </c>
      <c r="I138" s="287">
        <f t="shared" si="16"/>
        <v>18438214</v>
      </c>
      <c r="J138" s="417" t="e">
        <f>VLOOKUP(A138,'3.File NGT'!$B$2:$I$85,8,0)</f>
        <v>#N/A</v>
      </c>
      <c r="K138" s="287"/>
      <c r="L138" s="418"/>
      <c r="M138" s="444"/>
      <c r="N138" s="287">
        <f t="shared" si="17"/>
        <v>18438214</v>
      </c>
      <c r="O138" s="287">
        <f>VLOOKUP(A138,'RRE0020'!$A$2:$L$482,12,0)</f>
        <v>0</v>
      </c>
      <c r="P138" s="287" t="e">
        <f>VLOOKUP(A138,'2.SDMG'!$G$2:$L$499,6,0)</f>
        <v>#N/A</v>
      </c>
      <c r="Q138" s="328" t="str">
        <f t="shared" si="14"/>
        <v>no</v>
      </c>
      <c r="R138" s="328" t="str">
        <f t="shared" si="15"/>
        <v>no</v>
      </c>
      <c r="S138" s="419"/>
      <c r="T138" s="368"/>
      <c r="U138" s="368"/>
      <c r="V138" s="368"/>
      <c r="W138" s="368"/>
      <c r="X138" s="368"/>
      <c r="Y138" s="368"/>
      <c r="Z138" s="368"/>
    </row>
    <row r="139" spans="1:26" s="24" customFormat="1" ht="15.75" x14ac:dyDescent="0.25">
      <c r="A139" s="410" t="s">
        <v>131</v>
      </c>
      <c r="B139" s="411" t="s">
        <v>132</v>
      </c>
      <c r="C139" s="412" t="s">
        <v>33</v>
      </c>
      <c r="D139" s="56">
        <f>VLOOKUP(A139,'RRE0020'!$A$2:$K$500,11,0)</f>
        <v>0</v>
      </c>
      <c r="E139" s="320">
        <f>SUMIF('RRE0020'!$A$2:$A$500,ĐML!A139,'RRE0020'!$E$2:$E$500)</f>
        <v>84651000</v>
      </c>
      <c r="F139" s="320">
        <f>SUMIF('RRE0020'!$A$2:$A$500,ĐML!A139,'RRE0020'!$F$2:$F$500)</f>
        <v>175222</v>
      </c>
      <c r="G139" s="320">
        <f>SUMIF(Call!$E$2:$E$13,ĐML!A139,Call!$D$2:$D$13)</f>
        <v>0</v>
      </c>
      <c r="H139" s="320">
        <f>SUMIF('RRE0020'!$A$2:$A$482,ĐML!A139,'RRE0020'!$G$2:$G$482)</f>
        <v>0</v>
      </c>
      <c r="I139" s="320">
        <f t="shared" si="16"/>
        <v>175222</v>
      </c>
      <c r="J139" s="406" t="e">
        <f>VLOOKUP(A139,'3.File NGT'!$B$2:$I$85,8,0)</f>
        <v>#N/A</v>
      </c>
      <c r="K139" s="320"/>
      <c r="L139" s="275"/>
      <c r="M139" s="369"/>
      <c r="N139" s="320">
        <f t="shared" si="17"/>
        <v>175222</v>
      </c>
      <c r="O139" s="320">
        <f>VLOOKUP(A139,'RRE0020'!$A$2:$L$482,12,0)</f>
        <v>0</v>
      </c>
      <c r="P139" s="428" t="e">
        <f>VLOOKUP(A139,'2.SDMG'!$G$2:$L$499,6,0)</f>
        <v>#N/A</v>
      </c>
      <c r="Q139" s="321" t="str">
        <f t="shared" si="14"/>
        <v>no</v>
      </c>
      <c r="R139" s="321" t="str">
        <f t="shared" si="15"/>
        <v>no</v>
      </c>
      <c r="S139" s="374"/>
      <c r="T139" s="162"/>
      <c r="U139" s="162"/>
      <c r="V139" s="162"/>
      <c r="W139" s="162"/>
      <c r="X139" s="162"/>
      <c r="Y139" s="162"/>
      <c r="Z139" s="162"/>
    </row>
    <row r="140" spans="1:26" s="24" customFormat="1" ht="15.75" x14ac:dyDescent="0.25">
      <c r="A140" s="410" t="s">
        <v>139</v>
      </c>
      <c r="B140" s="411" t="s">
        <v>140</v>
      </c>
      <c r="C140" s="412" t="s">
        <v>33</v>
      </c>
      <c r="D140" s="56">
        <f>VLOOKUP(A140,'RRE0020'!$A$2:$K$500,11,0)</f>
        <v>0</v>
      </c>
      <c r="E140" s="320">
        <f>SUMIF('RRE0020'!$A$2:$A$500,ĐML!A140,'RRE0020'!$E$2:$E$500)</f>
        <v>1335757000</v>
      </c>
      <c r="F140" s="320">
        <f>SUMIF('RRE0020'!$A$2:$A$500,ĐML!A140,'RRE0020'!$F$2:$F$500)</f>
        <v>2152623</v>
      </c>
      <c r="G140" s="320">
        <f>SUMIF(Call!$E$2:$E$13,ĐML!A140,Call!$D$2:$D$13)</f>
        <v>0</v>
      </c>
      <c r="H140" s="320">
        <f>SUMIF('RRE0020'!$A$2:$A$482,ĐML!A140,'RRE0020'!$G$2:$G$482)</f>
        <v>0</v>
      </c>
      <c r="I140" s="320">
        <f t="shared" si="16"/>
        <v>2152623</v>
      </c>
      <c r="J140" s="406" t="e">
        <f>VLOOKUP(A140,'3.File NGT'!$B$2:$I$85,8,0)</f>
        <v>#N/A</v>
      </c>
      <c r="K140" s="320"/>
      <c r="L140" s="275"/>
      <c r="M140" s="369"/>
      <c r="N140" s="320">
        <f t="shared" si="17"/>
        <v>2152623</v>
      </c>
      <c r="O140" s="320">
        <f>VLOOKUP(A140,'RRE0020'!$A$2:$L$482,12,0)</f>
        <v>0</v>
      </c>
      <c r="P140" s="428" t="e">
        <f>VLOOKUP(A140,'2.SDMG'!$G$2:$L$499,6,0)</f>
        <v>#N/A</v>
      </c>
      <c r="Q140" s="321" t="str">
        <f t="shared" si="14"/>
        <v>no</v>
      </c>
      <c r="R140" s="321" t="str">
        <f t="shared" si="15"/>
        <v>no</v>
      </c>
      <c r="S140" s="374"/>
      <c r="T140" s="162"/>
      <c r="U140" s="162"/>
      <c r="V140" s="162"/>
      <c r="W140" s="162"/>
      <c r="X140" s="162"/>
      <c r="Y140" s="162"/>
      <c r="Z140" s="162"/>
    </row>
    <row r="141" spans="1:26" s="24" customFormat="1" ht="15.75" x14ac:dyDescent="0.25">
      <c r="A141" s="410" t="s">
        <v>285</v>
      </c>
      <c r="B141" s="411" t="s">
        <v>2881</v>
      </c>
      <c r="C141" s="412" t="s">
        <v>40</v>
      </c>
      <c r="D141" s="56">
        <f>VLOOKUP(A141,'RRE0020'!$A$2:$K$500,11,0)</f>
        <v>0</v>
      </c>
      <c r="E141" s="320">
        <f>SUMIF('RRE0020'!$A$2:$A$500,ĐML!A141,'RRE0020'!$E$2:$E$500)</f>
        <v>6412970000</v>
      </c>
      <c r="F141" s="320">
        <f>SUMIF('RRE0020'!$A$2:$A$500,ĐML!A141,'RRE0020'!$F$2:$F$500)</f>
        <v>9427064</v>
      </c>
      <c r="G141" s="320">
        <f>SUMIF(Call!$E$2:$E$13,ĐML!A141,Call!$D$2:$D$13)</f>
        <v>0</v>
      </c>
      <c r="H141" s="320">
        <f>SUMIF('RRE0020'!$A$2:$A$482,ĐML!A141,'RRE0020'!$G$2:$G$482)</f>
        <v>0</v>
      </c>
      <c r="I141" s="320">
        <f t="shared" si="16"/>
        <v>9427064</v>
      </c>
      <c r="J141" s="406" t="e">
        <f>VLOOKUP(A141,'3.File NGT'!$B$2:$I$85,8,0)</f>
        <v>#N/A</v>
      </c>
      <c r="K141" s="320"/>
      <c r="L141" s="275"/>
      <c r="M141" s="369"/>
      <c r="N141" s="320">
        <f t="shared" si="17"/>
        <v>9427064</v>
      </c>
      <c r="O141" s="320">
        <f>VLOOKUP(A141,'RRE0020'!$A$2:$L$482,12,0)</f>
        <v>0</v>
      </c>
      <c r="P141" s="428" t="e">
        <f>VLOOKUP(A141,'2.SDMG'!$G$2:$L$499,6,0)</f>
        <v>#N/A</v>
      </c>
      <c r="Q141" s="321" t="str">
        <f t="shared" si="14"/>
        <v>no</v>
      </c>
      <c r="R141" s="321" t="str">
        <f t="shared" si="15"/>
        <v>no</v>
      </c>
      <c r="S141" s="374"/>
      <c r="T141" s="162"/>
      <c r="U141" s="162"/>
      <c r="V141" s="162"/>
      <c r="W141" s="162"/>
      <c r="X141" s="162"/>
      <c r="Y141" s="162"/>
      <c r="Z141" s="162"/>
    </row>
    <row r="142" spans="1:26" s="24" customFormat="1" ht="15.75" x14ac:dyDescent="0.25">
      <c r="A142" s="410" t="s">
        <v>957</v>
      </c>
      <c r="B142" s="411" t="s">
        <v>2337</v>
      </c>
      <c r="C142" s="412" t="s">
        <v>34</v>
      </c>
      <c r="D142" s="56">
        <f>VLOOKUP(A142,'RRE0020'!$A$2:$K$500,11,0)</f>
        <v>0</v>
      </c>
      <c r="E142" s="320">
        <f>SUMIF('RRE0020'!$A$2:$A$500,ĐML!A142,'RRE0020'!$E$2:$E$500)</f>
        <v>274389000</v>
      </c>
      <c r="F142" s="320">
        <f>SUMIF('RRE0020'!$A$2:$A$500,ĐML!A142,'RRE0020'!$F$2:$F$500)</f>
        <v>540545</v>
      </c>
      <c r="G142" s="320">
        <f>SUMIF(Call!$E$2:$E$13,ĐML!A142,Call!$D$2:$D$13)</f>
        <v>0</v>
      </c>
      <c r="H142" s="320">
        <f>SUMIF('RRE0020'!$A$2:$A$482,ĐML!A142,'RRE0020'!$G$2:$G$482)</f>
        <v>0</v>
      </c>
      <c r="I142" s="320">
        <f t="shared" si="16"/>
        <v>540545</v>
      </c>
      <c r="J142" s="406" t="e">
        <f>VLOOKUP(A142,'3.File NGT'!$B$2:$I$85,8,0)</f>
        <v>#N/A</v>
      </c>
      <c r="K142" s="320"/>
      <c r="L142" s="275"/>
      <c r="M142" s="369"/>
      <c r="N142" s="320">
        <f t="shared" si="17"/>
        <v>540545</v>
      </c>
      <c r="O142" s="320">
        <f>VLOOKUP(A142,'RRE0020'!$A$2:$L$482,12,0)</f>
        <v>0</v>
      </c>
      <c r="P142" s="428" t="e">
        <f>VLOOKUP(A142,'2.SDMG'!$G$2:$L$499,6,0)</f>
        <v>#N/A</v>
      </c>
      <c r="Q142" s="321" t="str">
        <f t="shared" si="14"/>
        <v>no</v>
      </c>
      <c r="R142" s="321" t="str">
        <f t="shared" si="15"/>
        <v>no</v>
      </c>
      <c r="S142" s="374"/>
      <c r="T142" s="162"/>
      <c r="U142" s="162"/>
      <c r="V142" s="162"/>
      <c r="W142" s="162"/>
      <c r="X142" s="162"/>
      <c r="Y142" s="162"/>
      <c r="Z142" s="162"/>
    </row>
    <row r="143" spans="1:26" s="24" customFormat="1" ht="15.75" x14ac:dyDescent="0.25">
      <c r="A143" s="410" t="s">
        <v>287</v>
      </c>
      <c r="B143" s="411" t="s">
        <v>2338</v>
      </c>
      <c r="C143" s="412" t="s">
        <v>34</v>
      </c>
      <c r="D143" s="56">
        <f>VLOOKUP(A143,'RRE0020'!$A$2:$K$500,11,0)</f>
        <v>0</v>
      </c>
      <c r="E143" s="320">
        <f>SUMIF('RRE0020'!$A$2:$A$500,ĐML!A143,'RRE0020'!$E$2:$E$500)</f>
        <v>2040288000</v>
      </c>
      <c r="F143" s="320">
        <f>SUMIF('RRE0020'!$A$2:$A$500,ĐML!A143,'RRE0020'!$F$2:$F$500)</f>
        <v>2999217</v>
      </c>
      <c r="G143" s="320">
        <f>SUMIF(Call!$E$2:$E$13,ĐML!A143,Call!$D$2:$D$13)</f>
        <v>0</v>
      </c>
      <c r="H143" s="320">
        <f>SUMIF('RRE0020'!$A$2:$A$482,ĐML!A143,'RRE0020'!$G$2:$G$482)</f>
        <v>0</v>
      </c>
      <c r="I143" s="320">
        <f t="shared" si="16"/>
        <v>2999217</v>
      </c>
      <c r="J143" s="406" t="e">
        <f>VLOOKUP(A143,'3.File NGT'!$B$2:$I$85,8,0)</f>
        <v>#N/A</v>
      </c>
      <c r="K143" s="320"/>
      <c r="L143" s="275"/>
      <c r="M143" s="369"/>
      <c r="N143" s="320">
        <f t="shared" si="17"/>
        <v>2999217</v>
      </c>
      <c r="O143" s="320">
        <f>VLOOKUP(A143,'RRE0020'!$A$2:$L$482,12,0)</f>
        <v>0</v>
      </c>
      <c r="P143" s="428" t="e">
        <f>VLOOKUP(A143,'2.SDMG'!$G$2:$L$499,6,0)</f>
        <v>#N/A</v>
      </c>
      <c r="Q143" s="321" t="str">
        <f t="shared" si="14"/>
        <v>no</v>
      </c>
      <c r="R143" s="321" t="str">
        <f t="shared" si="15"/>
        <v>no</v>
      </c>
      <c r="S143" s="374"/>
      <c r="T143" s="162"/>
      <c r="U143" s="162"/>
      <c r="V143" s="162"/>
      <c r="W143" s="162"/>
      <c r="X143" s="162"/>
      <c r="Y143" s="162"/>
      <c r="Z143" s="162"/>
    </row>
    <row r="144" spans="1:26" s="24" customFormat="1" ht="15.75" x14ac:dyDescent="0.25">
      <c r="A144" s="410" t="s">
        <v>288</v>
      </c>
      <c r="B144" s="411" t="s">
        <v>2718</v>
      </c>
      <c r="C144" s="412" t="s">
        <v>40</v>
      </c>
      <c r="D144" s="56">
        <f>VLOOKUP(A144,'RRE0020'!$A$2:$K$500,11,0)</f>
        <v>0</v>
      </c>
      <c r="E144" s="320">
        <f>SUMIF('RRE0020'!$A$2:$A$500,ĐML!A144,'RRE0020'!$E$2:$E$500)</f>
        <v>658230804400</v>
      </c>
      <c r="F144" s="320">
        <f>SUMIF('RRE0020'!$A$2:$A$500,ĐML!A144,'RRE0020'!$F$2:$F$500)</f>
        <v>969234415</v>
      </c>
      <c r="G144" s="320">
        <f>SUMIF(Call!$E$2:$E$13,ĐML!A144,Call!$D$2:$D$13)</f>
        <v>0</v>
      </c>
      <c r="H144" s="320">
        <f>SUMIF('RRE0020'!$A$2:$A$482,ĐML!A144,'RRE0020'!$G$2:$G$482)</f>
        <v>0</v>
      </c>
      <c r="I144" s="320">
        <f t="shared" si="16"/>
        <v>969234415</v>
      </c>
      <c r="J144" s="406" t="e">
        <f>VLOOKUP(A144,'3.File NGT'!$B$2:$I$85,8,0)</f>
        <v>#N/A</v>
      </c>
      <c r="K144" s="320"/>
      <c r="L144" s="275"/>
      <c r="M144" s="369"/>
      <c r="N144" s="320">
        <f t="shared" si="17"/>
        <v>969234415</v>
      </c>
      <c r="O144" s="320">
        <f>VLOOKUP(A144,'RRE0020'!$A$2:$L$482,12,0)</f>
        <v>0</v>
      </c>
      <c r="P144" s="428" t="e">
        <f>VLOOKUP(A144,'2.SDMG'!$G$2:$L$499,6,0)</f>
        <v>#N/A</v>
      </c>
      <c r="Q144" s="321" t="str">
        <f t="shared" si="14"/>
        <v>no</v>
      </c>
      <c r="R144" s="321" t="str">
        <f t="shared" si="15"/>
        <v>no</v>
      </c>
      <c r="S144" s="374"/>
      <c r="T144" s="162"/>
      <c r="U144" s="162"/>
      <c r="V144" s="162"/>
      <c r="W144" s="162"/>
      <c r="X144" s="162"/>
      <c r="Y144" s="162"/>
      <c r="Z144" s="162"/>
    </row>
    <row r="145" spans="1:26" s="24" customFormat="1" ht="15.75" x14ac:dyDescent="0.25">
      <c r="A145" s="410" t="s">
        <v>289</v>
      </c>
      <c r="B145" s="411" t="s">
        <v>2525</v>
      </c>
      <c r="C145" s="412" t="s">
        <v>34</v>
      </c>
      <c r="D145" s="56">
        <f>VLOOKUP(A145,'RRE0020'!$A$2:$K$500,11,0)</f>
        <v>0</v>
      </c>
      <c r="E145" s="320">
        <f>SUMIF('RRE0020'!$A$2:$A$500,ĐML!A145,'RRE0020'!$E$2:$E$500)</f>
        <v>36632000</v>
      </c>
      <c r="F145" s="320">
        <f>SUMIF('RRE0020'!$A$2:$A$500,ĐML!A145,'RRE0020'!$F$2:$F$500)</f>
        <v>53849</v>
      </c>
      <c r="G145" s="320">
        <f>SUMIF(Call!$E$2:$E$13,ĐML!A145,Call!$D$2:$D$13)</f>
        <v>0</v>
      </c>
      <c r="H145" s="320">
        <f>SUMIF('RRE0020'!$A$2:$A$482,ĐML!A145,'RRE0020'!$G$2:$G$482)</f>
        <v>0</v>
      </c>
      <c r="I145" s="320">
        <f t="shared" si="16"/>
        <v>53849</v>
      </c>
      <c r="J145" s="406" t="e">
        <f>VLOOKUP(A145,'3.File NGT'!$B$2:$I$85,8,0)</f>
        <v>#N/A</v>
      </c>
      <c r="K145" s="320"/>
      <c r="L145" s="275"/>
      <c r="M145" s="369"/>
      <c r="N145" s="320">
        <f t="shared" si="17"/>
        <v>53849</v>
      </c>
      <c r="O145" s="320">
        <f>VLOOKUP(A145,'RRE0020'!$A$2:$L$482,12,0)</f>
        <v>0</v>
      </c>
      <c r="P145" s="428" t="e">
        <f>VLOOKUP(A145,'2.SDMG'!$G$2:$L$499,6,0)</f>
        <v>#N/A</v>
      </c>
      <c r="Q145" s="321" t="str">
        <f t="shared" si="14"/>
        <v>no</v>
      </c>
      <c r="R145" s="321" t="str">
        <f t="shared" si="15"/>
        <v>no</v>
      </c>
      <c r="S145" s="374"/>
      <c r="T145" s="162"/>
      <c r="U145" s="162"/>
      <c r="V145" s="162"/>
      <c r="W145" s="162"/>
      <c r="X145" s="162"/>
      <c r="Y145" s="162"/>
      <c r="Z145" s="162"/>
    </row>
    <row r="146" spans="1:26" s="24" customFormat="1" ht="15.75" x14ac:dyDescent="0.25">
      <c r="A146" s="410" t="s">
        <v>292</v>
      </c>
      <c r="B146" s="411" t="s">
        <v>1514</v>
      </c>
      <c r="C146" s="412" t="s">
        <v>34</v>
      </c>
      <c r="D146" s="56">
        <f>VLOOKUP(A146,'RRE0020'!$A$2:$K$500,11,0)</f>
        <v>0</v>
      </c>
      <c r="E146" s="320">
        <f>SUMIF('RRE0020'!$A$2:$A$500,ĐML!A146,'RRE0020'!$E$2:$E$500)</f>
        <v>10330645000</v>
      </c>
      <c r="F146" s="320">
        <f>SUMIF('RRE0020'!$A$2:$A$500,ĐML!A146,'RRE0020'!$F$2:$F$500)</f>
        <v>15186046</v>
      </c>
      <c r="G146" s="320">
        <f>SUMIF(Call!$E$2:$E$13,ĐML!A146,Call!$D$2:$D$13)</f>
        <v>0</v>
      </c>
      <c r="H146" s="320">
        <f>SUMIF('RRE0020'!$A$2:$A$482,ĐML!A146,'RRE0020'!$G$2:$G$482)</f>
        <v>0</v>
      </c>
      <c r="I146" s="320">
        <f t="shared" si="16"/>
        <v>15186046</v>
      </c>
      <c r="J146" s="406" t="e">
        <f>VLOOKUP(A146,'3.File NGT'!$B$2:$I$85,8,0)</f>
        <v>#N/A</v>
      </c>
      <c r="K146" s="320"/>
      <c r="L146" s="275"/>
      <c r="M146" s="369"/>
      <c r="N146" s="320">
        <f t="shared" si="17"/>
        <v>15186046</v>
      </c>
      <c r="O146" s="320">
        <f>VLOOKUP(A146,'RRE0020'!$A$2:$L$482,12,0)</f>
        <v>0</v>
      </c>
      <c r="P146" s="428" t="e">
        <f>VLOOKUP(A146,'2.SDMG'!$G$2:$L$499,6,0)</f>
        <v>#N/A</v>
      </c>
      <c r="Q146" s="321" t="str">
        <f t="shared" si="14"/>
        <v>no</v>
      </c>
      <c r="R146" s="321" t="str">
        <f t="shared" si="15"/>
        <v>no</v>
      </c>
      <c r="S146" s="374"/>
      <c r="T146" s="162"/>
      <c r="U146" s="162"/>
      <c r="V146" s="162"/>
      <c r="W146" s="162"/>
      <c r="X146" s="162"/>
      <c r="Y146" s="162"/>
      <c r="Z146" s="162"/>
    </row>
    <row r="147" spans="1:26" s="24" customFormat="1" ht="15.75" x14ac:dyDescent="0.25">
      <c r="A147" s="410" t="s">
        <v>293</v>
      </c>
      <c r="B147" s="411" t="s">
        <v>2526</v>
      </c>
      <c r="C147" s="412" t="s">
        <v>35</v>
      </c>
      <c r="D147" s="56">
        <f>VLOOKUP(A147,'RRE0020'!$A$2:$K$500,11,0)</f>
        <v>0</v>
      </c>
      <c r="E147" s="320">
        <f>SUMIF('RRE0020'!$A$2:$A$500,ĐML!A147,'RRE0020'!$E$2:$E$500)</f>
        <v>34345000</v>
      </c>
      <c r="F147" s="320">
        <f>SUMIF('RRE0020'!$A$2:$A$500,ĐML!A147,'RRE0020'!$F$2:$F$500)</f>
        <v>67657</v>
      </c>
      <c r="G147" s="320">
        <f>SUMIF(Call!$E$2:$E$13,ĐML!A147,Call!$D$2:$D$13)</f>
        <v>0</v>
      </c>
      <c r="H147" s="320">
        <f>SUMIF('RRE0020'!$A$2:$A$482,ĐML!A147,'RRE0020'!$G$2:$G$482)</f>
        <v>0</v>
      </c>
      <c r="I147" s="320">
        <f t="shared" si="16"/>
        <v>67657</v>
      </c>
      <c r="J147" s="406" t="e">
        <f>VLOOKUP(A147,'3.File NGT'!$B$2:$I$85,8,0)</f>
        <v>#N/A</v>
      </c>
      <c r="K147" s="320"/>
      <c r="L147" s="275"/>
      <c r="M147" s="369"/>
      <c r="N147" s="320">
        <f t="shared" si="17"/>
        <v>67657</v>
      </c>
      <c r="O147" s="320">
        <f>VLOOKUP(A147,'RRE0020'!$A$2:$L$482,12,0)</f>
        <v>0</v>
      </c>
      <c r="P147" s="428" t="e">
        <f>VLOOKUP(A147,'2.SDMG'!$G$2:$L$499,6,0)</f>
        <v>#N/A</v>
      </c>
      <c r="Q147" s="321" t="str">
        <f t="shared" si="14"/>
        <v>no</v>
      </c>
      <c r="R147" s="321" t="str">
        <f t="shared" si="15"/>
        <v>no</v>
      </c>
      <c r="S147" s="374"/>
      <c r="T147" s="162"/>
      <c r="U147" s="162"/>
      <c r="V147" s="162"/>
      <c r="W147" s="162"/>
      <c r="X147" s="162"/>
      <c r="Y147" s="162"/>
      <c r="Z147" s="162"/>
    </row>
    <row r="148" spans="1:26" s="24" customFormat="1" ht="15.75" x14ac:dyDescent="0.25">
      <c r="A148" s="410" t="s">
        <v>294</v>
      </c>
      <c r="B148" s="411" t="s">
        <v>1427</v>
      </c>
      <c r="C148" s="412" t="s">
        <v>34</v>
      </c>
      <c r="D148" s="56">
        <f>VLOOKUP(A148,'RRE0020'!$A$2:$K$500,11,0)</f>
        <v>0</v>
      </c>
      <c r="E148" s="320">
        <f>SUMIF('RRE0020'!$A$2:$A$500,ĐML!A148,'RRE0020'!$E$2:$E$500)</f>
        <v>21143769000</v>
      </c>
      <c r="F148" s="320">
        <f>SUMIF('RRE0020'!$A$2:$A$500,ĐML!A148,'RRE0020'!$F$2:$F$500)</f>
        <v>31878228</v>
      </c>
      <c r="G148" s="320">
        <f>SUMIF(Call!$E$2:$E$13,ĐML!A148,Call!$D$2:$D$13)</f>
        <v>0</v>
      </c>
      <c r="H148" s="320">
        <f>SUMIF('RRE0020'!$A$2:$A$482,ĐML!A148,'RRE0020'!$G$2:$G$482)</f>
        <v>0</v>
      </c>
      <c r="I148" s="320">
        <f t="shared" si="16"/>
        <v>31878228</v>
      </c>
      <c r="J148" s="406" t="e">
        <f>VLOOKUP(A148,'3.File NGT'!$B$2:$I$85,8,0)</f>
        <v>#N/A</v>
      </c>
      <c r="K148" s="320"/>
      <c r="L148" s="275"/>
      <c r="M148" s="369"/>
      <c r="N148" s="320">
        <f t="shared" si="17"/>
        <v>31878228</v>
      </c>
      <c r="O148" s="320">
        <f>VLOOKUP(A148,'RRE0020'!$A$2:$L$482,12,0)</f>
        <v>0</v>
      </c>
      <c r="P148" s="428" t="e">
        <f>VLOOKUP(A148,'2.SDMG'!$G$2:$L$499,6,0)</f>
        <v>#N/A</v>
      </c>
      <c r="Q148" s="321" t="str">
        <f t="shared" si="14"/>
        <v>no</v>
      </c>
      <c r="R148" s="321" t="str">
        <f t="shared" si="15"/>
        <v>no</v>
      </c>
      <c r="S148" s="374"/>
      <c r="T148" s="162"/>
      <c r="U148" s="162"/>
      <c r="V148" s="162"/>
      <c r="W148" s="162"/>
      <c r="X148" s="162"/>
      <c r="Y148" s="162"/>
      <c r="Z148" s="162"/>
    </row>
    <row r="149" spans="1:26" s="24" customFormat="1" ht="15.75" x14ac:dyDescent="0.25">
      <c r="A149" s="410" t="s">
        <v>299</v>
      </c>
      <c r="B149" s="411" t="s">
        <v>300</v>
      </c>
      <c r="C149" s="412" t="s">
        <v>33</v>
      </c>
      <c r="D149" s="56">
        <f>VLOOKUP(A149,'RRE0020'!$A$2:$K$500,11,0)</f>
        <v>0</v>
      </c>
      <c r="E149" s="320">
        <f>SUMIF('RRE0020'!$A$2:$A$500,ĐML!A149,'RRE0020'!$E$2:$E$500)</f>
        <v>18540759000</v>
      </c>
      <c r="F149" s="320">
        <f>SUMIF('RRE0020'!$A$2:$A$500,ĐML!A149,'RRE0020'!$F$2:$F$500)</f>
        <v>27254909</v>
      </c>
      <c r="G149" s="320">
        <f>SUMIF(Call!$E$2:$E$13,ĐML!A149,Call!$D$2:$D$13)</f>
        <v>0</v>
      </c>
      <c r="H149" s="320">
        <f>SUMIF('RRE0020'!$A$2:$A$482,ĐML!A149,'RRE0020'!$G$2:$G$482)</f>
        <v>0</v>
      </c>
      <c r="I149" s="320">
        <f t="shared" si="16"/>
        <v>27254909</v>
      </c>
      <c r="J149" s="406" t="e">
        <f>VLOOKUP(A149,'3.File NGT'!$B$2:$I$85,8,0)</f>
        <v>#N/A</v>
      </c>
      <c r="K149" s="320"/>
      <c r="L149" s="275"/>
      <c r="M149" s="369"/>
      <c r="N149" s="320">
        <f t="shared" si="17"/>
        <v>27254909</v>
      </c>
      <c r="O149" s="320">
        <f>VLOOKUP(A149,'RRE0020'!$A$2:$L$482,12,0)</f>
        <v>0</v>
      </c>
      <c r="P149" s="428" t="e">
        <f>VLOOKUP(A149,'2.SDMG'!$G$2:$L$499,6,0)</f>
        <v>#N/A</v>
      </c>
      <c r="Q149" s="321" t="str">
        <f t="shared" si="14"/>
        <v>no</v>
      </c>
      <c r="R149" s="321" t="str">
        <f t="shared" si="15"/>
        <v>no</v>
      </c>
      <c r="S149" s="374"/>
      <c r="T149" s="162"/>
      <c r="U149" s="162"/>
      <c r="V149" s="162"/>
      <c r="W149" s="162"/>
      <c r="X149" s="162"/>
      <c r="Y149" s="162"/>
      <c r="Z149" s="162"/>
    </row>
    <row r="150" spans="1:26" s="24" customFormat="1" ht="15.75" x14ac:dyDescent="0.25">
      <c r="A150" s="410" t="s">
        <v>301</v>
      </c>
      <c r="B150" s="411" t="s">
        <v>302</v>
      </c>
      <c r="C150" s="412" t="s">
        <v>33</v>
      </c>
      <c r="D150" s="56">
        <f>VLOOKUP(A150,'RRE0020'!$A$2:$K$500,11,0)</f>
        <v>0</v>
      </c>
      <c r="E150" s="320">
        <f>SUMIF('RRE0020'!$A$2:$A$500,ĐML!A150,'RRE0020'!$E$2:$E$500)</f>
        <v>2346242000</v>
      </c>
      <c r="F150" s="320">
        <f>SUMIF('RRE0020'!$A$2:$A$500,ĐML!A150,'RRE0020'!$F$2:$F$500)</f>
        <v>4251139</v>
      </c>
      <c r="G150" s="320">
        <f>SUMIF(Call!$E$2:$E$13,ĐML!A150,Call!$D$2:$D$13)</f>
        <v>0</v>
      </c>
      <c r="H150" s="320">
        <f>SUMIF('RRE0020'!$A$2:$A$482,ĐML!A150,'RRE0020'!$G$2:$G$482)</f>
        <v>0</v>
      </c>
      <c r="I150" s="320">
        <f t="shared" si="16"/>
        <v>4251139</v>
      </c>
      <c r="J150" s="406" t="e">
        <f>VLOOKUP(A150,'3.File NGT'!$B$2:$I$85,8,0)</f>
        <v>#N/A</v>
      </c>
      <c r="K150" s="320"/>
      <c r="L150" s="275"/>
      <c r="M150" s="369"/>
      <c r="N150" s="320">
        <f t="shared" si="17"/>
        <v>4251139</v>
      </c>
      <c r="O150" s="320">
        <f>VLOOKUP(A150,'RRE0020'!$A$2:$L$482,12,0)</f>
        <v>0</v>
      </c>
      <c r="P150" s="428" t="e">
        <f>VLOOKUP(A150,'2.SDMG'!$G$2:$L$499,6,0)</f>
        <v>#N/A</v>
      </c>
      <c r="Q150" s="321" t="str">
        <f t="shared" si="14"/>
        <v>no</v>
      </c>
      <c r="R150" s="321" t="str">
        <f t="shared" si="15"/>
        <v>no</v>
      </c>
      <c r="S150" s="374"/>
      <c r="T150" s="162"/>
      <c r="U150" s="162"/>
      <c r="V150" s="162"/>
      <c r="W150" s="162"/>
      <c r="X150" s="162"/>
      <c r="Y150" s="162"/>
      <c r="Z150" s="162"/>
    </row>
    <row r="151" spans="1:26" s="24" customFormat="1" ht="15.75" x14ac:dyDescent="0.25">
      <c r="A151" s="410" t="s">
        <v>304</v>
      </c>
      <c r="B151" s="411" t="s">
        <v>2662</v>
      </c>
      <c r="C151" s="412" t="s">
        <v>35</v>
      </c>
      <c r="D151" s="56">
        <f>VLOOKUP(A151,'RRE0020'!$A$2:$K$500,11,0)</f>
        <v>0</v>
      </c>
      <c r="E151" s="320">
        <f>SUMIF('RRE0020'!$A$2:$A$500,ĐML!A151,'RRE0020'!$E$2:$E$500)</f>
        <v>12955000</v>
      </c>
      <c r="F151" s="320">
        <f>SUMIF('RRE0020'!$A$2:$A$500,ĐML!A151,'RRE0020'!$F$2:$F$500)</f>
        <v>25519</v>
      </c>
      <c r="G151" s="320">
        <f>SUMIF(Call!$E$2:$E$13,ĐML!A151,Call!$D$2:$D$13)</f>
        <v>0</v>
      </c>
      <c r="H151" s="320">
        <f>SUMIF('RRE0020'!$A$2:$A$482,ĐML!A151,'RRE0020'!$G$2:$G$482)</f>
        <v>0</v>
      </c>
      <c r="I151" s="320">
        <f t="shared" si="16"/>
        <v>25519</v>
      </c>
      <c r="J151" s="406" t="e">
        <f>VLOOKUP(A151,'3.File NGT'!$B$2:$I$85,8,0)</f>
        <v>#N/A</v>
      </c>
      <c r="K151" s="320"/>
      <c r="L151" s="275"/>
      <c r="M151" s="369"/>
      <c r="N151" s="320">
        <f t="shared" si="17"/>
        <v>25519</v>
      </c>
      <c r="O151" s="320">
        <f>VLOOKUP(A151,'RRE0020'!$A$2:$L$482,12,0)</f>
        <v>0</v>
      </c>
      <c r="P151" s="428" t="e">
        <f>VLOOKUP(A151,'2.SDMG'!$G$2:$L$499,6,0)</f>
        <v>#N/A</v>
      </c>
      <c r="Q151" s="321" t="str">
        <f t="shared" si="14"/>
        <v>no</v>
      </c>
      <c r="R151" s="321" t="str">
        <f t="shared" si="15"/>
        <v>no</v>
      </c>
      <c r="S151" s="374"/>
      <c r="T151" s="162"/>
      <c r="U151" s="162"/>
      <c r="V151" s="162"/>
      <c r="W151" s="162"/>
      <c r="X151" s="162"/>
      <c r="Y151" s="162"/>
      <c r="Z151" s="162"/>
    </row>
    <row r="152" spans="1:26" s="24" customFormat="1" ht="15.75" x14ac:dyDescent="0.25">
      <c r="A152" s="410" t="s">
        <v>305</v>
      </c>
      <c r="B152" s="411" t="s">
        <v>306</v>
      </c>
      <c r="C152" s="412" t="s">
        <v>41</v>
      </c>
      <c r="D152" s="56">
        <f>VLOOKUP(A152,'RRE0020'!$A$2:$K$500,11,0)</f>
        <v>0</v>
      </c>
      <c r="E152" s="320">
        <f>SUMIF('RRE0020'!$A$2:$A$500,ĐML!A152,'RRE0020'!$E$2:$E$500)</f>
        <v>8248894000</v>
      </c>
      <c r="F152" s="320">
        <f>SUMIF('RRE0020'!$A$2:$A$500,ĐML!A152,'RRE0020'!$F$2:$F$500)</f>
        <v>16213897</v>
      </c>
      <c r="G152" s="320">
        <f>SUMIF(Call!$E$2:$E$13,ĐML!A152,Call!$D$2:$D$13)</f>
        <v>0</v>
      </c>
      <c r="H152" s="320">
        <f>SUMIF('RRE0020'!$A$2:$A$482,ĐML!A152,'RRE0020'!$G$2:$G$482)</f>
        <v>0</v>
      </c>
      <c r="I152" s="320">
        <f t="shared" si="16"/>
        <v>16213897</v>
      </c>
      <c r="J152" s="406" t="e">
        <f>VLOOKUP(A152,'3.File NGT'!$B$2:$I$85,8,0)</f>
        <v>#N/A</v>
      </c>
      <c r="K152" s="320"/>
      <c r="L152" s="275"/>
      <c r="M152" s="369"/>
      <c r="N152" s="320">
        <f t="shared" si="17"/>
        <v>16213897</v>
      </c>
      <c r="O152" s="320">
        <f>VLOOKUP(A152,'RRE0020'!$A$2:$L$482,12,0)</f>
        <v>0</v>
      </c>
      <c r="P152" s="428" t="e">
        <f>VLOOKUP(A152,'2.SDMG'!$G$2:$L$499,6,0)</f>
        <v>#N/A</v>
      </c>
      <c r="Q152" s="321" t="str">
        <f t="shared" si="14"/>
        <v>no</v>
      </c>
      <c r="R152" s="321" t="str">
        <f t="shared" si="15"/>
        <v>no</v>
      </c>
      <c r="S152" s="374"/>
      <c r="T152" s="162"/>
      <c r="U152" s="162"/>
      <c r="V152" s="162"/>
      <c r="W152" s="162"/>
      <c r="X152" s="162"/>
      <c r="Y152" s="162"/>
      <c r="Z152" s="162"/>
    </row>
    <row r="153" spans="1:26" s="24" customFormat="1" ht="15.75" x14ac:dyDescent="0.25">
      <c r="A153" s="410" t="s">
        <v>1059</v>
      </c>
      <c r="B153" s="411" t="s">
        <v>2719</v>
      </c>
      <c r="C153" s="412" t="s">
        <v>41</v>
      </c>
      <c r="D153" s="56">
        <f>VLOOKUP(A153,'RRE0020'!$A$2:$K$500,11,0)</f>
        <v>0</v>
      </c>
      <c r="E153" s="320">
        <f>SUMIF('RRE0020'!$A$2:$A$500,ĐML!A153,'RRE0020'!$E$2:$E$500)</f>
        <v>96004000</v>
      </c>
      <c r="F153" s="320">
        <f>SUMIF('RRE0020'!$A$2:$A$500,ĐML!A153,'RRE0020'!$F$2:$F$500)</f>
        <v>189125</v>
      </c>
      <c r="G153" s="320">
        <f>SUMIF(Call!$E$2:$E$13,ĐML!A153,Call!$D$2:$D$13)</f>
        <v>0</v>
      </c>
      <c r="H153" s="320">
        <f>SUMIF('RRE0020'!$A$2:$A$482,ĐML!A153,'RRE0020'!$G$2:$G$482)</f>
        <v>0</v>
      </c>
      <c r="I153" s="320">
        <f t="shared" si="16"/>
        <v>189125</v>
      </c>
      <c r="J153" s="406" t="e">
        <f>VLOOKUP(A153,'3.File NGT'!$B$2:$I$85,8,0)</f>
        <v>#N/A</v>
      </c>
      <c r="K153" s="320"/>
      <c r="L153" s="275"/>
      <c r="M153" s="369"/>
      <c r="N153" s="320">
        <f t="shared" si="17"/>
        <v>189125</v>
      </c>
      <c r="O153" s="320">
        <f>VLOOKUP(A153,'RRE0020'!$A$2:$L$482,12,0)</f>
        <v>0</v>
      </c>
      <c r="P153" s="428" t="e">
        <f>VLOOKUP(A153,'2.SDMG'!$G$2:$L$499,6,0)</f>
        <v>#N/A</v>
      </c>
      <c r="Q153" s="321" t="str">
        <f t="shared" si="14"/>
        <v>no</v>
      </c>
      <c r="R153" s="321" t="str">
        <f t="shared" si="15"/>
        <v>no</v>
      </c>
      <c r="S153" s="374"/>
      <c r="T153" s="162"/>
      <c r="U153" s="162"/>
      <c r="V153" s="162"/>
      <c r="W153" s="162"/>
      <c r="X153" s="162"/>
      <c r="Y153" s="162"/>
      <c r="Z153" s="162"/>
    </row>
    <row r="154" spans="1:26" s="24" customFormat="1" ht="15.75" x14ac:dyDescent="0.25">
      <c r="A154" s="410" t="s">
        <v>307</v>
      </c>
      <c r="B154" s="411" t="s">
        <v>111</v>
      </c>
      <c r="C154" s="412" t="s">
        <v>270</v>
      </c>
      <c r="D154" s="56">
        <f>VLOOKUP(A154,'RRE0020'!$A$2:$K$500,11,0)</f>
        <v>0</v>
      </c>
      <c r="E154" s="320">
        <f>SUMIF('RRE0020'!$A$2:$A$500,ĐML!A154,'RRE0020'!$E$2:$E$500)</f>
        <v>300550000</v>
      </c>
      <c r="F154" s="320">
        <f>SUMIF('RRE0020'!$A$2:$A$500,ĐML!A154,'RRE0020'!$F$2:$F$500)</f>
        <v>754002</v>
      </c>
      <c r="G154" s="320">
        <f>SUMIF(Call!$E$2:$E$13,ĐML!A154,Call!$D$2:$D$13)</f>
        <v>0</v>
      </c>
      <c r="H154" s="320">
        <f>SUMIF('RRE0020'!$A$2:$A$482,ĐML!A154,'RRE0020'!$G$2:$G$482)</f>
        <v>0</v>
      </c>
      <c r="I154" s="320">
        <f t="shared" si="16"/>
        <v>754002</v>
      </c>
      <c r="J154" s="406" t="e">
        <f>VLOOKUP(A154,'3.File NGT'!$B$2:$I$85,8,0)</f>
        <v>#N/A</v>
      </c>
      <c r="K154" s="320"/>
      <c r="L154" s="275"/>
      <c r="M154" s="369"/>
      <c r="N154" s="320">
        <f t="shared" si="17"/>
        <v>754002</v>
      </c>
      <c r="O154" s="320">
        <f>VLOOKUP(A154,'RRE0020'!$A$2:$L$482,12,0)</f>
        <v>0</v>
      </c>
      <c r="P154" s="428" t="e">
        <f>VLOOKUP(A154,'2.SDMG'!$G$2:$L$499,6,0)</f>
        <v>#N/A</v>
      </c>
      <c r="Q154" s="321" t="str">
        <f t="shared" si="14"/>
        <v>no</v>
      </c>
      <c r="R154" s="321" t="str">
        <f t="shared" si="15"/>
        <v>no</v>
      </c>
      <c r="S154" s="374"/>
      <c r="T154" s="162"/>
      <c r="U154" s="162"/>
      <c r="V154" s="162"/>
      <c r="W154" s="162"/>
      <c r="X154" s="162"/>
      <c r="Y154" s="162"/>
      <c r="Z154" s="162"/>
    </row>
    <row r="155" spans="1:26" s="24" customFormat="1" ht="15.75" x14ac:dyDescent="0.25">
      <c r="A155" s="410" t="s">
        <v>319</v>
      </c>
      <c r="B155" s="411" t="s">
        <v>320</v>
      </c>
      <c r="C155" s="412" t="s">
        <v>37</v>
      </c>
      <c r="D155" s="56">
        <f>VLOOKUP(A155,'RRE0020'!$A$2:$K$500,11,0)</f>
        <v>0</v>
      </c>
      <c r="E155" s="320">
        <f>SUMIF('RRE0020'!$A$2:$A$500,ĐML!A155,'RRE0020'!$E$2:$E$500)</f>
        <v>570895000</v>
      </c>
      <c r="F155" s="320">
        <f>SUMIF('RRE0020'!$A$2:$A$500,ĐML!A155,'RRE0020'!$F$2:$F$500)</f>
        <v>1124654</v>
      </c>
      <c r="G155" s="320">
        <f>SUMIF(Call!$E$2:$E$13,ĐML!A155,Call!$D$2:$D$13)</f>
        <v>0</v>
      </c>
      <c r="H155" s="320">
        <f>SUMIF('RRE0020'!$A$2:$A$482,ĐML!A155,'RRE0020'!$G$2:$G$482)</f>
        <v>0</v>
      </c>
      <c r="I155" s="320">
        <f t="shared" si="16"/>
        <v>1124654</v>
      </c>
      <c r="J155" s="406" t="e">
        <f>VLOOKUP(A155,'3.File NGT'!$B$2:$I$85,8,0)</f>
        <v>#N/A</v>
      </c>
      <c r="K155" s="320"/>
      <c r="L155" s="275"/>
      <c r="M155" s="369"/>
      <c r="N155" s="320">
        <f t="shared" si="17"/>
        <v>1124654</v>
      </c>
      <c r="O155" s="320">
        <f>VLOOKUP(A155,'RRE0020'!$A$2:$L$482,12,0)</f>
        <v>0</v>
      </c>
      <c r="P155" s="428" t="e">
        <f>VLOOKUP(A155,'2.SDMG'!$G$2:$L$499,6,0)</f>
        <v>#N/A</v>
      </c>
      <c r="Q155" s="321" t="str">
        <f t="shared" si="14"/>
        <v>no</v>
      </c>
      <c r="R155" s="321" t="str">
        <f t="shared" si="15"/>
        <v>no</v>
      </c>
      <c r="S155" s="374"/>
      <c r="T155" s="162"/>
      <c r="U155" s="162"/>
      <c r="V155" s="162"/>
      <c r="W155" s="162"/>
      <c r="X155" s="162"/>
      <c r="Y155" s="162"/>
      <c r="Z155" s="162"/>
    </row>
    <row r="156" spans="1:26" s="24" customFormat="1" ht="15.75" x14ac:dyDescent="0.25">
      <c r="A156" s="410" t="s">
        <v>446</v>
      </c>
      <c r="B156" s="411" t="s">
        <v>2707</v>
      </c>
      <c r="C156" s="412" t="s">
        <v>40</v>
      </c>
      <c r="D156" s="56">
        <f>VLOOKUP(A156,'RRE0020'!$A$2:$K$500,11,0)</f>
        <v>0</v>
      </c>
      <c r="E156" s="320">
        <f>SUMIF('RRE0020'!$A$2:$A$500,ĐML!A156,'RRE0020'!$E$2:$E$500)</f>
        <v>835045000</v>
      </c>
      <c r="F156" s="320">
        <f>SUMIF('RRE0020'!$A$2:$A$500,ĐML!A156,'RRE0020'!$F$2:$F$500)</f>
        <v>2079494</v>
      </c>
      <c r="G156" s="320">
        <f>SUMIF(Call!$E$2:$E$13,ĐML!A156,Call!$D$2:$D$13)</f>
        <v>0</v>
      </c>
      <c r="H156" s="320">
        <f>SUMIF('RRE0020'!$A$2:$A$482,ĐML!A156,'RRE0020'!$G$2:$G$482)</f>
        <v>0</v>
      </c>
      <c r="I156" s="320">
        <f t="shared" si="16"/>
        <v>2079494</v>
      </c>
      <c r="J156" s="406" t="e">
        <f>VLOOKUP(A156,'3.File NGT'!$B$2:$I$85,8,0)</f>
        <v>#N/A</v>
      </c>
      <c r="K156" s="320"/>
      <c r="L156" s="275"/>
      <c r="M156" s="369"/>
      <c r="N156" s="320">
        <f t="shared" si="17"/>
        <v>2079494</v>
      </c>
      <c r="O156" s="320">
        <f>VLOOKUP(A156,'RRE0020'!$A$2:$L$482,12,0)</f>
        <v>0</v>
      </c>
      <c r="P156" s="428" t="e">
        <f>VLOOKUP(A156,'2.SDMG'!$G$2:$L$499,6,0)</f>
        <v>#N/A</v>
      </c>
      <c r="Q156" s="321" t="str">
        <f t="shared" si="14"/>
        <v>no</v>
      </c>
      <c r="R156" s="321" t="str">
        <f t="shared" si="15"/>
        <v>no</v>
      </c>
      <c r="S156" s="374"/>
      <c r="T156" s="162"/>
      <c r="U156" s="162"/>
      <c r="V156" s="162"/>
      <c r="W156" s="162"/>
      <c r="X156" s="162"/>
      <c r="Y156" s="162"/>
      <c r="Z156" s="162"/>
    </row>
    <row r="157" spans="1:26" s="24" customFormat="1" ht="15.75" x14ac:dyDescent="0.25">
      <c r="A157" s="410" t="s">
        <v>471</v>
      </c>
      <c r="B157" s="411" t="s">
        <v>2792</v>
      </c>
      <c r="C157" s="412" t="s">
        <v>40</v>
      </c>
      <c r="D157" s="56">
        <f>VLOOKUP(A157,'RRE0020'!$A$2:$K$500,11,0)</f>
        <v>0</v>
      </c>
      <c r="E157" s="320">
        <f>SUMIF('RRE0020'!$A$2:$A$500,ĐML!A157,'RRE0020'!$E$2:$E$500)</f>
        <v>226350000</v>
      </c>
      <c r="F157" s="320">
        <f>SUMIF('RRE0020'!$A$2:$A$500,ĐML!A157,'RRE0020'!$F$2:$F$500)</f>
        <v>445907</v>
      </c>
      <c r="G157" s="320">
        <f>SUMIF(Call!$E$2:$E$13,ĐML!A157,Call!$D$2:$D$13)</f>
        <v>0</v>
      </c>
      <c r="H157" s="320">
        <f>SUMIF('RRE0020'!$A$2:$A$482,ĐML!A157,'RRE0020'!$G$2:$G$482)</f>
        <v>0</v>
      </c>
      <c r="I157" s="320">
        <f t="shared" si="16"/>
        <v>445907</v>
      </c>
      <c r="J157" s="406" t="e">
        <f>VLOOKUP(A157,'3.File NGT'!$B$2:$I$85,8,0)</f>
        <v>#N/A</v>
      </c>
      <c r="K157" s="320"/>
      <c r="L157" s="275"/>
      <c r="M157" s="369"/>
      <c r="N157" s="320">
        <f t="shared" si="17"/>
        <v>445907</v>
      </c>
      <c r="O157" s="320">
        <f>VLOOKUP(A157,'RRE0020'!$A$2:$L$482,12,0)</f>
        <v>0</v>
      </c>
      <c r="P157" s="428" t="e">
        <f>VLOOKUP(A157,'2.SDMG'!$G$2:$L$499,6,0)</f>
        <v>#N/A</v>
      </c>
      <c r="Q157" s="321" t="str">
        <f t="shared" si="14"/>
        <v>no</v>
      </c>
      <c r="R157" s="321" t="str">
        <f t="shared" si="15"/>
        <v>no</v>
      </c>
      <c r="S157" s="374"/>
      <c r="T157" s="162"/>
      <c r="U157" s="162"/>
      <c r="V157" s="162"/>
      <c r="W157" s="162"/>
      <c r="X157" s="162"/>
      <c r="Y157" s="162"/>
      <c r="Z157" s="162"/>
    </row>
    <row r="158" spans="1:26" s="24" customFormat="1" ht="15.75" x14ac:dyDescent="0.25">
      <c r="A158" s="410" t="s">
        <v>329</v>
      </c>
      <c r="B158" s="411" t="s">
        <v>2663</v>
      </c>
      <c r="C158" s="412" t="s">
        <v>37</v>
      </c>
      <c r="D158" s="56">
        <f>VLOOKUP(A158,'RRE0020'!$A$2:$K$500,11,0)</f>
        <v>0</v>
      </c>
      <c r="E158" s="320">
        <f>SUMIF('RRE0020'!$A$2:$A$500,ĐML!A158,'RRE0020'!$E$2:$E$500)</f>
        <v>458600000</v>
      </c>
      <c r="F158" s="320">
        <f>SUMIF('RRE0020'!$A$2:$A$500,ĐML!A158,'RRE0020'!$F$2:$F$500)</f>
        <v>903441</v>
      </c>
      <c r="G158" s="320">
        <f>SUMIF(Call!$E$2:$E$13,ĐML!A158,Call!$D$2:$D$13)</f>
        <v>0</v>
      </c>
      <c r="H158" s="320">
        <f>SUMIF('RRE0020'!$A$2:$A$482,ĐML!A158,'RRE0020'!$G$2:$G$482)</f>
        <v>0</v>
      </c>
      <c r="I158" s="320">
        <f t="shared" si="16"/>
        <v>903441</v>
      </c>
      <c r="J158" s="406" t="e">
        <f>VLOOKUP(A158,'3.File NGT'!$B$2:$I$85,8,0)</f>
        <v>#N/A</v>
      </c>
      <c r="K158" s="320"/>
      <c r="L158" s="275"/>
      <c r="M158" s="369"/>
      <c r="N158" s="320">
        <f t="shared" si="17"/>
        <v>903441</v>
      </c>
      <c r="O158" s="320">
        <f>VLOOKUP(A158,'RRE0020'!$A$2:$L$482,12,0)</f>
        <v>0</v>
      </c>
      <c r="P158" s="428" t="e">
        <f>VLOOKUP(A158,'2.SDMG'!$G$2:$L$499,6,0)</f>
        <v>#N/A</v>
      </c>
      <c r="Q158" s="321" t="str">
        <f t="shared" si="14"/>
        <v>no</v>
      </c>
      <c r="R158" s="321" t="str">
        <f t="shared" si="15"/>
        <v>no</v>
      </c>
      <c r="S158" s="374"/>
      <c r="T158" s="162"/>
      <c r="U158" s="162"/>
      <c r="V158" s="162"/>
      <c r="W158" s="162"/>
      <c r="X158" s="162"/>
      <c r="Y158" s="162"/>
      <c r="Z158" s="162"/>
    </row>
    <row r="159" spans="1:26" s="24" customFormat="1" ht="15.75" x14ac:dyDescent="0.25">
      <c r="A159" s="410" t="s">
        <v>330</v>
      </c>
      <c r="B159" s="411" t="s">
        <v>1883</v>
      </c>
      <c r="C159" s="412" t="s">
        <v>37</v>
      </c>
      <c r="D159" s="56">
        <f>VLOOKUP(A159,'RRE0020'!$A$2:$K$500,11,0)</f>
        <v>0</v>
      </c>
      <c r="E159" s="320">
        <f>SUMIF('RRE0020'!$A$2:$A$500,ĐML!A159,'RRE0020'!$E$2:$E$500)</f>
        <v>44900000</v>
      </c>
      <c r="F159" s="320">
        <f>SUMIF('RRE0020'!$A$2:$A$500,ĐML!A159,'RRE0020'!$F$2:$F$500)</f>
        <v>88453</v>
      </c>
      <c r="G159" s="320">
        <f>SUMIF(Call!$E$2:$E$13,ĐML!A159,Call!$D$2:$D$13)</f>
        <v>0</v>
      </c>
      <c r="H159" s="320">
        <f>SUMIF('RRE0020'!$A$2:$A$482,ĐML!A159,'RRE0020'!$G$2:$G$482)</f>
        <v>0</v>
      </c>
      <c r="I159" s="320">
        <f t="shared" si="16"/>
        <v>88453</v>
      </c>
      <c r="J159" s="406" t="e">
        <f>VLOOKUP(A159,'3.File NGT'!$B$2:$I$85,8,0)</f>
        <v>#N/A</v>
      </c>
      <c r="K159" s="320"/>
      <c r="L159" s="275"/>
      <c r="M159" s="369"/>
      <c r="N159" s="320">
        <f t="shared" si="17"/>
        <v>88453</v>
      </c>
      <c r="O159" s="320">
        <f>VLOOKUP(A159,'RRE0020'!$A$2:$L$482,12,0)</f>
        <v>0</v>
      </c>
      <c r="P159" s="428" t="e">
        <f>VLOOKUP(A159,'2.SDMG'!$G$2:$L$499,6,0)</f>
        <v>#N/A</v>
      </c>
      <c r="Q159" s="321" t="str">
        <f t="shared" si="14"/>
        <v>no</v>
      </c>
      <c r="R159" s="321" t="str">
        <f t="shared" si="15"/>
        <v>no</v>
      </c>
      <c r="S159" s="374"/>
    </row>
    <row r="160" spans="1:26" s="24" customFormat="1" ht="15.75" x14ac:dyDescent="0.25">
      <c r="A160" s="410" t="s">
        <v>478</v>
      </c>
      <c r="B160" s="411" t="s">
        <v>3020</v>
      </c>
      <c r="C160" s="412" t="s">
        <v>40</v>
      </c>
      <c r="D160" s="56">
        <f>VLOOKUP(A160,'RRE0020'!$A$2:$K$500,11,0)</f>
        <v>0</v>
      </c>
      <c r="E160" s="320">
        <f>SUMIF('RRE0020'!$A$2:$A$500,ĐML!A160,'RRE0020'!$E$2:$E$500)</f>
        <v>173900000</v>
      </c>
      <c r="F160" s="320">
        <f>SUMIF('RRE0020'!$A$2:$A$500,ĐML!A160,'RRE0020'!$F$2:$F$500)</f>
        <v>342581</v>
      </c>
      <c r="G160" s="320">
        <f>SUMIF(Call!$E$2:$E$13,ĐML!A160,Call!$D$2:$D$13)</f>
        <v>0</v>
      </c>
      <c r="H160" s="320">
        <f>SUMIF('RRE0020'!$A$2:$A$482,ĐML!A160,'RRE0020'!$G$2:$G$482)</f>
        <v>0</v>
      </c>
      <c r="I160" s="320">
        <f t="shared" si="16"/>
        <v>342581</v>
      </c>
      <c r="J160" s="406" t="e">
        <f>VLOOKUP(A160,'3.File NGT'!$B$2:$I$85,8,0)</f>
        <v>#N/A</v>
      </c>
      <c r="K160" s="320"/>
      <c r="L160" s="275"/>
      <c r="M160" s="369"/>
      <c r="N160" s="320">
        <f t="shared" si="17"/>
        <v>342581</v>
      </c>
      <c r="O160" s="320">
        <f>VLOOKUP(A160,'RRE0020'!$A$2:$L$482,12,0)</f>
        <v>0</v>
      </c>
      <c r="P160" s="428" t="e">
        <f>VLOOKUP(A160,'2.SDMG'!$G$2:$L$499,6,0)</f>
        <v>#N/A</v>
      </c>
      <c r="Q160" s="321" t="str">
        <f t="shared" si="14"/>
        <v>no</v>
      </c>
      <c r="R160" s="321" t="str">
        <f t="shared" si="15"/>
        <v>no</v>
      </c>
      <c r="S160" s="374"/>
    </row>
    <row r="161" spans="1:19" s="24" customFormat="1" ht="15.75" x14ac:dyDescent="0.25">
      <c r="A161" s="410" t="s">
        <v>1260</v>
      </c>
      <c r="B161" s="411" t="s">
        <v>1261</v>
      </c>
      <c r="C161" s="412" t="s">
        <v>33</v>
      </c>
      <c r="D161" s="56">
        <f>VLOOKUP(A161,'RRE0020'!$A$2:$K$500,11,0)</f>
        <v>0</v>
      </c>
      <c r="E161" s="320">
        <f>SUMIF('RRE0020'!$A$2:$A$500,ĐML!A161,'RRE0020'!$E$2:$E$500)</f>
        <v>6256365000</v>
      </c>
      <c r="F161" s="320">
        <f>SUMIF('RRE0020'!$A$2:$A$500,ĐML!A161,'RRE0020'!$F$2:$F$500)</f>
        <v>9196842</v>
      </c>
      <c r="G161" s="320">
        <f>SUMIF(Call!$E$2:$E$13,ĐML!A161,Call!$D$2:$D$13)</f>
        <v>0</v>
      </c>
      <c r="H161" s="320">
        <f>SUMIF('RRE0020'!$A$2:$A$482,ĐML!A161,'RRE0020'!$G$2:$G$482)</f>
        <v>0</v>
      </c>
      <c r="I161" s="320">
        <f t="shared" si="16"/>
        <v>9196842</v>
      </c>
      <c r="J161" s="406" t="e">
        <f>VLOOKUP(A161,'3.File NGT'!$B$2:$I$85,8,0)</f>
        <v>#N/A</v>
      </c>
      <c r="K161" s="320"/>
      <c r="L161" s="275"/>
      <c r="M161" s="369"/>
      <c r="N161" s="320">
        <f t="shared" si="17"/>
        <v>9196842</v>
      </c>
      <c r="O161" s="320">
        <f>VLOOKUP(A161,'RRE0020'!$A$2:$L$482,12,0)</f>
        <v>0</v>
      </c>
      <c r="P161" s="428" t="e">
        <f>VLOOKUP(A161,'2.SDMG'!$G$2:$L$499,6,0)</f>
        <v>#N/A</v>
      </c>
      <c r="Q161" s="321" t="str">
        <f t="shared" si="14"/>
        <v>no</v>
      </c>
      <c r="R161" s="321" t="str">
        <f t="shared" si="15"/>
        <v>no</v>
      </c>
      <c r="S161" s="374"/>
    </row>
    <row r="162" spans="1:19" s="24" customFormat="1" ht="15.75" x14ac:dyDescent="0.25">
      <c r="A162" s="410" t="s">
        <v>1286</v>
      </c>
      <c r="B162" s="411" t="s">
        <v>1428</v>
      </c>
      <c r="C162" s="412" t="s">
        <v>37</v>
      </c>
      <c r="D162" s="56">
        <f>VLOOKUP(A162,'RRE0020'!$A$2:$K$500,11,0)</f>
        <v>0</v>
      </c>
      <c r="E162" s="320">
        <f>SUMIF('RRE0020'!$A$2:$A$500,ĐML!A162,'RRE0020'!$E$2:$E$500)</f>
        <v>11493535000</v>
      </c>
      <c r="F162" s="320">
        <f>SUMIF('RRE0020'!$A$2:$A$500,ĐML!A162,'RRE0020'!$F$2:$F$500)</f>
        <v>16895494</v>
      </c>
      <c r="G162" s="320">
        <f>SUMIF(Call!$E$2:$E$13,ĐML!A162,Call!$D$2:$D$13)</f>
        <v>0</v>
      </c>
      <c r="H162" s="320">
        <f>SUMIF('RRE0020'!$A$2:$A$482,ĐML!A162,'RRE0020'!$G$2:$G$482)</f>
        <v>0</v>
      </c>
      <c r="I162" s="320">
        <f t="shared" si="16"/>
        <v>16895494</v>
      </c>
      <c r="J162" s="406" t="e">
        <f>VLOOKUP(A162,'3.File NGT'!$B$2:$I$85,8,0)</f>
        <v>#N/A</v>
      </c>
      <c r="K162" s="320"/>
      <c r="L162" s="275"/>
      <c r="M162" s="369"/>
      <c r="N162" s="320">
        <f t="shared" si="17"/>
        <v>16895494</v>
      </c>
      <c r="O162" s="320">
        <f>VLOOKUP(A162,'RRE0020'!$A$2:$L$482,12,0)</f>
        <v>0</v>
      </c>
      <c r="P162" s="428" t="e">
        <f>VLOOKUP(A162,'2.SDMG'!$G$2:$L$499,6,0)</f>
        <v>#N/A</v>
      </c>
      <c r="Q162" s="321" t="str">
        <f t="shared" si="14"/>
        <v>no</v>
      </c>
      <c r="R162" s="321" t="str">
        <f t="shared" si="15"/>
        <v>no</v>
      </c>
      <c r="S162" s="374"/>
    </row>
    <row r="163" spans="1:19" s="24" customFormat="1" ht="15.75" x14ac:dyDescent="0.25">
      <c r="A163" s="410" t="s">
        <v>1309</v>
      </c>
      <c r="B163" s="411" t="s">
        <v>2720</v>
      </c>
      <c r="C163" s="412" t="s">
        <v>40</v>
      </c>
      <c r="D163" s="56">
        <f>VLOOKUP(A163,'RRE0020'!$A$2:$K$500,11,0)</f>
        <v>0</v>
      </c>
      <c r="E163" s="320">
        <f>SUMIF('RRE0020'!$A$2:$A$500,ĐML!A163,'RRE0020'!$E$2:$E$500)</f>
        <v>10972180000</v>
      </c>
      <c r="F163" s="320">
        <f>SUMIF('RRE0020'!$A$2:$A$500,ĐML!A163,'RRE0020'!$F$2:$F$500)</f>
        <v>16129090</v>
      </c>
      <c r="G163" s="320">
        <f>SUMIF(Call!$E$2:$E$13,ĐML!A163,Call!$D$2:$D$13)</f>
        <v>0</v>
      </c>
      <c r="H163" s="320">
        <f>SUMIF('RRE0020'!$A$2:$A$482,ĐML!A163,'RRE0020'!$G$2:$G$482)</f>
        <v>0</v>
      </c>
      <c r="I163" s="320">
        <f t="shared" si="16"/>
        <v>16129090</v>
      </c>
      <c r="J163" s="406" t="e">
        <f>VLOOKUP(A163,'3.File NGT'!$B$2:$I$85,8,0)</f>
        <v>#N/A</v>
      </c>
      <c r="K163" s="320"/>
      <c r="L163" s="275"/>
      <c r="M163" s="369"/>
      <c r="N163" s="320">
        <f t="shared" si="17"/>
        <v>16129090</v>
      </c>
      <c r="O163" s="320">
        <f>VLOOKUP(A163,'RRE0020'!$A$2:$L$482,12,0)</f>
        <v>0</v>
      </c>
      <c r="P163" s="428" t="e">
        <f>VLOOKUP(A163,'2.SDMG'!$G$2:$L$499,6,0)</f>
        <v>#N/A</v>
      </c>
      <c r="Q163" s="321" t="str">
        <f t="shared" si="14"/>
        <v>no</v>
      </c>
      <c r="R163" s="321" t="str">
        <f t="shared" si="15"/>
        <v>no</v>
      </c>
      <c r="S163" s="374"/>
    </row>
    <row r="164" spans="1:19" s="24" customFormat="1" ht="15.75" x14ac:dyDescent="0.25">
      <c r="A164" s="410" t="s">
        <v>1283</v>
      </c>
      <c r="B164" s="411" t="s">
        <v>281</v>
      </c>
      <c r="C164" s="412" t="s">
        <v>40</v>
      </c>
      <c r="D164" s="56">
        <f>VLOOKUP(A164,'RRE0020'!$A$2:$K$500,11,0)</f>
        <v>0</v>
      </c>
      <c r="E164" s="320">
        <f>SUMIF('RRE0020'!$A$2:$A$500,ĐML!A164,'RRE0020'!$E$2:$E$500)</f>
        <v>523438000</v>
      </c>
      <c r="F164" s="320">
        <f>SUMIF('RRE0020'!$A$2:$A$500,ĐML!A164,'RRE0020'!$F$2:$F$500)</f>
        <v>1030504</v>
      </c>
      <c r="G164" s="320">
        <f>SUMIF(Call!$E$2:$E$13,ĐML!A164,Call!$D$2:$D$13)</f>
        <v>0</v>
      </c>
      <c r="H164" s="320">
        <f>SUMIF('RRE0020'!$A$2:$A$482,ĐML!A164,'RRE0020'!$G$2:$G$482)</f>
        <v>0</v>
      </c>
      <c r="I164" s="320">
        <f t="shared" si="16"/>
        <v>1030504</v>
      </c>
      <c r="J164" s="406" t="e">
        <f>VLOOKUP(A164,'3.File NGT'!$B$2:$I$85,8,0)</f>
        <v>#N/A</v>
      </c>
      <c r="K164" s="320"/>
      <c r="L164" s="275"/>
      <c r="M164" s="369"/>
      <c r="N164" s="320">
        <f t="shared" si="17"/>
        <v>1030504</v>
      </c>
      <c r="O164" s="320">
        <f>VLOOKUP(A164,'RRE0020'!$A$2:$L$482,12,0)</f>
        <v>0</v>
      </c>
      <c r="P164" s="428" t="e">
        <f>VLOOKUP(A164,'2.SDMG'!$G$2:$L$499,6,0)</f>
        <v>#N/A</v>
      </c>
      <c r="Q164" s="321" t="str">
        <f t="shared" si="14"/>
        <v>no</v>
      </c>
      <c r="R164" s="321" t="str">
        <f t="shared" si="15"/>
        <v>no</v>
      </c>
      <c r="S164" s="374"/>
    </row>
    <row r="165" spans="1:19" s="24" customFormat="1" ht="15.75" x14ac:dyDescent="0.25">
      <c r="A165" s="410" t="s">
        <v>1292</v>
      </c>
      <c r="B165" s="411" t="s">
        <v>2283</v>
      </c>
      <c r="C165" s="412" t="s">
        <v>34</v>
      </c>
      <c r="D165" s="56">
        <f>VLOOKUP(A165,'RRE0020'!$A$2:$K$500,11,0)</f>
        <v>0</v>
      </c>
      <c r="E165" s="320">
        <f>SUMIF('RRE0020'!$A$2:$A$500,ĐML!A165,'RRE0020'!$E$2:$E$500)</f>
        <v>340420000</v>
      </c>
      <c r="F165" s="320">
        <f>SUMIF('RRE0020'!$A$2:$A$500,ĐML!A165,'RRE0020'!$F$2:$F$500)</f>
        <v>583822</v>
      </c>
      <c r="G165" s="320">
        <f>SUMIF(Call!$E$2:$E$13,ĐML!A165,Call!$D$2:$D$13)</f>
        <v>0</v>
      </c>
      <c r="H165" s="320">
        <f>SUMIF('RRE0020'!$A$2:$A$482,ĐML!A165,'RRE0020'!$G$2:$G$482)</f>
        <v>0</v>
      </c>
      <c r="I165" s="320">
        <f t="shared" si="16"/>
        <v>583822</v>
      </c>
      <c r="J165" s="406" t="e">
        <f>VLOOKUP(A165,'3.File NGT'!$B$2:$I$85,8,0)</f>
        <v>#N/A</v>
      </c>
      <c r="K165" s="320"/>
      <c r="L165" s="275"/>
      <c r="M165" s="369"/>
      <c r="N165" s="320">
        <f t="shared" si="17"/>
        <v>583822</v>
      </c>
      <c r="O165" s="320">
        <f>VLOOKUP(A165,'RRE0020'!$A$2:$L$482,12,0)</f>
        <v>0</v>
      </c>
      <c r="P165" s="428" t="e">
        <f>VLOOKUP(A165,'2.SDMG'!$G$2:$L$499,6,0)</f>
        <v>#N/A</v>
      </c>
      <c r="Q165" s="321" t="str">
        <f t="shared" si="14"/>
        <v>no</v>
      </c>
      <c r="R165" s="321" t="str">
        <f t="shared" si="15"/>
        <v>no</v>
      </c>
      <c r="S165" s="374"/>
    </row>
    <row r="166" spans="1:19" s="24" customFormat="1" ht="15.75" x14ac:dyDescent="0.25">
      <c r="A166" s="410" t="s">
        <v>1363</v>
      </c>
      <c r="B166" s="411" t="s">
        <v>1429</v>
      </c>
      <c r="C166" s="412" t="s">
        <v>33</v>
      </c>
      <c r="D166" s="56">
        <f>VLOOKUP(A166,'RRE0020'!$A$2:$K$500,11,0)</f>
        <v>0</v>
      </c>
      <c r="E166" s="320">
        <f>SUMIF('RRE0020'!$A$2:$A$500,ĐML!A166,'RRE0020'!$E$2:$E$500)</f>
        <v>6443374000</v>
      </c>
      <c r="F166" s="320">
        <f>SUMIF('RRE0020'!$A$2:$A$500,ĐML!A166,'RRE0020'!$F$2:$F$500)</f>
        <v>9471747</v>
      </c>
      <c r="G166" s="320">
        <f>SUMIF(Call!$E$2:$E$13,ĐML!A166,Call!$D$2:$D$13)</f>
        <v>0</v>
      </c>
      <c r="H166" s="320">
        <f>SUMIF('RRE0020'!$A$2:$A$482,ĐML!A166,'RRE0020'!$G$2:$G$482)</f>
        <v>0</v>
      </c>
      <c r="I166" s="320">
        <f t="shared" si="16"/>
        <v>9471747</v>
      </c>
      <c r="J166" s="406" t="e">
        <f>VLOOKUP(A166,'3.File NGT'!$B$2:$I$85,8,0)</f>
        <v>#N/A</v>
      </c>
      <c r="K166" s="320"/>
      <c r="L166" s="275"/>
      <c r="M166" s="369"/>
      <c r="N166" s="320">
        <f t="shared" si="17"/>
        <v>9471747</v>
      </c>
      <c r="O166" s="320">
        <f>VLOOKUP(A166,'RRE0020'!$A$2:$L$482,12,0)</f>
        <v>0</v>
      </c>
      <c r="P166" s="428" t="e">
        <f>VLOOKUP(A166,'2.SDMG'!$G$2:$L$499,6,0)</f>
        <v>#N/A</v>
      </c>
      <c r="Q166" s="321" t="str">
        <f t="shared" si="14"/>
        <v>no</v>
      </c>
      <c r="R166" s="321" t="str">
        <f t="shared" si="15"/>
        <v>no</v>
      </c>
      <c r="S166" s="374"/>
    </row>
    <row r="167" spans="1:19" s="24" customFormat="1" ht="15.75" x14ac:dyDescent="0.25">
      <c r="A167" s="410" t="s">
        <v>1390</v>
      </c>
      <c r="B167" s="411" t="s">
        <v>2378</v>
      </c>
      <c r="C167" s="412" t="s">
        <v>34</v>
      </c>
      <c r="D167" s="56">
        <f>VLOOKUP(A167,'RRE0020'!$A$2:$K$500,11,0)</f>
        <v>0</v>
      </c>
      <c r="E167" s="320">
        <f>SUMIF('RRE0020'!$A$2:$A$500,ĐML!A167,'RRE0020'!$E$2:$E$500)</f>
        <v>504905000</v>
      </c>
      <c r="F167" s="320">
        <f>SUMIF('RRE0020'!$A$2:$A$500,ĐML!A167,'RRE0020'!$F$2:$F$500)</f>
        <v>857434</v>
      </c>
      <c r="G167" s="320">
        <f>SUMIF(Call!$E$2:$E$13,ĐML!A167,Call!$D$2:$D$13)</f>
        <v>0</v>
      </c>
      <c r="H167" s="320">
        <f>SUMIF('RRE0020'!$A$2:$A$482,ĐML!A167,'RRE0020'!$G$2:$G$482)</f>
        <v>0</v>
      </c>
      <c r="I167" s="320">
        <f t="shared" si="16"/>
        <v>857434</v>
      </c>
      <c r="J167" s="406" t="e">
        <f>VLOOKUP(A167,'3.File NGT'!$B$2:$I$85,8,0)</f>
        <v>#N/A</v>
      </c>
      <c r="K167" s="320"/>
      <c r="L167" s="275"/>
      <c r="M167" s="369"/>
      <c r="N167" s="320">
        <f t="shared" si="17"/>
        <v>857434</v>
      </c>
      <c r="O167" s="320">
        <f>VLOOKUP(A167,'RRE0020'!$A$2:$L$482,12,0)</f>
        <v>0</v>
      </c>
      <c r="P167" s="428" t="e">
        <f>VLOOKUP(A167,'2.SDMG'!$G$2:$L$499,6,0)</f>
        <v>#N/A</v>
      </c>
      <c r="Q167" s="321" t="str">
        <f t="shared" si="14"/>
        <v>no</v>
      </c>
      <c r="R167" s="321" t="str">
        <f t="shared" si="15"/>
        <v>no</v>
      </c>
      <c r="S167" s="374"/>
    </row>
    <row r="168" spans="1:19" s="24" customFormat="1" ht="15.75" x14ac:dyDescent="0.25">
      <c r="A168" s="410" t="s">
        <v>1367</v>
      </c>
      <c r="B168" s="411" t="s">
        <v>2339</v>
      </c>
      <c r="C168" s="412" t="s">
        <v>40</v>
      </c>
      <c r="D168" s="56">
        <f>VLOOKUP(A168,'RRE0020'!$A$2:$K$500,11,0)</f>
        <v>0</v>
      </c>
      <c r="E168" s="320">
        <f>SUMIF('RRE0020'!$A$2:$A$500,ĐML!A168,'RRE0020'!$E$2:$E$500)</f>
        <v>216133000</v>
      </c>
      <c r="F168" s="320">
        <f>SUMIF('RRE0020'!$A$2:$A$500,ĐML!A168,'RRE0020'!$F$2:$F$500)</f>
        <v>377048</v>
      </c>
      <c r="G168" s="320">
        <f>SUMIF(Call!$E$2:$E$13,ĐML!A168,Call!$D$2:$D$13)</f>
        <v>0</v>
      </c>
      <c r="H168" s="320">
        <f>SUMIF('RRE0020'!$A$2:$A$482,ĐML!A168,'RRE0020'!$G$2:$G$482)</f>
        <v>0</v>
      </c>
      <c r="I168" s="320">
        <f t="shared" si="16"/>
        <v>377048</v>
      </c>
      <c r="J168" s="406" t="e">
        <f>VLOOKUP(A168,'3.File NGT'!$B$2:$I$85,8,0)</f>
        <v>#N/A</v>
      </c>
      <c r="K168" s="320"/>
      <c r="L168" s="275"/>
      <c r="M168" s="369"/>
      <c r="N168" s="320">
        <f t="shared" si="17"/>
        <v>377048</v>
      </c>
      <c r="O168" s="320">
        <f>VLOOKUP(A168,'RRE0020'!$A$2:$L$482,12,0)</f>
        <v>0</v>
      </c>
      <c r="P168" s="428" t="e">
        <f>VLOOKUP(A168,'2.SDMG'!$G$2:$L$499,6,0)</f>
        <v>#N/A</v>
      </c>
      <c r="Q168" s="321" t="str">
        <f t="shared" si="14"/>
        <v>no</v>
      </c>
      <c r="R168" s="321" t="str">
        <f t="shared" si="15"/>
        <v>no</v>
      </c>
      <c r="S168" s="374"/>
    </row>
    <row r="169" spans="1:19" s="24" customFormat="1" ht="15.75" x14ac:dyDescent="0.25">
      <c r="A169" s="410" t="s">
        <v>1371</v>
      </c>
      <c r="B169" s="411" t="s">
        <v>3021</v>
      </c>
      <c r="C169" s="412" t="s">
        <v>37</v>
      </c>
      <c r="D169" s="56">
        <f>VLOOKUP(A169,'RRE0020'!$A$2:$K$500,11,0)</f>
        <v>0</v>
      </c>
      <c r="E169" s="320">
        <f>SUMIF('RRE0020'!$A$2:$A$500,ĐML!A169,'RRE0020'!$E$2:$E$500)</f>
        <v>10125000</v>
      </c>
      <c r="F169" s="320">
        <f>SUMIF('RRE0020'!$A$2:$A$500,ĐML!A169,'RRE0020'!$F$2:$F$500)</f>
        <v>14883</v>
      </c>
      <c r="G169" s="320">
        <f>SUMIF(Call!$E$2:$E$13,ĐML!A169,Call!$D$2:$D$13)</f>
        <v>0</v>
      </c>
      <c r="H169" s="320">
        <f>SUMIF('RRE0020'!$A$2:$A$482,ĐML!A169,'RRE0020'!$G$2:$G$482)</f>
        <v>0</v>
      </c>
      <c r="I169" s="320">
        <f t="shared" si="16"/>
        <v>14883</v>
      </c>
      <c r="J169" s="406" t="e">
        <f>VLOOKUP(A169,'3.File NGT'!$B$2:$I$85,8,0)</f>
        <v>#N/A</v>
      </c>
      <c r="K169" s="320"/>
      <c r="L169" s="275"/>
      <c r="M169" s="369"/>
      <c r="N169" s="320">
        <f t="shared" si="17"/>
        <v>14883</v>
      </c>
      <c r="O169" s="320">
        <f>VLOOKUP(A169,'RRE0020'!$A$2:$L$482,12,0)</f>
        <v>0</v>
      </c>
      <c r="P169" s="428" t="e">
        <f>VLOOKUP(A169,'2.SDMG'!$G$2:$L$499,6,0)</f>
        <v>#N/A</v>
      </c>
      <c r="Q169" s="321" t="str">
        <f t="shared" si="14"/>
        <v>no</v>
      </c>
      <c r="R169" s="321" t="str">
        <f t="shared" si="15"/>
        <v>no</v>
      </c>
      <c r="S169" s="374"/>
    </row>
    <row r="170" spans="1:19" s="24" customFormat="1" ht="15.75" x14ac:dyDescent="0.25">
      <c r="A170" s="410" t="s">
        <v>1373</v>
      </c>
      <c r="B170" s="411" t="s">
        <v>1516</v>
      </c>
      <c r="C170" s="412" t="s">
        <v>41</v>
      </c>
      <c r="D170" s="56">
        <f>VLOOKUP(A170,'RRE0020'!$A$2:$K$500,11,0)</f>
        <v>0</v>
      </c>
      <c r="E170" s="320">
        <f>SUMIF('RRE0020'!$A$2:$A$500,ĐML!A170,'RRE0020'!$E$2:$E$500)</f>
        <v>806468000</v>
      </c>
      <c r="F170" s="320">
        <f>SUMIF('RRE0020'!$A$2:$A$500,ĐML!A170,'RRE0020'!$F$2:$F$500)</f>
        <v>1546899</v>
      </c>
      <c r="G170" s="320">
        <f>SUMIF(Call!$E$2:$E$13,ĐML!A170,Call!$D$2:$D$13)</f>
        <v>0</v>
      </c>
      <c r="H170" s="320">
        <f>SUMIF('RRE0020'!$A$2:$A$482,ĐML!A170,'RRE0020'!$G$2:$G$482)</f>
        <v>0</v>
      </c>
      <c r="I170" s="320">
        <f t="shared" si="16"/>
        <v>1546899</v>
      </c>
      <c r="J170" s="406" t="e">
        <f>VLOOKUP(A170,'3.File NGT'!$B$2:$I$85,8,0)</f>
        <v>#N/A</v>
      </c>
      <c r="K170" s="320"/>
      <c r="L170" s="275"/>
      <c r="M170" s="369"/>
      <c r="N170" s="320">
        <f t="shared" si="17"/>
        <v>1546899</v>
      </c>
      <c r="O170" s="320">
        <f>VLOOKUP(A170,'RRE0020'!$A$2:$L$482,12,0)</f>
        <v>0</v>
      </c>
      <c r="P170" s="428" t="e">
        <f>VLOOKUP(A170,'2.SDMG'!$G$2:$L$499,6,0)</f>
        <v>#N/A</v>
      </c>
      <c r="Q170" s="321" t="str">
        <f t="shared" si="14"/>
        <v>no</v>
      </c>
      <c r="R170" s="321" t="str">
        <f t="shared" si="15"/>
        <v>no</v>
      </c>
      <c r="S170" s="374"/>
    </row>
    <row r="171" spans="1:19" s="24" customFormat="1" ht="15.75" x14ac:dyDescent="0.25">
      <c r="A171" s="410" t="s">
        <v>1377</v>
      </c>
      <c r="B171" s="411" t="s">
        <v>1476</v>
      </c>
      <c r="C171" s="412" t="s">
        <v>41</v>
      </c>
      <c r="D171" s="56">
        <f>VLOOKUP(A171,'RRE0020'!$A$2:$K$500,11,0)</f>
        <v>0</v>
      </c>
      <c r="E171" s="320">
        <f>SUMIF('RRE0020'!$A$2:$A$500,ĐML!A171,'RRE0020'!$E$2:$E$500)</f>
        <v>3989265000</v>
      </c>
      <c r="F171" s="320">
        <f>SUMIF('RRE0020'!$A$2:$A$500,ĐML!A171,'RRE0020'!$F$2:$F$500)</f>
        <v>7328459</v>
      </c>
      <c r="G171" s="320">
        <f>SUMIF(Call!$E$2:$E$13,ĐML!A171,Call!$D$2:$D$13)</f>
        <v>0</v>
      </c>
      <c r="H171" s="320">
        <f>SUMIF('RRE0020'!$A$2:$A$482,ĐML!A171,'RRE0020'!$G$2:$G$482)</f>
        <v>0</v>
      </c>
      <c r="I171" s="320">
        <f t="shared" si="16"/>
        <v>7328459</v>
      </c>
      <c r="J171" s="406" t="e">
        <f>VLOOKUP(A171,'3.File NGT'!$B$2:$I$85,8,0)</f>
        <v>#N/A</v>
      </c>
      <c r="K171" s="320"/>
      <c r="L171" s="275"/>
      <c r="M171" s="369"/>
      <c r="N171" s="320">
        <f t="shared" si="17"/>
        <v>7328459</v>
      </c>
      <c r="O171" s="320">
        <f>VLOOKUP(A171,'RRE0020'!$A$2:$L$482,12,0)</f>
        <v>0</v>
      </c>
      <c r="P171" s="428" t="e">
        <f>VLOOKUP(A171,'2.SDMG'!$G$2:$L$499,6,0)</f>
        <v>#N/A</v>
      </c>
      <c r="Q171" s="321" t="str">
        <f t="shared" si="14"/>
        <v>no</v>
      </c>
      <c r="R171" s="321" t="str">
        <f t="shared" si="15"/>
        <v>no</v>
      </c>
      <c r="S171" s="374"/>
    </row>
    <row r="172" spans="1:19" s="24" customFormat="1" ht="15.75" x14ac:dyDescent="0.25">
      <c r="A172" s="410" t="s">
        <v>1437</v>
      </c>
      <c r="B172" s="411" t="s">
        <v>1569</v>
      </c>
      <c r="C172" s="412" t="s">
        <v>37</v>
      </c>
      <c r="D172" s="56">
        <f>VLOOKUP(A172,'RRE0020'!$A$2:$K$500,11,0)</f>
        <v>0</v>
      </c>
      <c r="E172" s="320">
        <f>SUMIF('RRE0020'!$A$2:$A$500,ĐML!A172,'RRE0020'!$E$2:$E$500)</f>
        <v>192841653000</v>
      </c>
      <c r="F172" s="320">
        <f>SUMIF('RRE0020'!$A$2:$A$500,ĐML!A172,'RRE0020'!$F$2:$F$500)</f>
        <v>283477226</v>
      </c>
      <c r="G172" s="320">
        <f>SUMIF(Call!$E$2:$E$13,ĐML!A172,Call!$D$2:$D$13)</f>
        <v>0</v>
      </c>
      <c r="H172" s="320">
        <f>SUMIF('RRE0020'!$A$2:$A$482,ĐML!A172,'RRE0020'!$G$2:$G$482)</f>
        <v>0</v>
      </c>
      <c r="I172" s="320">
        <f t="shared" si="16"/>
        <v>283477226</v>
      </c>
      <c r="J172" s="406" t="e">
        <f>VLOOKUP(A172,'3.File NGT'!$B$2:$I$85,8,0)</f>
        <v>#N/A</v>
      </c>
      <c r="K172" s="320"/>
      <c r="L172" s="275"/>
      <c r="M172" s="369"/>
      <c r="N172" s="320">
        <f t="shared" si="17"/>
        <v>283477226</v>
      </c>
      <c r="O172" s="320">
        <f>VLOOKUP(A172,'RRE0020'!$A$2:$L$482,12,0)</f>
        <v>0</v>
      </c>
      <c r="P172" s="428" t="e">
        <f>VLOOKUP(A172,'2.SDMG'!$G$2:$L$499,6,0)</f>
        <v>#N/A</v>
      </c>
      <c r="Q172" s="321" t="str">
        <f t="shared" si="14"/>
        <v>no</v>
      </c>
      <c r="R172" s="321" t="str">
        <f t="shared" si="15"/>
        <v>no</v>
      </c>
      <c r="S172" s="374"/>
    </row>
    <row r="173" spans="1:19" s="24" customFormat="1" ht="15.75" x14ac:dyDescent="0.25">
      <c r="A173" s="410" t="s">
        <v>1479</v>
      </c>
      <c r="B173" s="411" t="s">
        <v>1561</v>
      </c>
      <c r="C173" s="412" t="s">
        <v>37</v>
      </c>
      <c r="D173" s="56">
        <f>VLOOKUP(A173,'RRE0020'!$A$2:$K$500,11,0)</f>
        <v>0</v>
      </c>
      <c r="E173" s="320">
        <f>SUMIF('RRE0020'!$A$2:$A$500,ĐML!A173,'RRE0020'!$E$2:$E$500)</f>
        <v>123235000</v>
      </c>
      <c r="F173" s="320">
        <f>SUMIF('RRE0020'!$A$2:$A$500,ĐML!A173,'RRE0020'!$F$2:$F$500)</f>
        <v>228068</v>
      </c>
      <c r="G173" s="320">
        <f>SUMIF(Call!$E$2:$E$13,ĐML!A173,Call!$D$2:$D$13)</f>
        <v>0</v>
      </c>
      <c r="H173" s="320">
        <f>SUMIF('RRE0020'!$A$2:$A$482,ĐML!A173,'RRE0020'!$G$2:$G$482)</f>
        <v>0</v>
      </c>
      <c r="I173" s="320">
        <f t="shared" si="16"/>
        <v>228068</v>
      </c>
      <c r="J173" s="406" t="e">
        <f>VLOOKUP(A173,'3.File NGT'!$B$2:$I$85,8,0)</f>
        <v>#N/A</v>
      </c>
      <c r="K173" s="320"/>
      <c r="L173" s="275"/>
      <c r="M173" s="369"/>
      <c r="N173" s="320">
        <f t="shared" si="17"/>
        <v>228068</v>
      </c>
      <c r="O173" s="320">
        <f>VLOOKUP(A173,'RRE0020'!$A$2:$L$482,12,0)</f>
        <v>0</v>
      </c>
      <c r="P173" s="428" t="e">
        <f>VLOOKUP(A173,'2.SDMG'!$G$2:$L$499,6,0)</f>
        <v>#N/A</v>
      </c>
      <c r="Q173" s="321" t="str">
        <f t="shared" si="14"/>
        <v>no</v>
      </c>
      <c r="R173" s="321" t="str">
        <f t="shared" si="15"/>
        <v>no</v>
      </c>
      <c r="S173" s="374"/>
    </row>
    <row r="174" spans="1:19" s="24" customFormat="1" ht="15.75" x14ac:dyDescent="0.25">
      <c r="A174" s="410" t="s">
        <v>1524</v>
      </c>
      <c r="B174" s="411" t="s">
        <v>1562</v>
      </c>
      <c r="C174" s="412" t="s">
        <v>34</v>
      </c>
      <c r="D174" s="56">
        <f>VLOOKUP(A174,'RRE0020'!$A$2:$K$500,11,0)</f>
        <v>0</v>
      </c>
      <c r="E174" s="320">
        <f>SUMIF('RRE0020'!$A$2:$A$500,ĐML!A174,'RRE0020'!$E$2:$E$500)</f>
        <v>27234730000</v>
      </c>
      <c r="F174" s="320">
        <f>SUMIF('RRE0020'!$A$2:$A$500,ĐML!A174,'RRE0020'!$F$2:$F$500)</f>
        <v>40058178</v>
      </c>
      <c r="G174" s="320">
        <f>SUMIF(Call!$E$2:$E$13,ĐML!A174,Call!$D$2:$D$13)</f>
        <v>0</v>
      </c>
      <c r="H174" s="320">
        <f>SUMIF('RRE0020'!$A$2:$A$482,ĐML!A174,'RRE0020'!$G$2:$G$482)</f>
        <v>0</v>
      </c>
      <c r="I174" s="320">
        <f t="shared" si="16"/>
        <v>40058178</v>
      </c>
      <c r="J174" s="406" t="e">
        <f>VLOOKUP(A174,'3.File NGT'!$B$2:$I$85,8,0)</f>
        <v>#N/A</v>
      </c>
      <c r="K174" s="320"/>
      <c r="L174" s="275"/>
      <c r="M174" s="369"/>
      <c r="N174" s="320">
        <f t="shared" si="17"/>
        <v>40058178</v>
      </c>
      <c r="O174" s="320">
        <f>VLOOKUP(A174,'RRE0020'!$A$2:$L$482,12,0)</f>
        <v>0</v>
      </c>
      <c r="P174" s="428" t="e">
        <f>VLOOKUP(A174,'2.SDMG'!$G$2:$L$499,6,0)</f>
        <v>#N/A</v>
      </c>
      <c r="Q174" s="321" t="str">
        <f t="shared" si="14"/>
        <v>no</v>
      </c>
      <c r="R174" s="321" t="str">
        <f t="shared" si="15"/>
        <v>no</v>
      </c>
      <c r="S174" s="374"/>
    </row>
    <row r="175" spans="1:19" s="24" customFormat="1" ht="15.75" x14ac:dyDescent="0.25">
      <c r="A175" s="410" t="s">
        <v>1542</v>
      </c>
      <c r="B175" s="411" t="s">
        <v>2620</v>
      </c>
      <c r="C175" s="412" t="s">
        <v>39</v>
      </c>
      <c r="D175" s="56">
        <f>VLOOKUP(A175,'RRE0020'!$A$2:$K$500,11,0)</f>
        <v>0</v>
      </c>
      <c r="E175" s="320">
        <f>SUMIF('RRE0020'!$A$2:$A$500,ĐML!A175,'RRE0020'!$E$2:$E$500)</f>
        <v>1312570000</v>
      </c>
      <c r="F175" s="320">
        <f>SUMIF('RRE0020'!$A$2:$A$500,ĐML!A175,'RRE0020'!$F$2:$F$500)</f>
        <v>1929477</v>
      </c>
      <c r="G175" s="320">
        <f>SUMIF(Call!$E$2:$E$13,ĐML!A175,Call!$D$2:$D$13)</f>
        <v>0</v>
      </c>
      <c r="H175" s="320">
        <f>SUMIF('RRE0020'!$A$2:$A$482,ĐML!A175,'RRE0020'!$G$2:$G$482)</f>
        <v>0</v>
      </c>
      <c r="I175" s="320">
        <f t="shared" si="16"/>
        <v>1929477</v>
      </c>
      <c r="J175" s="406" t="e">
        <f>VLOOKUP(A175,'3.File NGT'!$B$2:$I$85,8,0)</f>
        <v>#N/A</v>
      </c>
      <c r="K175" s="320"/>
      <c r="L175" s="275"/>
      <c r="M175" s="369"/>
      <c r="N175" s="320">
        <f t="shared" si="17"/>
        <v>1929477</v>
      </c>
      <c r="O175" s="320">
        <f>VLOOKUP(A175,'RRE0020'!$A$2:$L$482,12,0)</f>
        <v>0</v>
      </c>
      <c r="P175" s="428" t="e">
        <f>VLOOKUP(A175,'2.SDMG'!$G$2:$L$499,6,0)</f>
        <v>#N/A</v>
      </c>
      <c r="Q175" s="321" t="str">
        <f t="shared" si="14"/>
        <v>no</v>
      </c>
      <c r="R175" s="321" t="str">
        <f t="shared" si="15"/>
        <v>no</v>
      </c>
      <c r="S175" s="374"/>
    </row>
    <row r="176" spans="1:19" s="24" customFormat="1" ht="15.75" x14ac:dyDescent="0.25">
      <c r="A176" s="410" t="s">
        <v>1545</v>
      </c>
      <c r="B176" s="411" t="s">
        <v>2793</v>
      </c>
      <c r="C176" s="412" t="s">
        <v>39</v>
      </c>
      <c r="D176" s="56">
        <f>VLOOKUP(A176,'RRE0020'!$A$2:$K$500,11,0)</f>
        <v>0</v>
      </c>
      <c r="E176" s="320">
        <f>SUMIF('RRE0020'!$A$2:$A$500,ĐML!A176,'RRE0020'!$E$2:$E$500)</f>
        <v>160825000</v>
      </c>
      <c r="F176" s="320">
        <f>SUMIF('RRE0020'!$A$2:$A$500,ĐML!A176,'RRE0020'!$F$2:$F$500)</f>
        <v>638474</v>
      </c>
      <c r="G176" s="320">
        <f>SUMIF(Call!$E$2:$E$13,ĐML!A176,Call!$D$2:$D$13)</f>
        <v>0</v>
      </c>
      <c r="H176" s="320">
        <f>SUMIF('RRE0020'!$A$2:$A$482,ĐML!A176,'RRE0020'!$G$2:$G$482)</f>
        <v>0</v>
      </c>
      <c r="I176" s="320">
        <f t="shared" si="16"/>
        <v>638474</v>
      </c>
      <c r="J176" s="406" t="e">
        <f>VLOOKUP(A176,'3.File NGT'!$B$2:$I$85,8,0)</f>
        <v>#N/A</v>
      </c>
      <c r="K176" s="320"/>
      <c r="L176" s="275"/>
      <c r="M176" s="369"/>
      <c r="N176" s="320">
        <f t="shared" si="17"/>
        <v>638474</v>
      </c>
      <c r="O176" s="320">
        <f>VLOOKUP(A176,'RRE0020'!$A$2:$L$482,12,0)</f>
        <v>0</v>
      </c>
      <c r="P176" s="428" t="e">
        <f>VLOOKUP(A176,'2.SDMG'!$G$2:$L$499,6,0)</f>
        <v>#N/A</v>
      </c>
      <c r="Q176" s="321" t="str">
        <f t="shared" si="14"/>
        <v>no</v>
      </c>
      <c r="R176" s="321" t="str">
        <f t="shared" si="15"/>
        <v>no</v>
      </c>
      <c r="S176" s="374"/>
    </row>
    <row r="177" spans="1:19" s="24" customFormat="1" ht="15.75" x14ac:dyDescent="0.25">
      <c r="A177" s="410" t="s">
        <v>1630</v>
      </c>
      <c r="B177" s="411" t="s">
        <v>1663</v>
      </c>
      <c r="C177" s="412" t="s">
        <v>37</v>
      </c>
      <c r="D177" s="56">
        <f>VLOOKUP(A177,'RRE0020'!$A$2:$K$500,11,0)</f>
        <v>0</v>
      </c>
      <c r="E177" s="320">
        <f>SUMIF('RRE0020'!$A$2:$A$500,ĐML!A177,'RRE0020'!$E$2:$E$500)</f>
        <v>100873810000</v>
      </c>
      <c r="F177" s="320">
        <f>SUMIF('RRE0020'!$A$2:$A$500,ĐML!A177,'RRE0020'!$F$2:$F$500)</f>
        <v>148284460</v>
      </c>
      <c r="G177" s="320">
        <f>SUMIF(Call!$E$2:$E$13,ĐML!A177,Call!$D$2:$D$13)</f>
        <v>0</v>
      </c>
      <c r="H177" s="320">
        <f>SUMIF('RRE0020'!$A$2:$A$482,ĐML!A177,'RRE0020'!$G$2:$G$482)</f>
        <v>0</v>
      </c>
      <c r="I177" s="320">
        <f t="shared" si="16"/>
        <v>148284460</v>
      </c>
      <c r="J177" s="406" t="e">
        <f>VLOOKUP(A177,'3.File NGT'!$B$2:$I$85,8,0)</f>
        <v>#N/A</v>
      </c>
      <c r="K177" s="320"/>
      <c r="L177" s="275"/>
      <c r="M177" s="369"/>
      <c r="N177" s="320">
        <f t="shared" si="17"/>
        <v>148284460</v>
      </c>
      <c r="O177" s="320">
        <f>VLOOKUP(A177,'RRE0020'!$A$2:$L$482,12,0)</f>
        <v>0</v>
      </c>
      <c r="P177" s="428" t="e">
        <f>VLOOKUP(A177,'2.SDMG'!$G$2:$L$499,6,0)</f>
        <v>#N/A</v>
      </c>
      <c r="Q177" s="321" t="str">
        <f t="shared" si="14"/>
        <v>no</v>
      </c>
      <c r="R177" s="321" t="str">
        <f t="shared" si="15"/>
        <v>no</v>
      </c>
      <c r="S177" s="374"/>
    </row>
    <row r="178" spans="1:19" s="24" customFormat="1" ht="15.75" x14ac:dyDescent="0.25">
      <c r="A178" s="410" t="s">
        <v>1664</v>
      </c>
      <c r="B178" s="411" t="s">
        <v>3022</v>
      </c>
      <c r="C178" s="412" t="s">
        <v>40</v>
      </c>
      <c r="D178" s="56">
        <f>VLOOKUP(A178,'RRE0020'!$A$2:$K$500,11,0)</f>
        <v>0</v>
      </c>
      <c r="E178" s="320">
        <f>SUMIF('RRE0020'!$A$2:$A$500,ĐML!A178,'RRE0020'!$E$2:$E$500)</f>
        <v>6600000</v>
      </c>
      <c r="F178" s="320">
        <f>SUMIF('RRE0020'!$A$2:$A$500,ĐML!A178,'RRE0020'!$F$2:$F$500)</f>
        <v>13002</v>
      </c>
      <c r="G178" s="320">
        <f>SUMIF(Call!$E$2:$E$13,ĐML!A178,Call!$D$2:$D$13)</f>
        <v>0</v>
      </c>
      <c r="H178" s="320">
        <f>SUMIF('RRE0020'!$A$2:$A$482,ĐML!A178,'RRE0020'!$G$2:$G$482)</f>
        <v>0</v>
      </c>
      <c r="I178" s="320">
        <f t="shared" si="16"/>
        <v>13002</v>
      </c>
      <c r="J178" s="406" t="e">
        <f>VLOOKUP(A178,'3.File NGT'!$B$2:$I$85,8,0)</f>
        <v>#N/A</v>
      </c>
      <c r="K178" s="320"/>
      <c r="L178" s="275"/>
      <c r="M178" s="369"/>
      <c r="N178" s="320">
        <f t="shared" si="17"/>
        <v>13002</v>
      </c>
      <c r="O178" s="320">
        <f>VLOOKUP(A178,'RRE0020'!$A$2:$L$482,12,0)</f>
        <v>0</v>
      </c>
      <c r="P178" s="428" t="e">
        <f>VLOOKUP(A178,'2.SDMG'!$G$2:$L$499,6,0)</f>
        <v>#N/A</v>
      </c>
      <c r="Q178" s="321" t="str">
        <f t="shared" si="14"/>
        <v>no</v>
      </c>
      <c r="R178" s="321" t="str">
        <f t="shared" si="15"/>
        <v>no</v>
      </c>
      <c r="S178" s="374"/>
    </row>
    <row r="179" spans="1:19" s="24" customFormat="1" ht="15.75" x14ac:dyDescent="0.25">
      <c r="A179" s="410" t="s">
        <v>1706</v>
      </c>
      <c r="B179" s="411" t="s">
        <v>2794</v>
      </c>
      <c r="C179" s="412" t="s">
        <v>35</v>
      </c>
      <c r="D179" s="56">
        <f>VLOOKUP(A179,'RRE0020'!$A$2:$K$500,11,0)</f>
        <v>0</v>
      </c>
      <c r="E179" s="320">
        <f>SUMIF('RRE0020'!$A$2:$A$500,ĐML!A179,'RRE0020'!$E$2:$E$500)</f>
        <v>23370000</v>
      </c>
      <c r="F179" s="320">
        <f>SUMIF('RRE0020'!$A$2:$A$500,ĐML!A179,'RRE0020'!$F$2:$F$500)</f>
        <v>46037</v>
      </c>
      <c r="G179" s="320">
        <f>SUMIF(Call!$E$2:$E$13,ĐML!A179,Call!$D$2:$D$13)</f>
        <v>0</v>
      </c>
      <c r="H179" s="320">
        <f>SUMIF('RRE0020'!$A$2:$A$482,ĐML!A179,'RRE0020'!$G$2:$G$482)</f>
        <v>0</v>
      </c>
      <c r="I179" s="320">
        <f t="shared" si="16"/>
        <v>46037</v>
      </c>
      <c r="J179" s="406" t="e">
        <f>VLOOKUP(A179,'3.File NGT'!$B$2:$I$85,8,0)</f>
        <v>#N/A</v>
      </c>
      <c r="K179" s="320"/>
      <c r="L179" s="275"/>
      <c r="M179" s="369"/>
      <c r="N179" s="320">
        <f t="shared" si="17"/>
        <v>46037</v>
      </c>
      <c r="O179" s="320">
        <f>VLOOKUP(A179,'RRE0020'!$A$2:$L$482,12,0)</f>
        <v>0</v>
      </c>
      <c r="P179" s="428" t="e">
        <f>VLOOKUP(A179,'2.SDMG'!$G$2:$L$499,6,0)</f>
        <v>#N/A</v>
      </c>
      <c r="Q179" s="321" t="str">
        <f t="shared" si="14"/>
        <v>no</v>
      </c>
      <c r="R179" s="321" t="str">
        <f t="shared" si="15"/>
        <v>no</v>
      </c>
      <c r="S179" s="374"/>
    </row>
    <row r="180" spans="1:19" s="24" customFormat="1" ht="15.75" x14ac:dyDescent="0.25">
      <c r="A180" s="410" t="s">
        <v>1667</v>
      </c>
      <c r="B180" s="411" t="s">
        <v>1668</v>
      </c>
      <c r="C180" s="412" t="s">
        <v>33</v>
      </c>
      <c r="D180" s="56">
        <f>VLOOKUP(A180,'RRE0020'!$A$2:$K$500,11,0)</f>
        <v>0</v>
      </c>
      <c r="E180" s="320">
        <f>SUMIF('RRE0020'!$A$2:$A$500,ĐML!A180,'RRE0020'!$E$2:$E$500)</f>
        <v>29713000</v>
      </c>
      <c r="F180" s="320">
        <f>SUMIF('RRE0020'!$A$2:$A$500,ĐML!A180,'RRE0020'!$F$2:$F$500)</f>
        <v>58524</v>
      </c>
      <c r="G180" s="320">
        <f>SUMIF(Call!$E$2:$E$13,ĐML!A180,Call!$D$2:$D$13)</f>
        <v>0</v>
      </c>
      <c r="H180" s="320">
        <f>SUMIF('RRE0020'!$A$2:$A$482,ĐML!A180,'RRE0020'!$G$2:$G$482)</f>
        <v>0</v>
      </c>
      <c r="I180" s="320">
        <f t="shared" si="16"/>
        <v>58524</v>
      </c>
      <c r="J180" s="406" t="e">
        <f>VLOOKUP(A180,'3.File NGT'!$B$2:$I$85,8,0)</f>
        <v>#N/A</v>
      </c>
      <c r="K180" s="320"/>
      <c r="L180" s="275"/>
      <c r="M180" s="369"/>
      <c r="N180" s="320">
        <f t="shared" si="17"/>
        <v>58524</v>
      </c>
      <c r="O180" s="320">
        <f>VLOOKUP(A180,'RRE0020'!$A$2:$L$482,12,0)</f>
        <v>0</v>
      </c>
      <c r="P180" s="428" t="e">
        <f>VLOOKUP(A180,'2.SDMG'!$G$2:$L$499,6,0)</f>
        <v>#N/A</v>
      </c>
      <c r="Q180" s="321" t="str">
        <f t="shared" si="14"/>
        <v>no</v>
      </c>
      <c r="R180" s="321" t="str">
        <f t="shared" si="15"/>
        <v>no</v>
      </c>
      <c r="S180" s="374"/>
    </row>
    <row r="181" spans="1:19" s="24" customFormat="1" ht="15.75" x14ac:dyDescent="0.25">
      <c r="A181" s="410" t="s">
        <v>1703</v>
      </c>
      <c r="B181" s="411" t="s">
        <v>119</v>
      </c>
      <c r="C181" s="412" t="s">
        <v>33</v>
      </c>
      <c r="D181" s="56">
        <f>VLOOKUP(A181,'RRE0020'!$A$2:$K$500,11,0)</f>
        <v>0</v>
      </c>
      <c r="E181" s="320">
        <f>SUMIF('RRE0020'!$A$2:$A$500,ĐML!A181,'RRE0020'!$E$2:$E$500)</f>
        <v>109855000</v>
      </c>
      <c r="F181" s="320">
        <f>SUMIF('RRE0020'!$A$2:$A$500,ĐML!A181,'RRE0020'!$F$2:$F$500)</f>
        <v>216413</v>
      </c>
      <c r="G181" s="320">
        <f>SUMIF(Call!$E$2:$E$13,ĐML!A181,Call!$D$2:$D$13)</f>
        <v>0</v>
      </c>
      <c r="H181" s="320">
        <f>SUMIF('RRE0020'!$A$2:$A$482,ĐML!A181,'RRE0020'!$G$2:$G$482)</f>
        <v>0</v>
      </c>
      <c r="I181" s="320">
        <f t="shared" si="16"/>
        <v>216413</v>
      </c>
      <c r="J181" s="406" t="e">
        <f>VLOOKUP(A181,'3.File NGT'!$B$2:$I$85,8,0)</f>
        <v>#N/A</v>
      </c>
      <c r="K181" s="320"/>
      <c r="L181" s="275"/>
      <c r="M181" s="369"/>
      <c r="N181" s="320">
        <f t="shared" si="17"/>
        <v>216413</v>
      </c>
      <c r="O181" s="320">
        <f>VLOOKUP(A181,'RRE0020'!$A$2:$L$482,12,0)</f>
        <v>0</v>
      </c>
      <c r="P181" s="428" t="e">
        <f>VLOOKUP(A181,'2.SDMG'!$G$2:$L$499,6,0)</f>
        <v>#N/A</v>
      </c>
      <c r="Q181" s="321" t="str">
        <f t="shared" si="14"/>
        <v>no</v>
      </c>
      <c r="R181" s="321" t="str">
        <f t="shared" si="15"/>
        <v>no</v>
      </c>
      <c r="S181" s="374"/>
    </row>
    <row r="182" spans="1:19" s="24" customFormat="1" ht="15.75" x14ac:dyDescent="0.25">
      <c r="A182" s="410" t="s">
        <v>1807</v>
      </c>
      <c r="B182" s="411" t="s">
        <v>2360</v>
      </c>
      <c r="C182" s="412" t="s">
        <v>33</v>
      </c>
      <c r="D182" s="56">
        <f>VLOOKUP(A182,'RRE0020'!$A$2:$K$500,11,0)</f>
        <v>0</v>
      </c>
      <c r="E182" s="320">
        <f>SUMIF('RRE0020'!$A$2:$A$500,ĐML!A182,'RRE0020'!$E$2:$E$500)</f>
        <v>176820000</v>
      </c>
      <c r="F182" s="320">
        <f>SUMIF('RRE0020'!$A$2:$A$500,ĐML!A182,'RRE0020'!$F$2:$F$500)</f>
        <v>348333</v>
      </c>
      <c r="G182" s="320">
        <f>SUMIF(Call!$E$2:$E$13,ĐML!A182,Call!$D$2:$D$13)</f>
        <v>0</v>
      </c>
      <c r="H182" s="320">
        <f>SUMIF('RRE0020'!$A$2:$A$482,ĐML!A182,'RRE0020'!$G$2:$G$482)</f>
        <v>0</v>
      </c>
      <c r="I182" s="320">
        <f t="shared" si="16"/>
        <v>348333</v>
      </c>
      <c r="J182" s="406" t="e">
        <f>VLOOKUP(A182,'3.File NGT'!$B$2:$I$85,8,0)</f>
        <v>#N/A</v>
      </c>
      <c r="K182" s="320"/>
      <c r="L182" s="275"/>
      <c r="M182" s="369"/>
      <c r="N182" s="320">
        <f t="shared" si="17"/>
        <v>348333</v>
      </c>
      <c r="O182" s="320">
        <f>VLOOKUP(A182,'RRE0020'!$A$2:$L$482,12,0)</f>
        <v>0</v>
      </c>
      <c r="P182" s="428" t="e">
        <f>VLOOKUP(A182,'2.SDMG'!$G$2:$L$499,6,0)</f>
        <v>#N/A</v>
      </c>
      <c r="Q182" s="321" t="str">
        <f t="shared" si="14"/>
        <v>no</v>
      </c>
      <c r="R182" s="321" t="str">
        <f t="shared" si="15"/>
        <v>no</v>
      </c>
      <c r="S182" s="374"/>
    </row>
    <row r="183" spans="1:19" s="24" customFormat="1" ht="15.75" x14ac:dyDescent="0.25">
      <c r="A183" s="410" t="s">
        <v>1897</v>
      </c>
      <c r="B183" s="411" t="s">
        <v>1425</v>
      </c>
      <c r="C183" s="412" t="s">
        <v>39</v>
      </c>
      <c r="D183" s="56">
        <f>VLOOKUP(A183,'RRE0020'!$A$2:$K$500,11,0)</f>
        <v>0</v>
      </c>
      <c r="E183" s="320">
        <f>SUMIF('RRE0020'!$A$2:$A$500,ĐML!A183,'RRE0020'!$E$2:$E$500)</f>
        <v>2744110000</v>
      </c>
      <c r="F183" s="320">
        <f>SUMIF('RRE0020'!$A$2:$A$500,ĐML!A183,'RRE0020'!$F$2:$F$500)</f>
        <v>4276645</v>
      </c>
      <c r="G183" s="320">
        <f>SUMIF(Call!$E$2:$E$13,ĐML!A183,Call!$D$2:$D$13)</f>
        <v>0</v>
      </c>
      <c r="H183" s="320">
        <f>SUMIF('RRE0020'!$A$2:$A$482,ĐML!A183,'RRE0020'!$G$2:$G$482)</f>
        <v>0</v>
      </c>
      <c r="I183" s="320">
        <f t="shared" si="16"/>
        <v>4276645</v>
      </c>
      <c r="J183" s="406" t="e">
        <f>VLOOKUP(A183,'3.File NGT'!$B$2:$I$85,8,0)</f>
        <v>#N/A</v>
      </c>
      <c r="K183" s="320"/>
      <c r="L183" s="275"/>
      <c r="M183" s="369"/>
      <c r="N183" s="320">
        <f t="shared" si="17"/>
        <v>4276645</v>
      </c>
      <c r="O183" s="320">
        <f>VLOOKUP(A183,'RRE0020'!$A$2:$L$482,12,0)</f>
        <v>0</v>
      </c>
      <c r="P183" s="428" t="e">
        <f>VLOOKUP(A183,'2.SDMG'!$G$2:$L$499,6,0)</f>
        <v>#N/A</v>
      </c>
      <c r="Q183" s="321" t="str">
        <f t="shared" si="14"/>
        <v>no</v>
      </c>
      <c r="R183" s="321" t="str">
        <f t="shared" si="15"/>
        <v>no</v>
      </c>
      <c r="S183" s="374"/>
    </row>
    <row r="184" spans="1:19" s="24" customFormat="1" ht="15.75" x14ac:dyDescent="0.25">
      <c r="A184" s="410" t="s">
        <v>2031</v>
      </c>
      <c r="B184" s="411" t="s">
        <v>2340</v>
      </c>
      <c r="C184" s="412" t="s">
        <v>40</v>
      </c>
      <c r="D184" s="56">
        <f>VLOOKUP(A184,'RRE0020'!$A$2:$K$500,11,0)</f>
        <v>0</v>
      </c>
      <c r="E184" s="320">
        <f>SUMIF('RRE0020'!$A$2:$A$500,ĐML!A184,'RRE0020'!$E$2:$E$500)</f>
        <v>1184965000</v>
      </c>
      <c r="F184" s="320">
        <f>SUMIF('RRE0020'!$A$2:$A$500,ĐML!A184,'RRE0020'!$F$2:$F$500)</f>
        <v>1741896</v>
      </c>
      <c r="G184" s="320">
        <f>SUMIF(Call!$E$2:$E$13,ĐML!A184,Call!$D$2:$D$13)</f>
        <v>0</v>
      </c>
      <c r="H184" s="320">
        <f>SUMIF('RRE0020'!$A$2:$A$482,ĐML!A184,'RRE0020'!$G$2:$G$482)</f>
        <v>0</v>
      </c>
      <c r="I184" s="320">
        <f t="shared" si="16"/>
        <v>1741896</v>
      </c>
      <c r="J184" s="406" t="e">
        <f>VLOOKUP(A184,'3.File NGT'!$B$2:$I$85,8,0)</f>
        <v>#N/A</v>
      </c>
      <c r="K184" s="320"/>
      <c r="L184" s="275"/>
      <c r="M184" s="369"/>
      <c r="N184" s="320">
        <f t="shared" si="17"/>
        <v>1741896</v>
      </c>
      <c r="O184" s="320">
        <f>VLOOKUP(A184,'RRE0020'!$A$2:$L$482,12,0)</f>
        <v>0</v>
      </c>
      <c r="P184" s="428" t="e">
        <f>VLOOKUP(A184,'2.SDMG'!$G$2:$L$499,6,0)</f>
        <v>#N/A</v>
      </c>
      <c r="Q184" s="321" t="str">
        <f t="shared" si="14"/>
        <v>no</v>
      </c>
      <c r="R184" s="321" t="str">
        <f t="shared" si="15"/>
        <v>no</v>
      </c>
      <c r="S184" s="374"/>
    </row>
    <row r="185" spans="1:19" s="24" customFormat="1" ht="15.75" x14ac:dyDescent="0.25">
      <c r="A185" s="410" t="s">
        <v>2043</v>
      </c>
      <c r="B185" s="411" t="s">
        <v>2284</v>
      </c>
      <c r="C185" s="412" t="s">
        <v>40</v>
      </c>
      <c r="D185" s="56">
        <f>VLOOKUP(A185,'RRE0020'!$A$2:$K$500,11,0)</f>
        <v>0</v>
      </c>
      <c r="E185" s="320">
        <f>SUMIF('RRE0020'!$A$2:$A$500,ĐML!A185,'RRE0020'!$E$2:$E$500)</f>
        <v>101772300</v>
      </c>
      <c r="F185" s="320">
        <f>SUMIF('RRE0020'!$A$2:$A$500,ĐML!A185,'RRE0020'!$F$2:$F$500)</f>
        <v>200490</v>
      </c>
      <c r="G185" s="320">
        <f>SUMIF(Call!$E$2:$E$13,ĐML!A185,Call!$D$2:$D$13)</f>
        <v>0</v>
      </c>
      <c r="H185" s="320">
        <f>SUMIF('RRE0020'!$A$2:$A$482,ĐML!A185,'RRE0020'!$G$2:$G$482)</f>
        <v>0</v>
      </c>
      <c r="I185" s="320">
        <f t="shared" si="16"/>
        <v>200490</v>
      </c>
      <c r="J185" s="406" t="e">
        <f>VLOOKUP(A185,'3.File NGT'!$B$2:$I$85,8,0)</f>
        <v>#N/A</v>
      </c>
      <c r="K185" s="320"/>
      <c r="L185" s="275"/>
      <c r="M185" s="369"/>
      <c r="N185" s="320">
        <f t="shared" si="17"/>
        <v>200490</v>
      </c>
      <c r="O185" s="320">
        <f>VLOOKUP(A185,'RRE0020'!$A$2:$L$482,12,0)</f>
        <v>0</v>
      </c>
      <c r="P185" s="428" t="e">
        <f>VLOOKUP(A185,'2.SDMG'!$G$2:$L$499,6,0)</f>
        <v>#N/A</v>
      </c>
      <c r="Q185" s="321" t="str">
        <f t="shared" si="14"/>
        <v>no</v>
      </c>
      <c r="R185" s="321" t="str">
        <f t="shared" si="15"/>
        <v>no</v>
      </c>
      <c r="S185" s="374"/>
    </row>
    <row r="186" spans="1:19" s="274" customFormat="1" ht="15.75" x14ac:dyDescent="0.25">
      <c r="A186" s="410" t="s">
        <v>2077</v>
      </c>
      <c r="B186" s="411" t="s">
        <v>2379</v>
      </c>
      <c r="C186" s="412" t="s">
        <v>40</v>
      </c>
      <c r="D186" s="56">
        <f>VLOOKUP(A186,'RRE0020'!$A$2:$K$500,11,0)</f>
        <v>0</v>
      </c>
      <c r="E186" s="320">
        <f>SUMIF('RRE0020'!$A$2:$A$500,ĐML!A186,'RRE0020'!$E$2:$E$500)</f>
        <v>40000000</v>
      </c>
      <c r="F186" s="320">
        <f>SUMIF('RRE0020'!$A$2:$A$500,ĐML!A186,'RRE0020'!$F$2:$F$500)</f>
        <v>78800</v>
      </c>
      <c r="G186" s="320">
        <f>SUMIF(Call!$E$2:$E$13,ĐML!A186,Call!$D$2:$D$13)</f>
        <v>0</v>
      </c>
      <c r="H186" s="320">
        <f>SUMIF('RRE0020'!$A$2:$A$482,ĐML!A186,'RRE0020'!$G$2:$G$482)</f>
        <v>0</v>
      </c>
      <c r="I186" s="320">
        <f t="shared" si="16"/>
        <v>78800</v>
      </c>
      <c r="J186" s="406" t="e">
        <f>VLOOKUP(A186,'3.File NGT'!$B$2:$I$85,8,0)</f>
        <v>#N/A</v>
      </c>
      <c r="K186" s="320"/>
      <c r="L186" s="275"/>
      <c r="M186" s="369"/>
      <c r="N186" s="320">
        <f t="shared" si="17"/>
        <v>78800</v>
      </c>
      <c r="O186" s="320">
        <f>VLOOKUP(A186,'RRE0020'!$A$2:$L$482,12,0)</f>
        <v>0</v>
      </c>
      <c r="P186" s="428" t="e">
        <f>VLOOKUP(A186,'2.SDMG'!$G$2:$L$499,6,0)</f>
        <v>#N/A</v>
      </c>
      <c r="Q186" s="321" t="str">
        <f t="shared" si="14"/>
        <v>no</v>
      </c>
      <c r="R186" s="321" t="str">
        <f t="shared" si="15"/>
        <v>no</v>
      </c>
      <c r="S186" s="374"/>
    </row>
    <row r="187" spans="1:19" s="24" customFormat="1" ht="15.75" x14ac:dyDescent="0.25">
      <c r="A187" s="410" t="s">
        <v>2081</v>
      </c>
      <c r="B187" s="411" t="s">
        <v>2341</v>
      </c>
      <c r="C187" s="412" t="s">
        <v>40</v>
      </c>
      <c r="D187" s="56">
        <f>VLOOKUP(A187,'RRE0020'!$A$2:$K$500,11,0)</f>
        <v>0</v>
      </c>
      <c r="E187" s="320">
        <f>SUMIF('RRE0020'!$A$2:$A$500,ĐML!A187,'RRE0020'!$E$2:$E$500)</f>
        <v>649605000</v>
      </c>
      <c r="F187" s="320">
        <f>SUMIF('RRE0020'!$A$2:$A$500,ĐML!A187,'RRE0020'!$F$2:$F$500)</f>
        <v>1264416</v>
      </c>
      <c r="G187" s="320">
        <f>SUMIF(Call!$E$2:$E$13,ĐML!A187,Call!$D$2:$D$13)</f>
        <v>0</v>
      </c>
      <c r="H187" s="320">
        <f>SUMIF('RRE0020'!$A$2:$A$482,ĐML!A187,'RRE0020'!$G$2:$G$482)</f>
        <v>0</v>
      </c>
      <c r="I187" s="320">
        <f t="shared" si="16"/>
        <v>1264416</v>
      </c>
      <c r="J187" s="406" t="e">
        <f>VLOOKUP(A187,'3.File NGT'!$B$2:$I$85,8,0)</f>
        <v>#N/A</v>
      </c>
      <c r="K187" s="320"/>
      <c r="L187" s="275"/>
      <c r="M187" s="369"/>
      <c r="N187" s="320">
        <f t="shared" si="17"/>
        <v>1264416</v>
      </c>
      <c r="O187" s="320">
        <f>VLOOKUP(A187,'RRE0020'!$A$2:$L$482,12,0)</f>
        <v>0</v>
      </c>
      <c r="P187" s="428" t="e">
        <f>VLOOKUP(A187,'2.SDMG'!$G$2:$L$499,6,0)</f>
        <v>#N/A</v>
      </c>
      <c r="Q187" s="321" t="str">
        <f t="shared" si="14"/>
        <v>no</v>
      </c>
      <c r="R187" s="321" t="str">
        <f t="shared" si="15"/>
        <v>no</v>
      </c>
      <c r="S187" s="374"/>
    </row>
    <row r="188" spans="1:19" s="24" customFormat="1" ht="15.75" x14ac:dyDescent="0.25">
      <c r="A188" s="410" t="s">
        <v>2005</v>
      </c>
      <c r="B188" s="411" t="s">
        <v>2721</v>
      </c>
      <c r="C188" s="412" t="s">
        <v>33</v>
      </c>
      <c r="D188" s="56">
        <f>VLOOKUP(A188,'RRE0020'!$A$2:$K$500,11,0)</f>
        <v>0</v>
      </c>
      <c r="E188" s="320">
        <f>SUMIF('RRE0020'!$A$2:$A$500,ĐML!A188,'RRE0020'!$E$2:$E$500)</f>
        <v>1201745000</v>
      </c>
      <c r="F188" s="320">
        <f>SUMIF('RRE0020'!$A$2:$A$500,ĐML!A188,'RRE0020'!$F$2:$F$500)</f>
        <v>1907635</v>
      </c>
      <c r="G188" s="320">
        <f>SUMIF(Call!$E$2:$E$13,ĐML!A188,Call!$D$2:$D$13)</f>
        <v>0</v>
      </c>
      <c r="H188" s="320">
        <f>SUMIF('RRE0020'!$A$2:$A$482,ĐML!A188,'RRE0020'!$G$2:$G$482)</f>
        <v>0</v>
      </c>
      <c r="I188" s="320">
        <f t="shared" si="16"/>
        <v>1907635</v>
      </c>
      <c r="J188" s="406" t="e">
        <f>VLOOKUP(A188,'3.File NGT'!$B$2:$I$85,8,0)</f>
        <v>#N/A</v>
      </c>
      <c r="K188" s="320"/>
      <c r="L188" s="275"/>
      <c r="M188" s="369"/>
      <c r="N188" s="320">
        <f t="shared" si="17"/>
        <v>1907635</v>
      </c>
      <c r="O188" s="320">
        <f>VLOOKUP(A188,'RRE0020'!$A$2:$L$482,12,0)</f>
        <v>0</v>
      </c>
      <c r="P188" s="428" t="e">
        <f>VLOOKUP(A188,'2.SDMG'!$G$2:$L$499,6,0)</f>
        <v>#N/A</v>
      </c>
      <c r="Q188" s="321" t="str">
        <f t="shared" si="14"/>
        <v>no</v>
      </c>
      <c r="R188" s="321" t="str">
        <f t="shared" si="15"/>
        <v>no</v>
      </c>
      <c r="S188" s="374"/>
    </row>
    <row r="189" spans="1:19" s="24" customFormat="1" ht="15.75" x14ac:dyDescent="0.25">
      <c r="A189" s="410" t="s">
        <v>2045</v>
      </c>
      <c r="B189" s="411" t="s">
        <v>2285</v>
      </c>
      <c r="C189" s="412" t="s">
        <v>40</v>
      </c>
      <c r="D189" s="56">
        <f>VLOOKUP(A189,'RRE0020'!$A$2:$K$500,11,0)</f>
        <v>0</v>
      </c>
      <c r="E189" s="320">
        <f>SUMIF('RRE0020'!$A$2:$A$500,ĐML!A189,'RRE0020'!$E$2:$E$500)</f>
        <v>82467770000</v>
      </c>
      <c r="F189" s="320">
        <f>SUMIF('RRE0020'!$A$2:$A$500,ĐML!A189,'RRE0020'!$F$2:$F$500)</f>
        <v>121227563</v>
      </c>
      <c r="G189" s="320">
        <f>SUMIF(Call!$E$2:$E$13,ĐML!A189,Call!$D$2:$D$13)</f>
        <v>0</v>
      </c>
      <c r="H189" s="320">
        <f>SUMIF('RRE0020'!$A$2:$A$482,ĐML!A189,'RRE0020'!$G$2:$G$482)</f>
        <v>0</v>
      </c>
      <c r="I189" s="320">
        <f t="shared" si="16"/>
        <v>121227563</v>
      </c>
      <c r="J189" s="406" t="e">
        <f>VLOOKUP(A189,'3.File NGT'!$B$2:$I$85,8,0)</f>
        <v>#N/A</v>
      </c>
      <c r="K189" s="320"/>
      <c r="L189" s="275"/>
      <c r="M189" s="369"/>
      <c r="N189" s="320">
        <f t="shared" si="17"/>
        <v>121227563</v>
      </c>
      <c r="O189" s="320">
        <f>VLOOKUP(A189,'RRE0020'!$A$2:$L$482,12,0)</f>
        <v>0</v>
      </c>
      <c r="P189" s="428" t="e">
        <f>VLOOKUP(A189,'2.SDMG'!$G$2:$L$499,6,0)</f>
        <v>#N/A</v>
      </c>
      <c r="Q189" s="321" t="str">
        <f t="shared" si="14"/>
        <v>no</v>
      </c>
      <c r="R189" s="321" t="str">
        <f t="shared" si="15"/>
        <v>no</v>
      </c>
      <c r="S189" s="374"/>
    </row>
    <row r="190" spans="1:19" s="24" customFormat="1" ht="15.75" x14ac:dyDescent="0.25">
      <c r="A190" s="410" t="s">
        <v>1979</v>
      </c>
      <c r="B190" s="411" t="s">
        <v>2361</v>
      </c>
      <c r="C190" s="412" t="s">
        <v>34</v>
      </c>
      <c r="D190" s="56">
        <f>VLOOKUP(A190,'RRE0020'!$A$2:$K$500,11,0)</f>
        <v>0</v>
      </c>
      <c r="E190" s="320">
        <f>SUMIF('RRE0020'!$A$2:$A$500,ĐML!A190,'RRE0020'!$E$2:$E$500)</f>
        <v>1362360000</v>
      </c>
      <c r="F190" s="320">
        <f>SUMIF('RRE0020'!$A$2:$A$500,ĐML!A190,'RRE0020'!$F$2:$F$500)</f>
        <v>2025177</v>
      </c>
      <c r="G190" s="320">
        <f>SUMIF(Call!$E$2:$E$13,ĐML!A190,Call!$D$2:$D$13)</f>
        <v>0</v>
      </c>
      <c r="H190" s="320">
        <f>SUMIF('RRE0020'!$A$2:$A$482,ĐML!A190,'RRE0020'!$G$2:$G$482)</f>
        <v>0</v>
      </c>
      <c r="I190" s="320">
        <f t="shared" si="16"/>
        <v>2025177</v>
      </c>
      <c r="J190" s="406" t="e">
        <f>VLOOKUP(A190,'3.File NGT'!$B$2:$I$85,8,0)</f>
        <v>#N/A</v>
      </c>
      <c r="K190" s="320"/>
      <c r="L190" s="275"/>
      <c r="M190" s="369"/>
      <c r="N190" s="320">
        <f t="shared" si="17"/>
        <v>2025177</v>
      </c>
      <c r="O190" s="320">
        <f>VLOOKUP(A190,'RRE0020'!$A$2:$L$482,12,0)</f>
        <v>0</v>
      </c>
      <c r="P190" s="428" t="e">
        <f>VLOOKUP(A190,'2.SDMG'!$G$2:$L$499,6,0)</f>
        <v>#N/A</v>
      </c>
      <c r="Q190" s="321" t="str">
        <f t="shared" si="14"/>
        <v>no</v>
      </c>
      <c r="R190" s="321" t="str">
        <f t="shared" si="15"/>
        <v>no</v>
      </c>
      <c r="S190" s="374"/>
    </row>
    <row r="191" spans="1:19" s="24" customFormat="1" ht="15.75" x14ac:dyDescent="0.25">
      <c r="A191" s="410" t="s">
        <v>2063</v>
      </c>
      <c r="B191" s="411" t="s">
        <v>227</v>
      </c>
      <c r="C191" s="412" t="s">
        <v>41</v>
      </c>
      <c r="D191" s="56">
        <f>VLOOKUP(A191,'RRE0020'!$A$2:$K$500,11,0)</f>
        <v>0</v>
      </c>
      <c r="E191" s="320">
        <f>SUMIF('RRE0020'!$A$2:$A$500,ĐML!A191,'RRE0020'!$E$2:$E$500)</f>
        <v>60450000</v>
      </c>
      <c r="F191" s="320">
        <f>SUMIF('RRE0020'!$A$2:$A$500,ĐML!A191,'RRE0020'!$F$2:$F$500)</f>
        <v>119086</v>
      </c>
      <c r="G191" s="320">
        <f>SUMIF(Call!$E$2:$E$13,ĐML!A191,Call!$D$2:$D$13)</f>
        <v>0</v>
      </c>
      <c r="H191" s="320">
        <f>SUMIF('RRE0020'!$A$2:$A$482,ĐML!A191,'RRE0020'!$G$2:$G$482)</f>
        <v>0</v>
      </c>
      <c r="I191" s="320">
        <f t="shared" si="16"/>
        <v>119086</v>
      </c>
      <c r="J191" s="406" t="e">
        <f>VLOOKUP(A191,'3.File NGT'!$B$2:$I$85,8,0)</f>
        <v>#N/A</v>
      </c>
      <c r="K191" s="320"/>
      <c r="L191" s="275"/>
      <c r="M191" s="369"/>
      <c r="N191" s="320">
        <f t="shared" si="17"/>
        <v>119086</v>
      </c>
      <c r="O191" s="320">
        <f>VLOOKUP(A191,'RRE0020'!$A$2:$L$482,12,0)</f>
        <v>0</v>
      </c>
      <c r="P191" s="428" t="e">
        <f>VLOOKUP(A191,'2.SDMG'!$G$2:$L$499,6,0)</f>
        <v>#N/A</v>
      </c>
      <c r="Q191" s="321" t="str">
        <f t="shared" si="14"/>
        <v>no</v>
      </c>
      <c r="R191" s="321" t="str">
        <f t="shared" si="15"/>
        <v>no</v>
      </c>
      <c r="S191" s="374"/>
    </row>
    <row r="192" spans="1:19" s="24" customFormat="1" ht="15.75" x14ac:dyDescent="0.25">
      <c r="A192" s="410" t="s">
        <v>2101</v>
      </c>
      <c r="B192" s="411" t="s">
        <v>1568</v>
      </c>
      <c r="C192" s="412" t="s">
        <v>1563</v>
      </c>
      <c r="D192" s="56">
        <f>VLOOKUP(A192,'RRE0020'!$A$2:$K$500,11,0)</f>
        <v>0</v>
      </c>
      <c r="E192" s="320">
        <f>SUMIF('RRE0020'!$A$2:$A$500,ĐML!A192,'RRE0020'!$E$2:$E$500)</f>
        <v>754180000</v>
      </c>
      <c r="F192" s="320">
        <f>SUMIF('RRE0020'!$A$2:$A$500,ĐML!A192,'RRE0020'!$F$2:$F$500)</f>
        <v>1485731</v>
      </c>
      <c r="G192" s="320">
        <f>SUMIF(Call!$E$2:$E$13,ĐML!A192,Call!$D$2:$D$13)</f>
        <v>0</v>
      </c>
      <c r="H192" s="320">
        <f>SUMIF('RRE0020'!$A$2:$A$482,ĐML!A192,'RRE0020'!$G$2:$G$482)</f>
        <v>0</v>
      </c>
      <c r="I192" s="320">
        <f t="shared" si="16"/>
        <v>1485731</v>
      </c>
      <c r="J192" s="406" t="e">
        <f>VLOOKUP(A192,'3.File NGT'!$B$2:$I$85,8,0)</f>
        <v>#N/A</v>
      </c>
      <c r="K192" s="320"/>
      <c r="L192" s="275"/>
      <c r="M192" s="369"/>
      <c r="N192" s="320">
        <f t="shared" si="17"/>
        <v>1485731</v>
      </c>
      <c r="O192" s="320">
        <f>VLOOKUP(A192,'RRE0020'!$A$2:$L$482,12,0)</f>
        <v>0</v>
      </c>
      <c r="P192" s="428" t="e">
        <f>VLOOKUP(A192,'2.SDMG'!$G$2:$L$499,6,0)</f>
        <v>#N/A</v>
      </c>
      <c r="Q192" s="321" t="str">
        <f t="shared" si="14"/>
        <v>no</v>
      </c>
      <c r="R192" s="321" t="str">
        <f t="shared" si="15"/>
        <v>no</v>
      </c>
      <c r="S192" s="374"/>
    </row>
    <row r="193" spans="1:19" s="24" customFormat="1" ht="15.75" x14ac:dyDescent="0.25">
      <c r="A193" s="410" t="s">
        <v>1994</v>
      </c>
      <c r="B193" s="411" t="s">
        <v>152</v>
      </c>
      <c r="C193" s="412" t="s">
        <v>34</v>
      </c>
      <c r="D193" s="56">
        <f>VLOOKUP(A193,'RRE0020'!$A$2:$K$500,11,0)</f>
        <v>0</v>
      </c>
      <c r="E193" s="320">
        <f>SUMIF('RRE0020'!$A$2:$A$500,ĐML!A193,'RRE0020'!$E$2:$E$500)</f>
        <v>5304800000</v>
      </c>
      <c r="F193" s="320">
        <f>SUMIF('RRE0020'!$A$2:$A$500,ĐML!A193,'RRE0020'!$F$2:$F$500)</f>
        <v>10450446</v>
      </c>
      <c r="G193" s="320">
        <f>SUMIF(Call!$E$2:$E$13,ĐML!A193,Call!$D$2:$D$13)</f>
        <v>0</v>
      </c>
      <c r="H193" s="320">
        <f>SUMIF('RRE0020'!$A$2:$A$482,ĐML!A193,'RRE0020'!$G$2:$G$482)</f>
        <v>0</v>
      </c>
      <c r="I193" s="320">
        <f t="shared" si="16"/>
        <v>10450446</v>
      </c>
      <c r="J193" s="406" t="e">
        <f>VLOOKUP(A193,'3.File NGT'!$B$2:$I$85,8,0)</f>
        <v>#N/A</v>
      </c>
      <c r="K193" s="320"/>
      <c r="L193" s="275"/>
      <c r="M193" s="369"/>
      <c r="N193" s="320">
        <f t="shared" si="17"/>
        <v>10450446</v>
      </c>
      <c r="O193" s="320">
        <f>VLOOKUP(A193,'RRE0020'!$A$2:$L$482,12,0)</f>
        <v>0</v>
      </c>
      <c r="P193" s="428" t="e">
        <f>VLOOKUP(A193,'2.SDMG'!$G$2:$L$499,6,0)</f>
        <v>#N/A</v>
      </c>
      <c r="Q193" s="321" t="str">
        <f t="shared" si="14"/>
        <v>no</v>
      </c>
      <c r="R193" s="321" t="str">
        <f t="shared" si="15"/>
        <v>no</v>
      </c>
      <c r="S193" s="374"/>
    </row>
    <row r="194" spans="1:19" s="24" customFormat="1" ht="15.75" x14ac:dyDescent="0.25">
      <c r="A194" s="410" t="s">
        <v>2040</v>
      </c>
      <c r="B194" s="411" t="s">
        <v>2286</v>
      </c>
      <c r="C194" s="412" t="s">
        <v>40</v>
      </c>
      <c r="D194" s="56">
        <f>VLOOKUP(A194,'RRE0020'!$A$2:$K$500,11,0)</f>
        <v>0</v>
      </c>
      <c r="E194" s="320">
        <f>SUMIF('RRE0020'!$A$2:$A$500,ĐML!A194,'RRE0020'!$E$2:$E$500)</f>
        <v>425330721000</v>
      </c>
      <c r="F194" s="320">
        <f>SUMIF('RRE0020'!$A$2:$A$500,ĐML!A194,'RRE0020'!$F$2:$F$500)</f>
        <v>625236097</v>
      </c>
      <c r="G194" s="320">
        <f>SUMIF(Call!$E$2:$E$13,ĐML!A194,Call!$D$2:$D$13)</f>
        <v>0</v>
      </c>
      <c r="H194" s="320">
        <f>SUMIF('RRE0020'!$A$2:$A$482,ĐML!A194,'RRE0020'!$G$2:$G$482)</f>
        <v>0</v>
      </c>
      <c r="I194" s="320">
        <f t="shared" si="16"/>
        <v>625236097</v>
      </c>
      <c r="J194" s="406" t="e">
        <f>VLOOKUP(A194,'3.File NGT'!$B$2:$I$85,8,0)</f>
        <v>#N/A</v>
      </c>
      <c r="K194" s="320"/>
      <c r="L194" s="275"/>
      <c r="M194" s="369"/>
      <c r="N194" s="320">
        <f t="shared" si="17"/>
        <v>625236097</v>
      </c>
      <c r="O194" s="320">
        <f>VLOOKUP(A194,'RRE0020'!$A$2:$L$482,12,0)</f>
        <v>0</v>
      </c>
      <c r="P194" s="428" t="e">
        <f>VLOOKUP(A194,'2.SDMG'!$G$2:$L$499,6,0)</f>
        <v>#N/A</v>
      </c>
      <c r="Q194" s="321" t="str">
        <f t="shared" si="14"/>
        <v>no</v>
      </c>
      <c r="R194" s="321" t="str">
        <f t="shared" si="15"/>
        <v>no</v>
      </c>
      <c r="S194" s="374"/>
    </row>
    <row r="195" spans="1:19" s="24" customFormat="1" ht="15.75" x14ac:dyDescent="0.25">
      <c r="A195" s="410" t="s">
        <v>2027</v>
      </c>
      <c r="B195" s="411" t="s">
        <v>2287</v>
      </c>
      <c r="C195" s="412" t="s">
        <v>39</v>
      </c>
      <c r="D195" s="56">
        <f>VLOOKUP(A195,'RRE0020'!$A$2:$K$500,11,0)</f>
        <v>0</v>
      </c>
      <c r="E195" s="320">
        <f>SUMIF('RRE0020'!$A$2:$A$500,ĐML!A195,'RRE0020'!$E$2:$E$500)</f>
        <v>12510830000</v>
      </c>
      <c r="F195" s="320">
        <f>SUMIF('RRE0020'!$A$2:$A$500,ĐML!A195,'RRE0020'!$F$2:$F$500)</f>
        <v>18390915</v>
      </c>
      <c r="G195" s="320">
        <f>SUMIF(Call!$E$2:$E$13,ĐML!A195,Call!$D$2:$D$13)</f>
        <v>0</v>
      </c>
      <c r="H195" s="320">
        <f>SUMIF('RRE0020'!$A$2:$A$482,ĐML!A195,'RRE0020'!$G$2:$G$482)</f>
        <v>0</v>
      </c>
      <c r="I195" s="320">
        <f t="shared" si="16"/>
        <v>18390915</v>
      </c>
      <c r="J195" s="406" t="e">
        <f>VLOOKUP(A195,'3.File NGT'!$B$2:$I$85,8,0)</f>
        <v>#N/A</v>
      </c>
      <c r="K195" s="320"/>
      <c r="L195" s="275"/>
      <c r="M195" s="369"/>
      <c r="N195" s="320">
        <f t="shared" si="17"/>
        <v>18390915</v>
      </c>
      <c r="O195" s="320">
        <f>VLOOKUP(A195,'RRE0020'!$A$2:$L$482,12,0)</f>
        <v>0</v>
      </c>
      <c r="P195" s="428" t="e">
        <f>VLOOKUP(A195,'2.SDMG'!$G$2:$L$499,6,0)</f>
        <v>#N/A</v>
      </c>
      <c r="Q195" s="321" t="str">
        <f t="shared" ref="Q195:Q254" si="18">IF(AND(OR(COUNTIF(D195,"*M*")=1,COUNTIF(D195,"*D*")=1),I195&gt;K195),"yes","no")</f>
        <v>no</v>
      </c>
      <c r="R195" s="321" t="str">
        <f t="shared" ref="R195:R254" si="19">IF(AND(COUNTIF(D195,"*D*")=1,I195&gt;K195),"yes","no")</f>
        <v>no</v>
      </c>
      <c r="S195" s="374"/>
    </row>
    <row r="196" spans="1:19" s="24" customFormat="1" ht="15.75" x14ac:dyDescent="0.25">
      <c r="A196" s="410" t="s">
        <v>2066</v>
      </c>
      <c r="B196" s="411" t="s">
        <v>2362</v>
      </c>
      <c r="C196" s="412" t="s">
        <v>41</v>
      </c>
      <c r="D196" s="56">
        <f>VLOOKUP(A196,'RRE0020'!$A$2:$K$500,11,0)</f>
        <v>0</v>
      </c>
      <c r="E196" s="320">
        <f>SUMIF('RRE0020'!$A$2:$A$500,ĐML!A196,'RRE0020'!$E$2:$E$500)</f>
        <v>52420000</v>
      </c>
      <c r="F196" s="320">
        <f>SUMIF('RRE0020'!$A$2:$A$500,ĐML!A196,'RRE0020'!$F$2:$F$500)</f>
        <v>103267</v>
      </c>
      <c r="G196" s="320">
        <f>SUMIF(Call!$E$2:$E$13,ĐML!A196,Call!$D$2:$D$13)</f>
        <v>0</v>
      </c>
      <c r="H196" s="320">
        <f>SUMIF('RRE0020'!$A$2:$A$482,ĐML!A196,'RRE0020'!$G$2:$G$482)</f>
        <v>0</v>
      </c>
      <c r="I196" s="320">
        <f t="shared" ref="I196:I254" si="20">F196-G196+H196</f>
        <v>103267</v>
      </c>
      <c r="J196" s="406" t="e">
        <f>VLOOKUP(A196,'3.File NGT'!$B$2:$I$85,8,0)</f>
        <v>#N/A</v>
      </c>
      <c r="K196" s="320"/>
      <c r="L196" s="275"/>
      <c r="M196" s="369"/>
      <c r="N196" s="320">
        <f t="shared" ref="N196:N254" si="21">F196-K196</f>
        <v>103267</v>
      </c>
      <c r="O196" s="320">
        <f>VLOOKUP(A196,'RRE0020'!$A$2:$L$482,12,0)</f>
        <v>0</v>
      </c>
      <c r="P196" s="428" t="e">
        <f>VLOOKUP(A196,'2.SDMG'!$G$2:$L$499,6,0)</f>
        <v>#N/A</v>
      </c>
      <c r="Q196" s="321" t="str">
        <f t="shared" si="18"/>
        <v>no</v>
      </c>
      <c r="R196" s="321" t="str">
        <f t="shared" si="19"/>
        <v>no</v>
      </c>
      <c r="S196" s="374"/>
    </row>
    <row r="197" spans="1:19" s="24" customFormat="1" ht="15.75" x14ac:dyDescent="0.25">
      <c r="A197" s="410" t="s">
        <v>1975</v>
      </c>
      <c r="B197" s="411" t="s">
        <v>1659</v>
      </c>
      <c r="C197" s="412" t="s">
        <v>34</v>
      </c>
      <c r="D197" s="56">
        <f>VLOOKUP(A197,'RRE0020'!$A$2:$K$500,11,0)</f>
        <v>0</v>
      </c>
      <c r="E197" s="320">
        <f>SUMIF('RRE0020'!$A$2:$A$500,ĐML!A197,'RRE0020'!$E$2:$E$500)</f>
        <v>36193975000</v>
      </c>
      <c r="F197" s="320">
        <f>SUMIF('RRE0020'!$A$2:$A$500,ĐML!A197,'RRE0020'!$F$2:$F$500)</f>
        <v>73366629</v>
      </c>
      <c r="G197" s="320">
        <f>SUMIF(Call!$E$2:$E$13,ĐML!A197,Call!$D$2:$D$13)</f>
        <v>0</v>
      </c>
      <c r="H197" s="320">
        <f>SUMIF('RRE0020'!$A$2:$A$482,ĐML!A197,'RRE0020'!$G$2:$G$482)</f>
        <v>0</v>
      </c>
      <c r="I197" s="320">
        <f t="shared" si="20"/>
        <v>73366629</v>
      </c>
      <c r="J197" s="406" t="e">
        <f>VLOOKUP(A197,'3.File NGT'!$B$2:$I$85,8,0)</f>
        <v>#N/A</v>
      </c>
      <c r="K197" s="320"/>
      <c r="L197" s="275"/>
      <c r="M197" s="369"/>
      <c r="N197" s="320">
        <f t="shared" si="21"/>
        <v>73366629</v>
      </c>
      <c r="O197" s="320">
        <f>VLOOKUP(A197,'RRE0020'!$A$2:$L$482,12,0)</f>
        <v>0</v>
      </c>
      <c r="P197" s="428" t="e">
        <f>VLOOKUP(A197,'2.SDMG'!$G$2:$L$499,6,0)</f>
        <v>#N/A</v>
      </c>
      <c r="Q197" s="321" t="str">
        <f t="shared" si="18"/>
        <v>no</v>
      </c>
      <c r="R197" s="321" t="str">
        <f t="shared" si="19"/>
        <v>no</v>
      </c>
      <c r="S197" s="374"/>
    </row>
    <row r="198" spans="1:19" s="24" customFormat="1" ht="15.75" x14ac:dyDescent="0.25">
      <c r="A198" s="410" t="s">
        <v>1986</v>
      </c>
      <c r="B198" s="411" t="s">
        <v>2795</v>
      </c>
      <c r="C198" s="412" t="s">
        <v>34</v>
      </c>
      <c r="D198" s="56">
        <f>VLOOKUP(A198,'RRE0020'!$A$2:$K$500,11,0)</f>
        <v>0</v>
      </c>
      <c r="E198" s="320">
        <f>SUMIF('RRE0020'!$A$2:$A$500,ĐML!A198,'RRE0020'!$E$2:$E$500)</f>
        <v>2276064000</v>
      </c>
      <c r="F198" s="320">
        <f>SUMIF('RRE0020'!$A$2:$A$500,ĐML!A198,'RRE0020'!$F$2:$F$500)</f>
        <v>3345810</v>
      </c>
      <c r="G198" s="320">
        <f>SUMIF(Call!$E$2:$E$13,ĐML!A198,Call!$D$2:$D$13)</f>
        <v>0</v>
      </c>
      <c r="H198" s="320">
        <f>SUMIF('RRE0020'!$A$2:$A$482,ĐML!A198,'RRE0020'!$G$2:$G$482)</f>
        <v>0</v>
      </c>
      <c r="I198" s="320">
        <f t="shared" si="20"/>
        <v>3345810</v>
      </c>
      <c r="J198" s="406" t="e">
        <f>VLOOKUP(A198,'3.File NGT'!$B$2:$I$85,8,0)</f>
        <v>#N/A</v>
      </c>
      <c r="K198" s="320"/>
      <c r="L198" s="275"/>
      <c r="M198" s="369"/>
      <c r="N198" s="320">
        <f t="shared" si="21"/>
        <v>3345810</v>
      </c>
      <c r="O198" s="320">
        <f>VLOOKUP(A198,'RRE0020'!$A$2:$L$482,12,0)</f>
        <v>0</v>
      </c>
      <c r="P198" s="428" t="e">
        <f>VLOOKUP(A198,'2.SDMG'!$G$2:$L$499,6,0)</f>
        <v>#N/A</v>
      </c>
      <c r="Q198" s="321" t="str">
        <f t="shared" si="18"/>
        <v>no</v>
      </c>
      <c r="R198" s="321" t="str">
        <f t="shared" si="19"/>
        <v>no</v>
      </c>
      <c r="S198" s="374"/>
    </row>
    <row r="199" spans="1:19" s="24" customFormat="1" ht="15.75" x14ac:dyDescent="0.25">
      <c r="A199" s="410" t="s">
        <v>1999</v>
      </c>
      <c r="B199" s="411" t="s">
        <v>2288</v>
      </c>
      <c r="C199" s="412" t="s">
        <v>33</v>
      </c>
      <c r="D199" s="56">
        <f>VLOOKUP(A199,'RRE0020'!$A$2:$K$500,11,0)</f>
        <v>0</v>
      </c>
      <c r="E199" s="320">
        <f>SUMIF('RRE0020'!$A$2:$A$500,ĐML!A199,'RRE0020'!$E$2:$E$500)</f>
        <v>41300000</v>
      </c>
      <c r="F199" s="320">
        <f>SUMIF('RRE0020'!$A$2:$A$500,ĐML!A199,'RRE0020'!$F$2:$F$500)</f>
        <v>81353</v>
      </c>
      <c r="G199" s="320">
        <f>SUMIF(Call!$E$2:$E$13,ĐML!A199,Call!$D$2:$D$13)</f>
        <v>0</v>
      </c>
      <c r="H199" s="320">
        <f>SUMIF('RRE0020'!$A$2:$A$482,ĐML!A199,'RRE0020'!$G$2:$G$482)</f>
        <v>0</v>
      </c>
      <c r="I199" s="320">
        <f t="shared" si="20"/>
        <v>81353</v>
      </c>
      <c r="J199" s="406" t="e">
        <f>VLOOKUP(A199,'3.File NGT'!$B$2:$I$85,8,0)</f>
        <v>#N/A</v>
      </c>
      <c r="K199" s="320"/>
      <c r="L199" s="275"/>
      <c r="M199" s="369"/>
      <c r="N199" s="320">
        <f t="shared" si="21"/>
        <v>81353</v>
      </c>
      <c r="O199" s="320">
        <f>VLOOKUP(A199,'RRE0020'!$A$2:$L$482,12,0)</f>
        <v>0</v>
      </c>
      <c r="P199" s="428" t="e">
        <f>VLOOKUP(A199,'2.SDMG'!$G$2:$L$499,6,0)</f>
        <v>#N/A</v>
      </c>
      <c r="Q199" s="321" t="str">
        <f t="shared" si="18"/>
        <v>no</v>
      </c>
      <c r="R199" s="321" t="str">
        <f t="shared" si="19"/>
        <v>no</v>
      </c>
      <c r="S199" s="374"/>
    </row>
    <row r="200" spans="1:19" s="24" customFormat="1" ht="15.75" x14ac:dyDescent="0.25">
      <c r="A200" s="410" t="s">
        <v>1970</v>
      </c>
      <c r="B200" s="411" t="s">
        <v>2289</v>
      </c>
      <c r="C200" s="412" t="s">
        <v>34</v>
      </c>
      <c r="D200" s="56">
        <f>VLOOKUP(A200,'RRE0020'!$A$2:$K$500,11,0)</f>
        <v>0</v>
      </c>
      <c r="E200" s="320">
        <f>SUMIF('RRE0020'!$A$2:$A$500,ĐML!A200,'RRE0020'!$E$2:$E$500)</f>
        <v>278030000</v>
      </c>
      <c r="F200" s="320">
        <f>SUMIF('RRE0020'!$A$2:$A$500,ĐML!A200,'RRE0020'!$F$2:$F$500)</f>
        <v>474314</v>
      </c>
      <c r="G200" s="320">
        <f>SUMIF(Call!$E$2:$E$13,ĐML!A200,Call!$D$2:$D$13)</f>
        <v>0</v>
      </c>
      <c r="H200" s="320">
        <f>SUMIF('RRE0020'!$A$2:$A$482,ĐML!A200,'RRE0020'!$G$2:$G$482)</f>
        <v>0</v>
      </c>
      <c r="I200" s="320">
        <f t="shared" si="20"/>
        <v>474314</v>
      </c>
      <c r="J200" s="406" t="e">
        <f>VLOOKUP(A200,'3.File NGT'!$B$2:$I$85,8,0)</f>
        <v>#N/A</v>
      </c>
      <c r="K200" s="320"/>
      <c r="L200" s="275"/>
      <c r="M200" s="369"/>
      <c r="N200" s="320">
        <f t="shared" si="21"/>
        <v>474314</v>
      </c>
      <c r="O200" s="320">
        <f>VLOOKUP(A200,'RRE0020'!$A$2:$L$482,12,0)</f>
        <v>0</v>
      </c>
      <c r="P200" s="428" t="e">
        <f>VLOOKUP(A200,'2.SDMG'!$G$2:$L$499,6,0)</f>
        <v>#N/A</v>
      </c>
      <c r="Q200" s="321" t="str">
        <f t="shared" si="18"/>
        <v>no</v>
      </c>
      <c r="R200" s="321" t="str">
        <f t="shared" si="19"/>
        <v>no</v>
      </c>
      <c r="S200" s="374"/>
    </row>
    <row r="201" spans="1:19" s="24" customFormat="1" ht="15.75" x14ac:dyDescent="0.25">
      <c r="A201" s="410" t="s">
        <v>2075</v>
      </c>
      <c r="B201" s="411" t="s">
        <v>2621</v>
      </c>
      <c r="C201" s="412" t="s">
        <v>40</v>
      </c>
      <c r="D201" s="56">
        <f>VLOOKUP(A201,'RRE0020'!$A$2:$K$500,11,0)</f>
        <v>0</v>
      </c>
      <c r="E201" s="320">
        <f>SUMIF('RRE0020'!$A$2:$A$500,ĐML!A201,'RRE0020'!$E$2:$E$500)</f>
        <v>17905560000</v>
      </c>
      <c r="F201" s="320">
        <f>SUMIF('RRE0020'!$A$2:$A$500,ĐML!A201,'RRE0020'!$F$2:$F$500)</f>
        <v>26321173</v>
      </c>
      <c r="G201" s="320">
        <f>SUMIF(Call!$E$2:$E$13,ĐML!A201,Call!$D$2:$D$13)</f>
        <v>0</v>
      </c>
      <c r="H201" s="320">
        <f>SUMIF('RRE0020'!$A$2:$A$482,ĐML!A201,'RRE0020'!$G$2:$G$482)</f>
        <v>0</v>
      </c>
      <c r="I201" s="320">
        <f t="shared" si="20"/>
        <v>26321173</v>
      </c>
      <c r="J201" s="406" t="e">
        <f>VLOOKUP(A201,'3.File NGT'!$B$2:$I$85,8,0)</f>
        <v>#N/A</v>
      </c>
      <c r="K201" s="320"/>
      <c r="L201" s="275"/>
      <c r="M201" s="369"/>
      <c r="N201" s="320">
        <f t="shared" si="21"/>
        <v>26321173</v>
      </c>
      <c r="O201" s="320">
        <f>VLOOKUP(A201,'RRE0020'!$A$2:$L$482,12,0)</f>
        <v>0</v>
      </c>
      <c r="P201" s="428" t="e">
        <f>VLOOKUP(A201,'2.SDMG'!$G$2:$L$499,6,0)</f>
        <v>#N/A</v>
      </c>
      <c r="Q201" s="321" t="str">
        <f t="shared" si="18"/>
        <v>no</v>
      </c>
      <c r="R201" s="321" t="str">
        <f t="shared" si="19"/>
        <v>no</v>
      </c>
      <c r="S201" s="374"/>
    </row>
    <row r="202" spans="1:19" s="24" customFormat="1" ht="15.75" x14ac:dyDescent="0.25">
      <c r="A202" s="410" t="s">
        <v>2059</v>
      </c>
      <c r="B202" s="411" t="s">
        <v>2342</v>
      </c>
      <c r="C202" s="412" t="s">
        <v>40</v>
      </c>
      <c r="D202" s="56">
        <f>VLOOKUP(A202,'RRE0020'!$A$2:$K$500,11,0)</f>
        <v>0</v>
      </c>
      <c r="E202" s="320">
        <f>SUMIF('RRE0020'!$A$2:$A$500,ĐML!A202,'RRE0020'!$E$2:$E$500)</f>
        <v>557856900</v>
      </c>
      <c r="F202" s="320">
        <f>SUMIF('RRE0020'!$A$2:$A$500,ĐML!A202,'RRE0020'!$F$2:$F$500)</f>
        <v>1098977</v>
      </c>
      <c r="G202" s="320">
        <f>SUMIF(Call!$E$2:$E$13,ĐML!A202,Call!$D$2:$D$13)</f>
        <v>0</v>
      </c>
      <c r="H202" s="320">
        <f>SUMIF('RRE0020'!$A$2:$A$482,ĐML!A202,'RRE0020'!$G$2:$G$482)</f>
        <v>0</v>
      </c>
      <c r="I202" s="320">
        <f t="shared" si="20"/>
        <v>1098977</v>
      </c>
      <c r="J202" s="406" t="e">
        <f>VLOOKUP(A202,'3.File NGT'!$B$2:$I$85,8,0)</f>
        <v>#N/A</v>
      </c>
      <c r="K202" s="320"/>
      <c r="L202" s="275"/>
      <c r="M202" s="369"/>
      <c r="N202" s="320">
        <f t="shared" si="21"/>
        <v>1098977</v>
      </c>
      <c r="O202" s="320">
        <f>VLOOKUP(A202,'RRE0020'!$A$2:$L$482,12,0)</f>
        <v>0</v>
      </c>
      <c r="P202" s="428" t="e">
        <f>VLOOKUP(A202,'2.SDMG'!$G$2:$L$499,6,0)</f>
        <v>#N/A</v>
      </c>
      <c r="Q202" s="321" t="str">
        <f t="shared" si="18"/>
        <v>no</v>
      </c>
      <c r="R202" s="321" t="str">
        <f t="shared" si="19"/>
        <v>no</v>
      </c>
      <c r="S202" s="374"/>
    </row>
    <row r="203" spans="1:19" s="24" customFormat="1" ht="15.75" x14ac:dyDescent="0.25">
      <c r="A203" s="410" t="s">
        <v>2269</v>
      </c>
      <c r="B203" s="411" t="s">
        <v>2274</v>
      </c>
      <c r="C203" s="412" t="s">
        <v>37</v>
      </c>
      <c r="D203" s="56">
        <f>VLOOKUP(A203,'RRE0020'!$A$2:$K$500,11,0)</f>
        <v>0</v>
      </c>
      <c r="E203" s="320">
        <f>SUMIF('RRE0020'!$A$2:$A$500,ĐML!A203,'RRE0020'!$E$2:$E$500)</f>
        <v>1354360000</v>
      </c>
      <c r="F203" s="320">
        <f>SUMIF('RRE0020'!$A$2:$A$500,ĐML!A203,'RRE0020'!$F$2:$F$500)</f>
        <v>2145848</v>
      </c>
      <c r="G203" s="320">
        <f>SUMIF(Call!$E$2:$E$13,ĐML!A203,Call!$D$2:$D$13)</f>
        <v>0</v>
      </c>
      <c r="H203" s="320">
        <f>SUMIF('RRE0020'!$A$2:$A$482,ĐML!A203,'RRE0020'!$G$2:$G$482)</f>
        <v>0</v>
      </c>
      <c r="I203" s="320">
        <f t="shared" si="20"/>
        <v>2145848</v>
      </c>
      <c r="J203" s="406" t="e">
        <f>VLOOKUP(A203,'3.File NGT'!$B$2:$I$85,8,0)</f>
        <v>#N/A</v>
      </c>
      <c r="K203" s="320"/>
      <c r="L203" s="275"/>
      <c r="M203" s="369"/>
      <c r="N203" s="320">
        <f t="shared" si="21"/>
        <v>2145848</v>
      </c>
      <c r="O203" s="320">
        <f>VLOOKUP(A203,'RRE0020'!$A$2:$L$482,12,0)</f>
        <v>0</v>
      </c>
      <c r="P203" s="428" t="e">
        <f>VLOOKUP(A203,'2.SDMG'!$G$2:$L$499,6,0)</f>
        <v>#N/A</v>
      </c>
      <c r="Q203" s="321" t="str">
        <f t="shared" si="18"/>
        <v>no</v>
      </c>
      <c r="R203" s="321" t="str">
        <f t="shared" si="19"/>
        <v>no</v>
      </c>
      <c r="S203" s="374"/>
    </row>
    <row r="204" spans="1:19" s="24" customFormat="1" ht="15.75" x14ac:dyDescent="0.25">
      <c r="A204" s="410" t="s">
        <v>2314</v>
      </c>
      <c r="B204" s="411" t="s">
        <v>1513</v>
      </c>
      <c r="C204" s="412" t="s">
        <v>39</v>
      </c>
      <c r="D204" s="56">
        <f>VLOOKUP(A204,'RRE0020'!$A$2:$K$500,11,0)</f>
        <v>0</v>
      </c>
      <c r="E204" s="320">
        <f>SUMIF('RRE0020'!$A$2:$A$500,ĐML!A204,'RRE0020'!$E$2:$E$500)</f>
        <v>160990000</v>
      </c>
      <c r="F204" s="320">
        <f>SUMIF('RRE0020'!$A$2:$A$500,ĐML!A204,'RRE0020'!$F$2:$F$500)</f>
        <v>236654</v>
      </c>
      <c r="G204" s="320">
        <f>SUMIF(Call!$E$2:$E$13,ĐML!A204,Call!$D$2:$D$13)</f>
        <v>0</v>
      </c>
      <c r="H204" s="320">
        <f>SUMIF('RRE0020'!$A$2:$A$482,ĐML!A204,'RRE0020'!$G$2:$G$482)</f>
        <v>0</v>
      </c>
      <c r="I204" s="320">
        <f t="shared" si="20"/>
        <v>236654</v>
      </c>
      <c r="J204" s="406" t="e">
        <f>VLOOKUP(A204,'3.File NGT'!$B$2:$I$85,8,0)</f>
        <v>#N/A</v>
      </c>
      <c r="K204" s="320"/>
      <c r="L204" s="275"/>
      <c r="M204" s="369"/>
      <c r="N204" s="320">
        <f t="shared" si="21"/>
        <v>236654</v>
      </c>
      <c r="O204" s="320">
        <f>VLOOKUP(A204,'RRE0020'!$A$2:$L$482,12,0)</f>
        <v>0</v>
      </c>
      <c r="P204" s="428" t="e">
        <f>VLOOKUP(A204,'2.SDMG'!$G$2:$L$499,6,0)</f>
        <v>#N/A</v>
      </c>
      <c r="Q204" s="321" t="str">
        <f t="shared" si="18"/>
        <v>no</v>
      </c>
      <c r="R204" s="321" t="str">
        <f t="shared" si="19"/>
        <v>no</v>
      </c>
      <c r="S204" s="374"/>
    </row>
    <row r="205" spans="1:19" s="24" customFormat="1" ht="15.75" x14ac:dyDescent="0.25">
      <c r="A205" s="410" t="s">
        <v>2312</v>
      </c>
      <c r="B205" s="411" t="s">
        <v>263</v>
      </c>
      <c r="C205" s="412" t="s">
        <v>33</v>
      </c>
      <c r="D205" s="56">
        <f>VLOOKUP(A205,'RRE0020'!$A$2:$K$500,11,0)</f>
        <v>0</v>
      </c>
      <c r="E205" s="320">
        <f>SUMIF('RRE0020'!$A$2:$A$500,ĐML!A205,'RRE0020'!$E$2:$E$500)</f>
        <v>91820000</v>
      </c>
      <c r="F205" s="320">
        <f>SUMIF('RRE0020'!$A$2:$A$500,ĐML!A205,'RRE0020'!$F$2:$F$500)</f>
        <v>180885</v>
      </c>
      <c r="G205" s="320">
        <f>SUMIF(Call!$E$2:$E$13,ĐML!A205,Call!$D$2:$D$13)</f>
        <v>0</v>
      </c>
      <c r="H205" s="320">
        <f>SUMIF('RRE0020'!$A$2:$A$482,ĐML!A205,'RRE0020'!$G$2:$G$482)</f>
        <v>0</v>
      </c>
      <c r="I205" s="320">
        <f t="shared" si="20"/>
        <v>180885</v>
      </c>
      <c r="J205" s="406" t="e">
        <f>VLOOKUP(A205,'3.File NGT'!$B$2:$I$85,8,0)</f>
        <v>#N/A</v>
      </c>
      <c r="K205" s="320"/>
      <c r="L205" s="275"/>
      <c r="M205" s="369"/>
      <c r="N205" s="320">
        <f t="shared" si="21"/>
        <v>180885</v>
      </c>
      <c r="O205" s="320">
        <f>VLOOKUP(A205,'RRE0020'!$A$2:$L$482,12,0)</f>
        <v>0</v>
      </c>
      <c r="P205" s="428" t="e">
        <f>VLOOKUP(A205,'2.SDMG'!$G$2:$L$499,6,0)</f>
        <v>#N/A</v>
      </c>
      <c r="Q205" s="321" t="str">
        <f t="shared" si="18"/>
        <v>no</v>
      </c>
      <c r="R205" s="321" t="str">
        <f t="shared" si="19"/>
        <v>no</v>
      </c>
      <c r="S205" s="374"/>
    </row>
    <row r="206" spans="1:19" s="24" customFormat="1" ht="15.75" x14ac:dyDescent="0.25">
      <c r="A206" s="410" t="s">
        <v>2305</v>
      </c>
      <c r="B206" s="411" t="s">
        <v>2282</v>
      </c>
      <c r="C206" s="412" t="s">
        <v>37</v>
      </c>
      <c r="D206" s="56">
        <f>VLOOKUP(A206,'RRE0020'!$A$2:$K$500,11,0)</f>
        <v>0</v>
      </c>
      <c r="E206" s="320">
        <f>SUMIF('RRE0020'!$A$2:$A$500,ĐML!A206,'RRE0020'!$E$2:$E$500)</f>
        <v>1214208000</v>
      </c>
      <c r="F206" s="320">
        <f>SUMIF('RRE0020'!$A$2:$A$500,ĐML!A206,'RRE0020'!$F$2:$F$500)</f>
        <v>1928414</v>
      </c>
      <c r="G206" s="320">
        <f>SUMIF(Call!$E$2:$E$13,ĐML!A206,Call!$D$2:$D$13)</f>
        <v>0</v>
      </c>
      <c r="H206" s="320">
        <f>SUMIF('RRE0020'!$A$2:$A$482,ĐML!A206,'RRE0020'!$G$2:$G$482)</f>
        <v>0</v>
      </c>
      <c r="I206" s="320">
        <f t="shared" si="20"/>
        <v>1928414</v>
      </c>
      <c r="J206" s="406" t="e">
        <f>VLOOKUP(A206,'3.File NGT'!$B$2:$I$85,8,0)</f>
        <v>#N/A</v>
      </c>
      <c r="K206" s="320"/>
      <c r="L206" s="275"/>
      <c r="M206" s="369"/>
      <c r="N206" s="320">
        <f t="shared" si="21"/>
        <v>1928414</v>
      </c>
      <c r="O206" s="320">
        <f>VLOOKUP(A206,'RRE0020'!$A$2:$L$482,12,0)</f>
        <v>0</v>
      </c>
      <c r="P206" s="428" t="e">
        <f>VLOOKUP(A206,'2.SDMG'!$G$2:$L$499,6,0)</f>
        <v>#N/A</v>
      </c>
      <c r="Q206" s="321" t="str">
        <f t="shared" si="18"/>
        <v>no</v>
      </c>
      <c r="R206" s="321" t="str">
        <f t="shared" si="19"/>
        <v>no</v>
      </c>
      <c r="S206" s="374"/>
    </row>
    <row r="207" spans="1:19" s="24" customFormat="1" ht="15.75" x14ac:dyDescent="0.25">
      <c r="A207" s="410" t="s">
        <v>2307</v>
      </c>
      <c r="B207" s="411" t="s">
        <v>2343</v>
      </c>
      <c r="C207" s="412" t="s">
        <v>37</v>
      </c>
      <c r="D207" s="56">
        <f>VLOOKUP(A207,'RRE0020'!$A$2:$K$500,11,0)</f>
        <v>0</v>
      </c>
      <c r="E207" s="320">
        <f>SUMIF('RRE0020'!$A$2:$A$500,ĐML!A207,'RRE0020'!$E$2:$E$500)</f>
        <v>6031347000</v>
      </c>
      <c r="F207" s="320">
        <f>SUMIF('RRE0020'!$A$2:$A$500,ĐML!A207,'RRE0020'!$F$2:$F$500)</f>
        <v>8977403</v>
      </c>
      <c r="G207" s="320">
        <f>SUMIF(Call!$E$2:$E$13,ĐML!A207,Call!$D$2:$D$13)</f>
        <v>0</v>
      </c>
      <c r="H207" s="320">
        <f>SUMIF('RRE0020'!$A$2:$A$482,ĐML!A207,'RRE0020'!$G$2:$G$482)</f>
        <v>0</v>
      </c>
      <c r="I207" s="320">
        <f t="shared" si="20"/>
        <v>8977403</v>
      </c>
      <c r="J207" s="406" t="e">
        <f>VLOOKUP(A207,'3.File NGT'!$B$2:$I$85,8,0)</f>
        <v>#N/A</v>
      </c>
      <c r="K207" s="320"/>
      <c r="L207" s="275"/>
      <c r="M207" s="369"/>
      <c r="N207" s="320">
        <f t="shared" si="21"/>
        <v>8977403</v>
      </c>
      <c r="O207" s="320">
        <f>VLOOKUP(A207,'RRE0020'!$A$2:$L$482,12,0)</f>
        <v>0</v>
      </c>
      <c r="P207" s="428" t="e">
        <f>VLOOKUP(A207,'2.SDMG'!$G$2:$L$499,6,0)</f>
        <v>#N/A</v>
      </c>
      <c r="Q207" s="321" t="str">
        <f t="shared" si="18"/>
        <v>no</v>
      </c>
      <c r="R207" s="321" t="str">
        <f t="shared" si="19"/>
        <v>no</v>
      </c>
      <c r="S207" s="374"/>
    </row>
    <row r="208" spans="1:19" s="24" customFormat="1" ht="15.75" x14ac:dyDescent="0.25">
      <c r="A208" s="410" t="s">
        <v>2318</v>
      </c>
      <c r="B208" s="411" t="s">
        <v>2722</v>
      </c>
      <c r="C208" s="412" t="s">
        <v>41</v>
      </c>
      <c r="D208" s="56">
        <f>VLOOKUP(A208,'RRE0020'!$A$2:$K$500,11,0)</f>
        <v>0</v>
      </c>
      <c r="E208" s="320">
        <f>SUMIF('RRE0020'!$A$2:$A$500,ĐML!A208,'RRE0020'!$E$2:$E$500)</f>
        <v>510830000</v>
      </c>
      <c r="F208" s="320">
        <f>SUMIF('RRE0020'!$A$2:$A$500,ĐML!A208,'RRE0020'!$F$2:$F$500)</f>
        <v>750916</v>
      </c>
      <c r="G208" s="320">
        <f>SUMIF(Call!$E$2:$E$13,ĐML!A208,Call!$D$2:$D$13)</f>
        <v>0</v>
      </c>
      <c r="H208" s="320">
        <f>SUMIF('RRE0020'!$A$2:$A$482,ĐML!A208,'RRE0020'!$G$2:$G$482)</f>
        <v>0</v>
      </c>
      <c r="I208" s="320">
        <f t="shared" si="20"/>
        <v>750916</v>
      </c>
      <c r="J208" s="406" t="e">
        <f>VLOOKUP(A208,'3.File NGT'!$B$2:$I$85,8,0)</f>
        <v>#N/A</v>
      </c>
      <c r="K208" s="320"/>
      <c r="L208" s="275"/>
      <c r="M208" s="369"/>
      <c r="N208" s="320">
        <f t="shared" si="21"/>
        <v>750916</v>
      </c>
      <c r="O208" s="320">
        <f>VLOOKUP(A208,'RRE0020'!$A$2:$L$482,12,0)</f>
        <v>0</v>
      </c>
      <c r="P208" s="428" t="e">
        <f>VLOOKUP(A208,'2.SDMG'!$G$2:$L$499,6,0)</f>
        <v>#N/A</v>
      </c>
      <c r="Q208" s="321" t="str">
        <f t="shared" si="18"/>
        <v>no</v>
      </c>
      <c r="R208" s="321" t="str">
        <f t="shared" si="19"/>
        <v>no</v>
      </c>
      <c r="S208" s="374"/>
    </row>
    <row r="209" spans="1:19" s="24" customFormat="1" ht="15.75" x14ac:dyDescent="0.25">
      <c r="A209" s="410" t="s">
        <v>2309</v>
      </c>
      <c r="B209" s="411" t="s">
        <v>2363</v>
      </c>
      <c r="C209" s="412" t="s">
        <v>37</v>
      </c>
      <c r="D209" s="56">
        <f>VLOOKUP(A209,'RRE0020'!$A$2:$K$500,11,0)</f>
        <v>0</v>
      </c>
      <c r="E209" s="320">
        <f>SUMIF('RRE0020'!$A$2:$A$500,ĐML!A209,'RRE0020'!$E$2:$E$500)</f>
        <v>22624200000</v>
      </c>
      <c r="F209" s="320">
        <f>SUMIF('RRE0020'!$A$2:$A$500,ĐML!A209,'RRE0020'!$F$2:$F$500)</f>
        <v>33257574</v>
      </c>
      <c r="G209" s="320">
        <f>SUMIF(Call!$E$2:$E$13,ĐML!A209,Call!$D$2:$D$13)</f>
        <v>0</v>
      </c>
      <c r="H209" s="320">
        <f>SUMIF('RRE0020'!$A$2:$A$482,ĐML!A209,'RRE0020'!$G$2:$G$482)</f>
        <v>0</v>
      </c>
      <c r="I209" s="320">
        <f t="shared" si="20"/>
        <v>33257574</v>
      </c>
      <c r="J209" s="406" t="str">
        <f>VLOOKUP(A209,'3.File NGT'!$B$2:$I$85,8,0)</f>
        <v>1535</v>
      </c>
      <c r="K209" s="320"/>
      <c r="L209" s="275"/>
      <c r="M209" s="369"/>
      <c r="N209" s="320">
        <f t="shared" si="21"/>
        <v>33257574</v>
      </c>
      <c r="O209" s="320">
        <f>VLOOKUP(A209,'RRE0020'!$A$2:$L$482,12,0)</f>
        <v>0</v>
      </c>
      <c r="P209" s="428" t="e">
        <f>VLOOKUP(A209,'2.SDMG'!$G$2:$L$499,6,0)</f>
        <v>#N/A</v>
      </c>
      <c r="Q209" s="321" t="str">
        <f t="shared" si="18"/>
        <v>no</v>
      </c>
      <c r="R209" s="321" t="str">
        <f t="shared" si="19"/>
        <v>no</v>
      </c>
      <c r="S209" s="374"/>
    </row>
    <row r="210" spans="1:19" s="24" customFormat="1" ht="15.75" x14ac:dyDescent="0.25">
      <c r="A210" s="410" t="s">
        <v>2422</v>
      </c>
      <c r="B210" s="411" t="s">
        <v>2882</v>
      </c>
      <c r="C210" s="412" t="s">
        <v>33</v>
      </c>
      <c r="D210" s="56">
        <f>VLOOKUP(A210,'RRE0020'!$A$2:$K$500,11,0)</f>
        <v>0</v>
      </c>
      <c r="E210" s="320">
        <f>SUMIF('RRE0020'!$A$2:$A$500,ĐML!A210,'RRE0020'!$E$2:$E$500)</f>
        <v>3749560000</v>
      </c>
      <c r="F210" s="320">
        <f>SUMIF('RRE0020'!$A$2:$A$500,ĐML!A210,'RRE0020'!$F$2:$F$500)</f>
        <v>5511851</v>
      </c>
      <c r="G210" s="320">
        <f>SUMIF(Call!$E$2:$E$13,ĐML!A210,Call!$D$2:$D$13)</f>
        <v>0</v>
      </c>
      <c r="H210" s="320">
        <f>SUMIF('RRE0020'!$A$2:$A$482,ĐML!A210,'RRE0020'!$G$2:$G$482)</f>
        <v>0</v>
      </c>
      <c r="I210" s="320">
        <f t="shared" si="20"/>
        <v>5511851</v>
      </c>
      <c r="J210" s="406" t="str">
        <f>VLOOKUP(A210,'3.File NGT'!$B$2:$I$85,8,0)</f>
        <v>1019</v>
      </c>
      <c r="K210" s="320"/>
      <c r="L210" s="275"/>
      <c r="M210" s="369"/>
      <c r="N210" s="320">
        <f t="shared" si="21"/>
        <v>5511851</v>
      </c>
      <c r="O210" s="320">
        <f>VLOOKUP(A210,'RRE0020'!$A$2:$L$482,12,0)</f>
        <v>0</v>
      </c>
      <c r="P210" s="428" t="e">
        <f>VLOOKUP(A210,'2.SDMG'!$G$2:$L$499,6,0)</f>
        <v>#N/A</v>
      </c>
      <c r="Q210" s="321" t="str">
        <f t="shared" si="18"/>
        <v>no</v>
      </c>
      <c r="R210" s="321" t="str">
        <f t="shared" si="19"/>
        <v>no</v>
      </c>
      <c r="S210" s="374"/>
    </row>
    <row r="211" spans="1:19" s="24" customFormat="1" ht="15.75" x14ac:dyDescent="0.25">
      <c r="A211" s="410" t="s">
        <v>2465</v>
      </c>
      <c r="B211" s="411" t="s">
        <v>2566</v>
      </c>
      <c r="C211" s="412" t="s">
        <v>39</v>
      </c>
      <c r="D211" s="56">
        <f>VLOOKUP(A211,'RRE0020'!$A$2:$K$500,11,0)</f>
        <v>0</v>
      </c>
      <c r="E211" s="320">
        <f>SUMIF('RRE0020'!$A$2:$A$500,ĐML!A211,'RRE0020'!$E$2:$E$500)</f>
        <v>2681965000</v>
      </c>
      <c r="F211" s="320">
        <f>SUMIF('RRE0020'!$A$2:$A$500,ĐML!A211,'RRE0020'!$F$2:$F$500)</f>
        <v>3942484</v>
      </c>
      <c r="G211" s="320">
        <f>SUMIF(Call!$E$2:$E$13,ĐML!A211,Call!$D$2:$D$13)</f>
        <v>0</v>
      </c>
      <c r="H211" s="320">
        <f>SUMIF('RRE0020'!$A$2:$A$482,ĐML!A211,'RRE0020'!$G$2:$G$482)</f>
        <v>0</v>
      </c>
      <c r="I211" s="320">
        <f t="shared" si="20"/>
        <v>3942484</v>
      </c>
      <c r="J211" s="406" t="str">
        <f>VLOOKUP(A211,'3.File NGT'!$B$2:$I$85,8,0)</f>
        <v>0037</v>
      </c>
      <c r="K211" s="320"/>
      <c r="L211" s="275"/>
      <c r="M211" s="369"/>
      <c r="N211" s="320">
        <f t="shared" si="21"/>
        <v>3942484</v>
      </c>
      <c r="O211" s="320">
        <f>VLOOKUP(A211,'RRE0020'!$A$2:$L$482,12,0)</f>
        <v>0</v>
      </c>
      <c r="P211" s="428" t="e">
        <f>VLOOKUP(A211,'2.SDMG'!$G$2:$L$499,6,0)</f>
        <v>#N/A</v>
      </c>
      <c r="Q211" s="321" t="str">
        <f t="shared" si="18"/>
        <v>no</v>
      </c>
      <c r="R211" s="321" t="str">
        <f t="shared" si="19"/>
        <v>no</v>
      </c>
      <c r="S211" s="374"/>
    </row>
    <row r="212" spans="1:19" s="24" customFormat="1" ht="15.75" x14ac:dyDescent="0.25">
      <c r="A212" s="410" t="s">
        <v>2468</v>
      </c>
      <c r="B212" s="411" t="s">
        <v>2883</v>
      </c>
      <c r="C212" s="412" t="s">
        <v>40</v>
      </c>
      <c r="D212" s="56">
        <f>VLOOKUP(A212,'RRE0020'!$A$2:$K$500,11,0)</f>
        <v>0</v>
      </c>
      <c r="E212" s="320">
        <f>SUMIF('RRE0020'!$A$2:$A$500,ĐML!A212,'RRE0020'!$E$2:$E$500)</f>
        <v>43250000</v>
      </c>
      <c r="F212" s="320">
        <f>SUMIF('RRE0020'!$A$2:$A$500,ĐML!A212,'RRE0020'!$F$2:$F$500)</f>
        <v>85202</v>
      </c>
      <c r="G212" s="320">
        <f>SUMIF(Call!$E$2:$E$13,ĐML!A212,Call!$D$2:$D$13)</f>
        <v>0</v>
      </c>
      <c r="H212" s="320">
        <f>SUMIF('RRE0020'!$A$2:$A$482,ĐML!A212,'RRE0020'!$G$2:$G$482)</f>
        <v>0</v>
      </c>
      <c r="I212" s="320">
        <f t="shared" si="20"/>
        <v>85202</v>
      </c>
      <c r="J212" s="406" t="e">
        <f>VLOOKUP(A212,'3.File NGT'!$B$2:$I$85,8,0)</f>
        <v>#N/A</v>
      </c>
      <c r="K212" s="320"/>
      <c r="L212" s="275"/>
      <c r="M212" s="369"/>
      <c r="N212" s="320">
        <f t="shared" si="21"/>
        <v>85202</v>
      </c>
      <c r="O212" s="320">
        <f>VLOOKUP(A212,'RRE0020'!$A$2:$L$482,12,0)</f>
        <v>0</v>
      </c>
      <c r="P212" s="428" t="e">
        <f>VLOOKUP(A212,'2.SDMG'!$G$2:$L$499,6,0)</f>
        <v>#N/A</v>
      </c>
      <c r="Q212" s="321" t="str">
        <f t="shared" si="18"/>
        <v>no</v>
      </c>
      <c r="R212" s="321" t="str">
        <f t="shared" si="19"/>
        <v>no</v>
      </c>
      <c r="S212" s="374"/>
    </row>
    <row r="213" spans="1:19" s="24" customFormat="1" ht="15.75" x14ac:dyDescent="0.25">
      <c r="A213" s="410" t="s">
        <v>2456</v>
      </c>
      <c r="B213" s="411" t="s">
        <v>1662</v>
      </c>
      <c r="C213" s="412" t="s">
        <v>34</v>
      </c>
      <c r="D213" s="56">
        <f>VLOOKUP(A213,'RRE0020'!$A$2:$K$500,11,0)</f>
        <v>0</v>
      </c>
      <c r="E213" s="320">
        <f>SUMIF('RRE0020'!$A$2:$A$500,ĐML!A213,'RRE0020'!$E$2:$E$500)</f>
        <v>996284000</v>
      </c>
      <c r="F213" s="320">
        <f>SUMIF('RRE0020'!$A$2:$A$500,ĐML!A213,'RRE0020'!$F$2:$F$500)</f>
        <v>2317668</v>
      </c>
      <c r="G213" s="320">
        <f>SUMIF(Call!$E$2:$E$13,ĐML!A213,Call!$D$2:$D$13)</f>
        <v>0</v>
      </c>
      <c r="H213" s="320">
        <f>SUMIF('RRE0020'!$A$2:$A$482,ĐML!A213,'RRE0020'!$G$2:$G$482)</f>
        <v>0</v>
      </c>
      <c r="I213" s="320">
        <f t="shared" si="20"/>
        <v>2317668</v>
      </c>
      <c r="J213" s="406" t="e">
        <f>VLOOKUP(A213,'3.File NGT'!$B$2:$I$85,8,0)</f>
        <v>#N/A</v>
      </c>
      <c r="K213" s="320"/>
      <c r="L213" s="275"/>
      <c r="M213" s="369"/>
      <c r="N213" s="320">
        <f t="shared" si="21"/>
        <v>2317668</v>
      </c>
      <c r="O213" s="320">
        <f>VLOOKUP(A213,'RRE0020'!$A$2:$L$482,12,0)</f>
        <v>0</v>
      </c>
      <c r="P213" s="428" t="e">
        <f>VLOOKUP(A213,'2.SDMG'!$G$2:$L$499,6,0)</f>
        <v>#N/A</v>
      </c>
      <c r="Q213" s="321" t="str">
        <f t="shared" si="18"/>
        <v>no</v>
      </c>
      <c r="R213" s="321" t="str">
        <f t="shared" si="19"/>
        <v>no</v>
      </c>
      <c r="S213" s="374"/>
    </row>
    <row r="214" spans="1:19" s="24" customFormat="1" ht="15.75" x14ac:dyDescent="0.25">
      <c r="A214" s="410" t="s">
        <v>2459</v>
      </c>
      <c r="B214" s="411" t="s">
        <v>2884</v>
      </c>
      <c r="C214" s="412" t="s">
        <v>33</v>
      </c>
      <c r="D214" s="56">
        <f>VLOOKUP(A214,'RRE0020'!$A$2:$K$500,11,0)</f>
        <v>0</v>
      </c>
      <c r="E214" s="320">
        <f>SUMIF('RRE0020'!$A$2:$A$500,ĐML!A214,'RRE0020'!$E$2:$E$500)</f>
        <v>6387405000</v>
      </c>
      <c r="F214" s="320">
        <f>SUMIF('RRE0020'!$A$2:$A$500,ĐML!A214,'RRE0020'!$F$2:$F$500)</f>
        <v>9389483</v>
      </c>
      <c r="G214" s="320">
        <f>SUMIF(Call!$E$2:$E$13,ĐML!A214,Call!$D$2:$D$13)</f>
        <v>0</v>
      </c>
      <c r="H214" s="320">
        <f>SUMIF('RRE0020'!$A$2:$A$482,ĐML!A214,'RRE0020'!$G$2:$G$482)</f>
        <v>0</v>
      </c>
      <c r="I214" s="320">
        <f t="shared" si="20"/>
        <v>9389483</v>
      </c>
      <c r="J214" s="406" t="str">
        <f>VLOOKUP(A214,'3.File NGT'!$B$2:$I$85,8,0)</f>
        <v>1019</v>
      </c>
      <c r="K214" s="320"/>
      <c r="L214" s="275"/>
      <c r="M214" s="369"/>
      <c r="N214" s="320">
        <f t="shared" si="21"/>
        <v>9389483</v>
      </c>
      <c r="O214" s="320">
        <f>VLOOKUP(A214,'RRE0020'!$A$2:$L$482,12,0)</f>
        <v>0</v>
      </c>
      <c r="P214" s="428" t="e">
        <f>VLOOKUP(A214,'2.SDMG'!$G$2:$L$499,6,0)</f>
        <v>#N/A</v>
      </c>
      <c r="Q214" s="321" t="str">
        <f t="shared" si="18"/>
        <v>no</v>
      </c>
      <c r="R214" s="321" t="str">
        <f t="shared" si="19"/>
        <v>no</v>
      </c>
      <c r="S214" s="374"/>
    </row>
    <row r="215" spans="1:19" s="24" customFormat="1" ht="15.75" x14ac:dyDescent="0.25">
      <c r="A215" s="410" t="s">
        <v>2477</v>
      </c>
      <c r="B215" s="411" t="s">
        <v>2567</v>
      </c>
      <c r="C215" s="412" t="s">
        <v>40</v>
      </c>
      <c r="D215" s="56">
        <f>VLOOKUP(A215,'RRE0020'!$A$2:$K$500,11,0)</f>
        <v>0</v>
      </c>
      <c r="E215" s="320">
        <f>SUMIF('RRE0020'!$A$2:$A$500,ĐML!A215,'RRE0020'!$E$2:$E$500)</f>
        <v>694000</v>
      </c>
      <c r="F215" s="320">
        <f>SUMIF('RRE0020'!$A$2:$A$500,ĐML!A215,'RRE0020'!$F$2:$F$500)</f>
        <v>1367</v>
      </c>
      <c r="G215" s="320">
        <f>SUMIF(Call!$E$2:$E$13,ĐML!A215,Call!$D$2:$D$13)</f>
        <v>0</v>
      </c>
      <c r="H215" s="320">
        <f>SUMIF('RRE0020'!$A$2:$A$482,ĐML!A215,'RRE0020'!$G$2:$G$482)</f>
        <v>0</v>
      </c>
      <c r="I215" s="320">
        <f t="shared" si="20"/>
        <v>1367</v>
      </c>
      <c r="J215" s="406" t="str">
        <f>VLOOKUP(A215,'3.File NGT'!$B$2:$I$85,8,0)</f>
        <v>1651</v>
      </c>
      <c r="K215" s="320"/>
      <c r="L215" s="275"/>
      <c r="M215" s="369"/>
      <c r="N215" s="320">
        <f t="shared" si="21"/>
        <v>1367</v>
      </c>
      <c r="O215" s="320">
        <f>VLOOKUP(A215,'RRE0020'!$A$2:$L$482,12,0)</f>
        <v>0</v>
      </c>
      <c r="P215" s="428" t="e">
        <f>VLOOKUP(A215,'2.SDMG'!$G$2:$L$499,6,0)</f>
        <v>#N/A</v>
      </c>
      <c r="Q215" s="321" t="str">
        <f t="shared" si="18"/>
        <v>no</v>
      </c>
      <c r="R215" s="321" t="str">
        <f t="shared" si="19"/>
        <v>no</v>
      </c>
      <c r="S215" s="374"/>
    </row>
    <row r="216" spans="1:19" s="24" customFormat="1" ht="15.75" x14ac:dyDescent="0.25">
      <c r="A216" s="410" t="s">
        <v>2530</v>
      </c>
      <c r="B216" s="411" t="s">
        <v>145</v>
      </c>
      <c r="C216" s="412" t="s">
        <v>34</v>
      </c>
      <c r="D216" s="56">
        <f>VLOOKUP(A216,'RRE0020'!$A$2:$K$500,11,0)</f>
        <v>0</v>
      </c>
      <c r="E216" s="320">
        <f>SUMIF('RRE0020'!$A$2:$A$500,ĐML!A216,'RRE0020'!$E$2:$E$500)</f>
        <v>975175000</v>
      </c>
      <c r="F216" s="320">
        <f>SUMIF('RRE0020'!$A$2:$A$500,ĐML!A216,'RRE0020'!$F$2:$F$500)</f>
        <v>1731395</v>
      </c>
      <c r="G216" s="320">
        <f>SUMIF(Call!$E$2:$E$13,ĐML!A216,Call!$D$2:$D$13)</f>
        <v>0</v>
      </c>
      <c r="H216" s="320">
        <f>SUMIF('RRE0020'!$A$2:$A$482,ĐML!A216,'RRE0020'!$G$2:$G$482)</f>
        <v>0</v>
      </c>
      <c r="I216" s="320">
        <f t="shared" si="20"/>
        <v>1731395</v>
      </c>
      <c r="J216" s="406" t="e">
        <f>VLOOKUP(A216,'3.File NGT'!$B$2:$I$85,8,0)</f>
        <v>#N/A</v>
      </c>
      <c r="K216" s="320"/>
      <c r="L216" s="275"/>
      <c r="M216" s="369"/>
      <c r="N216" s="320">
        <f t="shared" si="21"/>
        <v>1731395</v>
      </c>
      <c r="O216" s="320">
        <f>VLOOKUP(A216,'RRE0020'!$A$2:$L$482,12,0)</f>
        <v>0</v>
      </c>
      <c r="P216" s="428" t="e">
        <f>VLOOKUP(A216,'2.SDMG'!$G$2:$L$499,6,0)</f>
        <v>#N/A</v>
      </c>
      <c r="Q216" s="321" t="str">
        <f t="shared" si="18"/>
        <v>no</v>
      </c>
      <c r="R216" s="321" t="str">
        <f t="shared" si="19"/>
        <v>no</v>
      </c>
      <c r="S216" s="374"/>
    </row>
    <row r="217" spans="1:19" s="24" customFormat="1" ht="15.75" x14ac:dyDescent="0.25">
      <c r="A217" s="410" t="s">
        <v>2532</v>
      </c>
      <c r="B217" s="411" t="s">
        <v>2622</v>
      </c>
      <c r="C217" s="412" t="s">
        <v>34</v>
      </c>
      <c r="D217" s="56">
        <f>VLOOKUP(A217,'RRE0020'!$A$2:$K$500,11,0)</f>
        <v>0</v>
      </c>
      <c r="E217" s="320">
        <f>SUMIF('RRE0020'!$A$2:$A$500,ĐML!A217,'RRE0020'!$E$2:$E$500)</f>
        <v>466742000</v>
      </c>
      <c r="F217" s="320">
        <f>SUMIF('RRE0020'!$A$2:$A$500,ĐML!A217,'RRE0020'!$F$2:$F$500)</f>
        <v>774009</v>
      </c>
      <c r="G217" s="320">
        <f>SUMIF(Call!$E$2:$E$13,ĐML!A217,Call!$D$2:$D$13)</f>
        <v>0</v>
      </c>
      <c r="H217" s="320">
        <f>SUMIF('RRE0020'!$A$2:$A$482,ĐML!A217,'RRE0020'!$G$2:$G$482)</f>
        <v>0</v>
      </c>
      <c r="I217" s="320">
        <f t="shared" si="20"/>
        <v>774009</v>
      </c>
      <c r="J217" s="406" t="str">
        <f>VLOOKUP(A217,'3.File NGT'!$B$2:$I$85,8,0)</f>
        <v>1316</v>
      </c>
      <c r="K217" s="320"/>
      <c r="L217" s="275"/>
      <c r="M217" s="369"/>
      <c r="N217" s="320">
        <f t="shared" si="21"/>
        <v>774009</v>
      </c>
      <c r="O217" s="320">
        <f>VLOOKUP(A217,'RRE0020'!$A$2:$L$482,12,0)</f>
        <v>0</v>
      </c>
      <c r="P217" s="428" t="e">
        <f>VLOOKUP(A217,'2.SDMG'!$G$2:$L$499,6,0)</f>
        <v>#N/A</v>
      </c>
      <c r="Q217" s="321" t="str">
        <f t="shared" si="18"/>
        <v>no</v>
      </c>
      <c r="R217" s="321" t="str">
        <f t="shared" si="19"/>
        <v>no</v>
      </c>
      <c r="S217" s="374"/>
    </row>
    <row r="218" spans="1:19" s="24" customFormat="1" ht="15.75" x14ac:dyDescent="0.25">
      <c r="A218" s="410" t="s">
        <v>2536</v>
      </c>
      <c r="B218" s="411" t="s">
        <v>2885</v>
      </c>
      <c r="C218" s="412" t="s">
        <v>40</v>
      </c>
      <c r="D218" s="56">
        <f>VLOOKUP(A218,'RRE0020'!$A$2:$K$500,11,0)</f>
        <v>0</v>
      </c>
      <c r="E218" s="320">
        <f>SUMIF('RRE0020'!$A$2:$A$500,ĐML!A218,'RRE0020'!$E$2:$E$500)</f>
        <v>36618000</v>
      </c>
      <c r="F218" s="320">
        <f>SUMIF('RRE0020'!$A$2:$A$500,ĐML!A218,'RRE0020'!$F$2:$F$500)</f>
        <v>72136</v>
      </c>
      <c r="G218" s="320">
        <f>SUMIF(Call!$E$2:$E$13,ĐML!A218,Call!$D$2:$D$13)</f>
        <v>0</v>
      </c>
      <c r="H218" s="320">
        <f>SUMIF('RRE0020'!$A$2:$A$482,ĐML!A218,'RRE0020'!$G$2:$G$482)</f>
        <v>0</v>
      </c>
      <c r="I218" s="320">
        <f t="shared" si="20"/>
        <v>72136</v>
      </c>
      <c r="J218" s="406" t="str">
        <f>VLOOKUP(A218,'3.File NGT'!$B$2:$I$85,8,0)</f>
        <v>1651</v>
      </c>
      <c r="K218" s="320"/>
      <c r="L218" s="275"/>
      <c r="M218" s="369"/>
      <c r="N218" s="320">
        <f t="shared" si="21"/>
        <v>72136</v>
      </c>
      <c r="O218" s="320">
        <f>VLOOKUP(A218,'RRE0020'!$A$2:$L$482,12,0)</f>
        <v>0</v>
      </c>
      <c r="P218" s="428" t="e">
        <f>VLOOKUP(A218,'2.SDMG'!$G$2:$L$499,6,0)</f>
        <v>#N/A</v>
      </c>
      <c r="Q218" s="321" t="str">
        <f t="shared" si="18"/>
        <v>no</v>
      </c>
      <c r="R218" s="321" t="str">
        <f t="shared" si="19"/>
        <v>no</v>
      </c>
      <c r="S218" s="374"/>
    </row>
    <row r="219" spans="1:19" s="24" customFormat="1" ht="15.75" x14ac:dyDescent="0.25">
      <c r="A219" s="410" t="s">
        <v>2543</v>
      </c>
      <c r="B219" s="411" t="s">
        <v>2568</v>
      </c>
      <c r="C219" s="412" t="s">
        <v>38</v>
      </c>
      <c r="D219" s="56">
        <f>VLOOKUP(A219,'RRE0020'!$A$2:$K$500,11,0)</f>
        <v>0</v>
      </c>
      <c r="E219" s="320">
        <f>SUMIF('RRE0020'!$A$2:$A$500,ĐML!A219,'RRE0020'!$E$2:$E$500)</f>
        <v>347246110000</v>
      </c>
      <c r="F219" s="320">
        <f>SUMIF('RRE0020'!$A$2:$A$500,ĐML!A219,'RRE0020'!$F$2:$F$500)</f>
        <v>510451724</v>
      </c>
      <c r="G219" s="320">
        <f>SUMIF(Call!$E$2:$E$13,ĐML!A219,Call!$D$2:$D$13)</f>
        <v>0</v>
      </c>
      <c r="H219" s="320">
        <f>SUMIF('RRE0020'!$A$2:$A$482,ĐML!A219,'RRE0020'!$G$2:$G$482)</f>
        <v>0</v>
      </c>
      <c r="I219" s="320">
        <f t="shared" si="20"/>
        <v>510451724</v>
      </c>
      <c r="J219" s="406" t="str">
        <f>VLOOKUP(A219,'3.File NGT'!$B$2:$I$85,8,0)</f>
        <v>1653</v>
      </c>
      <c r="K219" s="320"/>
      <c r="L219" s="275"/>
      <c r="M219" s="369"/>
      <c r="N219" s="320">
        <f t="shared" si="21"/>
        <v>510451724</v>
      </c>
      <c r="O219" s="320">
        <f>VLOOKUP(A219,'RRE0020'!$A$2:$L$482,12,0)</f>
        <v>0</v>
      </c>
      <c r="P219" s="428" t="e">
        <f>VLOOKUP(A219,'2.SDMG'!$G$2:$L$499,6,0)</f>
        <v>#N/A</v>
      </c>
      <c r="Q219" s="321" t="str">
        <f t="shared" si="18"/>
        <v>no</v>
      </c>
      <c r="R219" s="321" t="str">
        <f t="shared" si="19"/>
        <v>no</v>
      </c>
      <c r="S219" s="374"/>
    </row>
    <row r="220" spans="1:19" s="24" customFormat="1" ht="15.75" x14ac:dyDescent="0.25">
      <c r="A220" s="410" t="s">
        <v>2572</v>
      </c>
      <c r="B220" s="411" t="s">
        <v>2708</v>
      </c>
      <c r="C220" s="412" t="s">
        <v>37</v>
      </c>
      <c r="D220" s="56">
        <f>VLOOKUP(A220,'RRE0020'!$A$2:$K$500,11,0)</f>
        <v>0</v>
      </c>
      <c r="E220" s="320">
        <f>SUMIF('RRE0020'!$A$2:$A$500,ĐML!A220,'RRE0020'!$E$2:$E$500)</f>
        <v>118384215000</v>
      </c>
      <c r="F220" s="320">
        <f>SUMIF('RRE0020'!$A$2:$A$500,ĐML!A220,'RRE0020'!$F$2:$F$500)</f>
        <v>174024762</v>
      </c>
      <c r="G220" s="320">
        <f>SUMIF(Call!$E$2:$E$13,ĐML!A220,Call!$D$2:$D$13)</f>
        <v>0</v>
      </c>
      <c r="H220" s="320">
        <f>SUMIF('RRE0020'!$A$2:$A$482,ĐML!A220,'RRE0020'!$G$2:$G$482)</f>
        <v>0</v>
      </c>
      <c r="I220" s="320">
        <f t="shared" si="20"/>
        <v>174024762</v>
      </c>
      <c r="J220" s="406" t="str">
        <f>VLOOKUP(A220,'3.File NGT'!$B$2:$I$85,8,0)</f>
        <v>1549</v>
      </c>
      <c r="K220" s="320"/>
      <c r="L220" s="275"/>
      <c r="M220" s="369"/>
      <c r="N220" s="320">
        <f t="shared" si="21"/>
        <v>174024762</v>
      </c>
      <c r="O220" s="320">
        <f>VLOOKUP(A220,'RRE0020'!$A$2:$L$482,12,0)</f>
        <v>0</v>
      </c>
      <c r="P220" s="428" t="e">
        <f>VLOOKUP(A220,'2.SDMG'!$G$2:$L$499,6,0)</f>
        <v>#N/A</v>
      </c>
      <c r="Q220" s="321" t="str">
        <f t="shared" si="18"/>
        <v>no</v>
      </c>
      <c r="R220" s="321" t="str">
        <f t="shared" si="19"/>
        <v>no</v>
      </c>
      <c r="S220" s="374"/>
    </row>
    <row r="221" spans="1:19" s="24" customFormat="1" ht="15.75" x14ac:dyDescent="0.25">
      <c r="A221" s="410" t="s">
        <v>2588</v>
      </c>
      <c r="B221" s="411" t="s">
        <v>280</v>
      </c>
      <c r="C221" s="412" t="s">
        <v>40</v>
      </c>
      <c r="D221" s="56">
        <f>VLOOKUP(A221,'RRE0020'!$A$2:$K$500,11,0)</f>
        <v>0</v>
      </c>
      <c r="E221" s="320">
        <f>SUMIF('RRE0020'!$A$2:$A$500,ĐML!A221,'RRE0020'!$E$2:$E$500)</f>
        <v>1356691000</v>
      </c>
      <c r="F221" s="320">
        <f>SUMIF('RRE0020'!$A$2:$A$500,ĐML!A221,'RRE0020'!$F$2:$F$500)</f>
        <v>3579993</v>
      </c>
      <c r="G221" s="320">
        <f>SUMIF(Call!$E$2:$E$13,ĐML!A221,Call!$D$2:$D$13)</f>
        <v>0</v>
      </c>
      <c r="H221" s="320">
        <f>SUMIF('RRE0020'!$A$2:$A$482,ĐML!A221,'RRE0020'!$G$2:$G$482)</f>
        <v>0</v>
      </c>
      <c r="I221" s="320">
        <f t="shared" si="20"/>
        <v>3579993</v>
      </c>
      <c r="J221" s="406" t="e">
        <f>VLOOKUP(A221,'3.File NGT'!$B$2:$I$85,8,0)</f>
        <v>#N/A</v>
      </c>
      <c r="K221" s="320"/>
      <c r="L221" s="275"/>
      <c r="M221" s="369"/>
      <c r="N221" s="320">
        <f t="shared" si="21"/>
        <v>3579993</v>
      </c>
      <c r="O221" s="320">
        <f>VLOOKUP(A221,'RRE0020'!$A$2:$L$482,12,0)</f>
        <v>0</v>
      </c>
      <c r="P221" s="428" t="e">
        <f>VLOOKUP(A221,'2.SDMG'!$G$2:$L$499,6,0)</f>
        <v>#N/A</v>
      </c>
      <c r="Q221" s="321" t="str">
        <f t="shared" si="18"/>
        <v>no</v>
      </c>
      <c r="R221" s="321" t="str">
        <f t="shared" si="19"/>
        <v>no</v>
      </c>
      <c r="S221" s="374"/>
    </row>
    <row r="222" spans="1:19" s="24" customFormat="1" ht="15.75" x14ac:dyDescent="0.25">
      <c r="A222" s="410" t="s">
        <v>2582</v>
      </c>
      <c r="B222" s="411" t="s">
        <v>2666</v>
      </c>
      <c r="C222" s="412" t="s">
        <v>33</v>
      </c>
      <c r="D222" s="56">
        <f>VLOOKUP(A222,'RRE0020'!$A$2:$K$500,11,0)</f>
        <v>0</v>
      </c>
      <c r="E222" s="320">
        <f>SUMIF('RRE0020'!$A$2:$A$500,ĐML!A222,'RRE0020'!$E$2:$E$500)</f>
        <v>3300000</v>
      </c>
      <c r="F222" s="320">
        <f>SUMIF('RRE0020'!$A$2:$A$500,ĐML!A222,'RRE0020'!$F$2:$F$500)</f>
        <v>6500</v>
      </c>
      <c r="G222" s="320">
        <f>SUMIF(Call!$E$2:$E$13,ĐML!A222,Call!$D$2:$D$13)</f>
        <v>0</v>
      </c>
      <c r="H222" s="320">
        <f>SUMIF('RRE0020'!$A$2:$A$482,ĐML!A222,'RRE0020'!$G$2:$G$482)</f>
        <v>0</v>
      </c>
      <c r="I222" s="320">
        <f t="shared" si="20"/>
        <v>6500</v>
      </c>
      <c r="J222" s="406" t="e">
        <f>VLOOKUP(A222,'3.File NGT'!$B$2:$I$85,8,0)</f>
        <v>#N/A</v>
      </c>
      <c r="K222" s="320"/>
      <c r="L222" s="275"/>
      <c r="M222" s="369"/>
      <c r="N222" s="320">
        <f t="shared" si="21"/>
        <v>6500</v>
      </c>
      <c r="O222" s="320">
        <f>VLOOKUP(A222,'RRE0020'!$A$2:$L$482,12,0)</f>
        <v>0</v>
      </c>
      <c r="P222" s="428" t="e">
        <f>VLOOKUP(A222,'2.SDMG'!$G$2:$L$499,6,0)</f>
        <v>#N/A</v>
      </c>
      <c r="Q222" s="321" t="str">
        <f t="shared" si="18"/>
        <v>no</v>
      </c>
      <c r="R222" s="321" t="str">
        <f t="shared" si="19"/>
        <v>no</v>
      </c>
      <c r="S222" s="374"/>
    </row>
    <row r="223" spans="1:19" s="24" customFormat="1" ht="15.75" x14ac:dyDescent="0.25">
      <c r="A223" s="410" t="s">
        <v>2585</v>
      </c>
      <c r="B223" s="411" t="s">
        <v>3023</v>
      </c>
      <c r="C223" s="412" t="s">
        <v>40</v>
      </c>
      <c r="D223" s="56">
        <f>VLOOKUP(A223,'RRE0020'!$A$2:$K$500,11,0)</f>
        <v>0</v>
      </c>
      <c r="E223" s="320">
        <f>SUMIF('RRE0020'!$A$2:$A$500,ĐML!A223,'RRE0020'!$E$2:$E$500)</f>
        <v>877375000</v>
      </c>
      <c r="F223" s="320">
        <f>SUMIF('RRE0020'!$A$2:$A$500,ĐML!A223,'RRE0020'!$F$2:$F$500)</f>
        <v>1728423</v>
      </c>
      <c r="G223" s="320">
        <f>SUMIF(Call!$E$2:$E$13,ĐML!A223,Call!$D$2:$D$13)</f>
        <v>0</v>
      </c>
      <c r="H223" s="320">
        <f>SUMIF('RRE0020'!$A$2:$A$482,ĐML!A223,'RRE0020'!$G$2:$G$482)</f>
        <v>0</v>
      </c>
      <c r="I223" s="320">
        <f t="shared" si="20"/>
        <v>1728423</v>
      </c>
      <c r="J223" s="406" t="str">
        <f>VLOOKUP(A223,'3.File NGT'!$B$2:$I$85,8,0)</f>
        <v>1504</v>
      </c>
      <c r="K223" s="320"/>
      <c r="L223" s="275"/>
      <c r="M223" s="369"/>
      <c r="N223" s="320">
        <f t="shared" si="21"/>
        <v>1728423</v>
      </c>
      <c r="O223" s="320">
        <f>VLOOKUP(A223,'RRE0020'!$A$2:$L$482,12,0)</f>
        <v>0</v>
      </c>
      <c r="P223" s="428" t="e">
        <f>VLOOKUP(A223,'2.SDMG'!$G$2:$L$499,6,0)</f>
        <v>#N/A</v>
      </c>
      <c r="Q223" s="321" t="str">
        <f t="shared" si="18"/>
        <v>no</v>
      </c>
      <c r="R223" s="321" t="str">
        <f t="shared" si="19"/>
        <v>no</v>
      </c>
      <c r="S223" s="374"/>
    </row>
    <row r="224" spans="1:19" s="24" customFormat="1" ht="15.75" x14ac:dyDescent="0.25">
      <c r="A224" s="410" t="s">
        <v>2644</v>
      </c>
      <c r="B224" s="411" t="s">
        <v>2667</v>
      </c>
      <c r="C224" s="412" t="s">
        <v>1563</v>
      </c>
      <c r="D224" s="56">
        <f>VLOOKUP(A224,'RRE0020'!$A$2:$K$500,11,0)</f>
        <v>0</v>
      </c>
      <c r="E224" s="320">
        <f>SUMIF('RRE0020'!$A$2:$A$500,ĐML!A224,'RRE0020'!$E$2:$E$500)</f>
        <v>955077375000</v>
      </c>
      <c r="F224" s="320">
        <f>SUMIF('RRE0020'!$A$2:$A$500,ĐML!A224,'RRE0020'!$F$2:$F$500)</f>
        <v>1404053763</v>
      </c>
      <c r="G224" s="320">
        <f>SUMIF(Call!$E$2:$E$13,ĐML!A224,Call!$D$2:$D$13)</f>
        <v>0</v>
      </c>
      <c r="H224" s="320">
        <f>SUMIF('RRE0020'!$A$2:$A$482,ĐML!A224,'RRE0020'!$G$2:$G$482)</f>
        <v>0</v>
      </c>
      <c r="I224" s="320">
        <f t="shared" si="20"/>
        <v>1404053763</v>
      </c>
      <c r="J224" s="406" t="str">
        <f>VLOOKUP(A224,'3.File NGT'!$B$2:$I$85,8,0)</f>
        <v>0924</v>
      </c>
      <c r="K224" s="320"/>
      <c r="L224" s="275"/>
      <c r="M224" s="369"/>
      <c r="N224" s="320">
        <f t="shared" si="21"/>
        <v>1404053763</v>
      </c>
      <c r="O224" s="320">
        <f>VLOOKUP(A224,'RRE0020'!$A$2:$L$482,12,0)</f>
        <v>0</v>
      </c>
      <c r="P224" s="428" t="e">
        <f>VLOOKUP(A224,'2.SDMG'!$G$2:$L$499,6,0)</f>
        <v>#N/A</v>
      </c>
      <c r="Q224" s="321" t="str">
        <f t="shared" si="18"/>
        <v>no</v>
      </c>
      <c r="R224" s="321" t="str">
        <f t="shared" si="19"/>
        <v>no</v>
      </c>
      <c r="S224" s="374"/>
    </row>
    <row r="225" spans="1:19" s="24" customFormat="1" ht="15.75" x14ac:dyDescent="0.25">
      <c r="A225" s="410" t="s">
        <v>2685</v>
      </c>
      <c r="B225" s="411" t="s">
        <v>2710</v>
      </c>
      <c r="C225" s="412" t="s">
        <v>2668</v>
      </c>
      <c r="D225" s="56">
        <f>VLOOKUP(A225,'RRE0020'!$A$2:$K$500,11,0)</f>
        <v>0</v>
      </c>
      <c r="E225" s="320">
        <f>SUMIF('RRE0020'!$A$2:$A$500,ĐML!A225,'RRE0020'!$E$2:$E$500)</f>
        <v>268375960000</v>
      </c>
      <c r="F225" s="320">
        <f>SUMIF('RRE0020'!$A$2:$A$500,ĐML!A225,'RRE0020'!$F$2:$F$500)</f>
        <v>402563938</v>
      </c>
      <c r="G225" s="320">
        <f>SUMIF(Call!$E$2:$E$13,ĐML!A225,Call!$D$2:$D$13)</f>
        <v>0</v>
      </c>
      <c r="H225" s="320">
        <f>SUMIF('RRE0020'!$A$2:$A$482,ĐML!A225,'RRE0020'!$G$2:$G$482)</f>
        <v>0</v>
      </c>
      <c r="I225" s="320">
        <f t="shared" si="20"/>
        <v>402563938</v>
      </c>
      <c r="J225" s="406" t="str">
        <f>VLOOKUP(A225,'3.File NGT'!$B$2:$I$85,8,0)</f>
        <v>1019</v>
      </c>
      <c r="K225" s="320"/>
      <c r="L225" s="275"/>
      <c r="M225" s="369"/>
      <c r="N225" s="320">
        <f t="shared" si="21"/>
        <v>402563938</v>
      </c>
      <c r="O225" s="320">
        <f>VLOOKUP(A225,'RRE0020'!$A$2:$L$482,12,0)</f>
        <v>0</v>
      </c>
      <c r="P225" s="428" t="e">
        <f>VLOOKUP(A225,'2.SDMG'!$G$2:$L$499,6,0)</f>
        <v>#N/A</v>
      </c>
      <c r="Q225" s="321" t="str">
        <f t="shared" si="18"/>
        <v>no</v>
      </c>
      <c r="R225" s="321" t="str">
        <f t="shared" si="19"/>
        <v>no</v>
      </c>
      <c r="S225" s="374"/>
    </row>
    <row r="226" spans="1:19" s="24" customFormat="1" ht="15.75" x14ac:dyDescent="0.25">
      <c r="A226" s="410" t="s">
        <v>2723</v>
      </c>
      <c r="B226" s="411" t="s">
        <v>2724</v>
      </c>
      <c r="C226" s="412" t="s">
        <v>33</v>
      </c>
      <c r="D226" s="56">
        <f>VLOOKUP(A226,'RRE0020'!$A$2:$K$500,11,0)</f>
        <v>0</v>
      </c>
      <c r="E226" s="320">
        <f>SUMIF('RRE0020'!$A$2:$A$500,ĐML!A226,'RRE0020'!$E$2:$E$500)</f>
        <v>150596000</v>
      </c>
      <c r="F226" s="320">
        <f>SUMIF('RRE0020'!$A$2:$A$500,ĐML!A226,'RRE0020'!$F$2:$F$500)</f>
        <v>296672</v>
      </c>
      <c r="G226" s="320">
        <f>SUMIF(Call!$E$2:$E$13,ĐML!A226,Call!$D$2:$D$13)</f>
        <v>0</v>
      </c>
      <c r="H226" s="320">
        <f>SUMIF('RRE0020'!$A$2:$A$482,ĐML!A226,'RRE0020'!$G$2:$G$482)</f>
        <v>0</v>
      </c>
      <c r="I226" s="320">
        <f t="shared" si="20"/>
        <v>296672</v>
      </c>
      <c r="J226" s="406" t="e">
        <f>VLOOKUP(A226,'3.File NGT'!$B$2:$I$85,8,0)</f>
        <v>#N/A</v>
      </c>
      <c r="K226" s="320"/>
      <c r="L226" s="275"/>
      <c r="M226" s="369"/>
      <c r="N226" s="320">
        <f t="shared" si="21"/>
        <v>296672</v>
      </c>
      <c r="O226" s="320">
        <f>VLOOKUP(A226,'RRE0020'!$A$2:$L$482,12,0)</f>
        <v>0</v>
      </c>
      <c r="P226" s="428" t="e">
        <f>VLOOKUP(A226,'2.SDMG'!$G$2:$L$499,6,0)</f>
        <v>#N/A</v>
      </c>
      <c r="Q226" s="321" t="str">
        <f t="shared" si="18"/>
        <v>no</v>
      </c>
      <c r="R226" s="321" t="str">
        <f t="shared" si="19"/>
        <v>no</v>
      </c>
      <c r="S226" s="374"/>
    </row>
    <row r="227" spans="1:19" s="24" customFormat="1" ht="15.75" x14ac:dyDescent="0.25">
      <c r="A227" s="410" t="s">
        <v>2766</v>
      </c>
      <c r="B227" s="411" t="s">
        <v>211</v>
      </c>
      <c r="C227" s="412" t="s">
        <v>40</v>
      </c>
      <c r="D227" s="56">
        <f>VLOOKUP(A227,'RRE0020'!$A$2:$K$500,11,0)</f>
        <v>0</v>
      </c>
      <c r="E227" s="320">
        <f>SUMIF('RRE0020'!$A$2:$A$500,ĐML!A227,'RRE0020'!$E$2:$E$500)</f>
        <v>3610605000</v>
      </c>
      <c r="F227" s="320">
        <f>SUMIF('RRE0020'!$A$2:$A$500,ĐML!A227,'RRE0020'!$F$2:$F$500)</f>
        <v>6183198</v>
      </c>
      <c r="G227" s="320">
        <f>SUMIF(Call!$E$2:$E$13,ĐML!A227,Call!$D$2:$D$13)</f>
        <v>0</v>
      </c>
      <c r="H227" s="320">
        <f>SUMIF('RRE0020'!$A$2:$A$482,ĐML!A227,'RRE0020'!$G$2:$G$482)</f>
        <v>0</v>
      </c>
      <c r="I227" s="320">
        <f t="shared" si="20"/>
        <v>6183198</v>
      </c>
      <c r="J227" s="406" t="e">
        <f>VLOOKUP(A227,'3.File NGT'!$B$2:$I$85,8,0)</f>
        <v>#N/A</v>
      </c>
      <c r="K227" s="320"/>
      <c r="L227" s="275"/>
      <c r="M227" s="369"/>
      <c r="N227" s="320">
        <f t="shared" si="21"/>
        <v>6183198</v>
      </c>
      <c r="O227" s="320">
        <f>VLOOKUP(A227,'RRE0020'!$A$2:$L$482,12,0)</f>
        <v>0</v>
      </c>
      <c r="P227" s="428" t="e">
        <f>VLOOKUP(A227,'2.SDMG'!$G$2:$L$499,6,0)</f>
        <v>#N/A</v>
      </c>
      <c r="Q227" s="321" t="str">
        <f t="shared" si="18"/>
        <v>no</v>
      </c>
      <c r="R227" s="321" t="str">
        <f t="shared" si="19"/>
        <v>no</v>
      </c>
      <c r="S227" s="374"/>
    </row>
    <row r="228" spans="1:19" s="24" customFormat="1" ht="15.75" x14ac:dyDescent="0.25">
      <c r="A228" s="410" t="s">
        <v>2768</v>
      </c>
      <c r="B228" s="411" t="s">
        <v>2886</v>
      </c>
      <c r="C228" s="412" t="s">
        <v>1560</v>
      </c>
      <c r="D228" s="56">
        <f>VLOOKUP(A228,'RRE0020'!$A$2:$K$500,11,0)</f>
        <v>0</v>
      </c>
      <c r="E228" s="320">
        <f>SUMIF('RRE0020'!$A$2:$A$500,ĐML!A228,'RRE0020'!$E$2:$E$500)</f>
        <v>47320000</v>
      </c>
      <c r="F228" s="320">
        <f>SUMIF('RRE0020'!$A$2:$A$500,ĐML!A228,'RRE0020'!$F$2:$F$500)</f>
        <v>93220</v>
      </c>
      <c r="G228" s="320">
        <f>SUMIF(Call!$E$2:$E$13,ĐML!A228,Call!$D$2:$D$13)</f>
        <v>0</v>
      </c>
      <c r="H228" s="320">
        <f>SUMIF('RRE0020'!$A$2:$A$482,ĐML!A228,'RRE0020'!$G$2:$G$482)</f>
        <v>0</v>
      </c>
      <c r="I228" s="320">
        <f t="shared" si="20"/>
        <v>93220</v>
      </c>
      <c r="J228" s="406" t="str">
        <f>VLOOKUP(A228,'3.File NGT'!$B$2:$I$85,8,0)</f>
        <v>1741</v>
      </c>
      <c r="K228" s="320"/>
      <c r="L228" s="275"/>
      <c r="M228" s="369"/>
      <c r="N228" s="320">
        <f t="shared" si="21"/>
        <v>93220</v>
      </c>
      <c r="O228" s="320">
        <f>VLOOKUP(A228,'RRE0020'!$A$2:$L$482,12,0)</f>
        <v>0</v>
      </c>
      <c r="P228" s="428" t="e">
        <f>VLOOKUP(A228,'2.SDMG'!$G$2:$L$499,6,0)</f>
        <v>#N/A</v>
      </c>
      <c r="Q228" s="321" t="str">
        <f t="shared" si="18"/>
        <v>no</v>
      </c>
      <c r="R228" s="321" t="str">
        <f t="shared" si="19"/>
        <v>no</v>
      </c>
      <c r="S228" s="374"/>
    </row>
    <row r="229" spans="1:19" s="24" customFormat="1" ht="15.75" x14ac:dyDescent="0.25">
      <c r="A229" s="410" t="s">
        <v>2816</v>
      </c>
      <c r="B229" s="411" t="s">
        <v>2887</v>
      </c>
      <c r="C229" s="412" t="s">
        <v>1560</v>
      </c>
      <c r="D229" s="56">
        <f>VLOOKUP(A229,'RRE0020'!$A$2:$K$500,11,0)</f>
        <v>0</v>
      </c>
      <c r="E229" s="320">
        <f>SUMIF('RRE0020'!$A$2:$A$500,ĐML!A229,'RRE0020'!$E$2:$E$500)</f>
        <v>2150000</v>
      </c>
      <c r="F229" s="320">
        <f>SUMIF('RRE0020'!$A$2:$A$500,ĐML!A229,'RRE0020'!$F$2:$F$500)</f>
        <v>4235</v>
      </c>
      <c r="G229" s="320">
        <f>SUMIF(Call!$E$2:$E$13,ĐML!A229,Call!$D$2:$D$13)</f>
        <v>0</v>
      </c>
      <c r="H229" s="320">
        <f>SUMIF('RRE0020'!$A$2:$A$482,ĐML!A229,'RRE0020'!$G$2:$G$482)</f>
        <v>0</v>
      </c>
      <c r="I229" s="320">
        <f t="shared" si="20"/>
        <v>4235</v>
      </c>
      <c r="J229" s="406" t="str">
        <f>VLOOKUP(A229,'3.File NGT'!$B$2:$I$85,8,0)</f>
        <v>1741</v>
      </c>
      <c r="K229" s="320"/>
      <c r="L229" s="275"/>
      <c r="M229" s="369"/>
      <c r="N229" s="320">
        <f t="shared" si="21"/>
        <v>4235</v>
      </c>
      <c r="O229" s="320">
        <f>VLOOKUP(A229,'RRE0020'!$A$2:$L$482,12,0)</f>
        <v>0</v>
      </c>
      <c r="P229" s="428" t="e">
        <f>VLOOKUP(A229,'2.SDMG'!$G$2:$L$499,6,0)</f>
        <v>#N/A</v>
      </c>
      <c r="Q229" s="321" t="str">
        <f t="shared" si="18"/>
        <v>no</v>
      </c>
      <c r="R229" s="321" t="str">
        <f t="shared" si="19"/>
        <v>no</v>
      </c>
      <c r="S229" s="374"/>
    </row>
    <row r="230" spans="1:19" s="24" customFormat="1" ht="15.75" x14ac:dyDescent="0.25">
      <c r="A230" s="410" t="s">
        <v>2796</v>
      </c>
      <c r="B230" s="411" t="s">
        <v>2797</v>
      </c>
      <c r="C230" s="412" t="s">
        <v>1563</v>
      </c>
      <c r="D230" s="56">
        <f>VLOOKUP(A230,'RRE0020'!$A$2:$K$500,11,0)</f>
        <v>0</v>
      </c>
      <c r="E230" s="320">
        <f>SUMIF('RRE0020'!$A$2:$A$500,ĐML!A230,'RRE0020'!$E$2:$E$500)</f>
        <v>32220480000</v>
      </c>
      <c r="F230" s="320">
        <f>SUMIF('RRE0020'!$A$2:$A$500,ĐML!A230,'RRE0020'!$F$2:$F$500)</f>
        <v>47364102</v>
      </c>
      <c r="G230" s="320">
        <f>SUMIF(Call!$E$2:$E$13,ĐML!A230,Call!$D$2:$D$13)</f>
        <v>0</v>
      </c>
      <c r="H230" s="320">
        <f>SUMIF('RRE0020'!$A$2:$A$482,ĐML!A230,'RRE0020'!$G$2:$G$482)</f>
        <v>0</v>
      </c>
      <c r="I230" s="320">
        <f t="shared" si="20"/>
        <v>47364102</v>
      </c>
      <c r="J230" s="406" t="str">
        <f>VLOOKUP(A230,'3.File NGT'!$B$2:$I$85,8,0)</f>
        <v>0924</v>
      </c>
      <c r="K230" s="320"/>
      <c r="L230" s="275"/>
      <c r="M230" s="369"/>
      <c r="N230" s="320">
        <f t="shared" si="21"/>
        <v>47364102</v>
      </c>
      <c r="O230" s="320">
        <f>VLOOKUP(A230,'RRE0020'!$A$2:$L$482,12,0)</f>
        <v>0</v>
      </c>
      <c r="P230" s="428" t="e">
        <f>VLOOKUP(A230,'2.SDMG'!$G$2:$L$499,6,0)</f>
        <v>#N/A</v>
      </c>
      <c r="Q230" s="321" t="str">
        <f t="shared" si="18"/>
        <v>no</v>
      </c>
      <c r="R230" s="321" t="str">
        <f t="shared" si="19"/>
        <v>no</v>
      </c>
      <c r="S230" s="374"/>
    </row>
    <row r="231" spans="1:19" s="24" customFormat="1" ht="15.75" x14ac:dyDescent="0.25">
      <c r="A231" s="410" t="s">
        <v>2801</v>
      </c>
      <c r="B231" s="411" t="s">
        <v>2888</v>
      </c>
      <c r="C231" s="412" t="s">
        <v>34</v>
      </c>
      <c r="D231" s="56">
        <f>VLOOKUP(A231,'RRE0020'!$A$2:$K$500,11,0)</f>
        <v>0</v>
      </c>
      <c r="E231" s="320">
        <f>SUMIF('RRE0020'!$A$2:$A$500,ĐML!A231,'RRE0020'!$E$2:$E$500)</f>
        <v>37690000</v>
      </c>
      <c r="F231" s="320">
        <f>SUMIF('RRE0020'!$A$2:$A$500,ĐML!A231,'RRE0020'!$F$2:$F$500)</f>
        <v>149628</v>
      </c>
      <c r="G231" s="320">
        <f>SUMIF(Call!$E$2:$E$13,ĐML!A231,Call!$D$2:$D$13)</f>
        <v>0</v>
      </c>
      <c r="H231" s="320">
        <f>SUMIF('RRE0020'!$A$2:$A$482,ĐML!A231,'RRE0020'!$G$2:$G$482)</f>
        <v>0</v>
      </c>
      <c r="I231" s="320">
        <f t="shared" si="20"/>
        <v>149628</v>
      </c>
      <c r="J231" s="406" t="str">
        <f>VLOOKUP(A231,'3.File NGT'!$B$2:$I$85,8,0)</f>
        <v>1336</v>
      </c>
      <c r="K231" s="320"/>
      <c r="L231" s="275"/>
      <c r="M231" s="369"/>
      <c r="N231" s="320">
        <f t="shared" si="21"/>
        <v>149628</v>
      </c>
      <c r="O231" s="320">
        <f>VLOOKUP(A231,'RRE0020'!$A$2:$L$482,12,0)</f>
        <v>0</v>
      </c>
      <c r="P231" s="428" t="e">
        <f>VLOOKUP(A231,'2.SDMG'!$G$2:$L$499,6,0)</f>
        <v>#N/A</v>
      </c>
      <c r="Q231" s="321" t="str">
        <f t="shared" si="18"/>
        <v>no</v>
      </c>
      <c r="R231" s="321" t="str">
        <f t="shared" si="19"/>
        <v>no</v>
      </c>
      <c r="S231" s="374"/>
    </row>
    <row r="232" spans="1:19" s="24" customFormat="1" ht="15.75" x14ac:dyDescent="0.25">
      <c r="A232" s="410" t="s">
        <v>2889</v>
      </c>
      <c r="B232" s="411" t="s">
        <v>102</v>
      </c>
      <c r="C232" s="412" t="s">
        <v>33</v>
      </c>
      <c r="D232" s="56">
        <f>VLOOKUP(A232,'RRE0020'!$A$2:$K$500,11,0)</f>
        <v>0</v>
      </c>
      <c r="E232" s="320">
        <f>SUMIF('RRE0020'!$A$2:$A$500,ĐML!A232,'RRE0020'!$E$2:$E$500)</f>
        <v>15519847000</v>
      </c>
      <c r="F232" s="320">
        <f>SUMIF('RRE0020'!$A$2:$A$500,ĐML!A232,'RRE0020'!$F$2:$F$500)</f>
        <v>25804716</v>
      </c>
      <c r="G232" s="320">
        <f>SUMIF(Call!$E$2:$E$13,ĐML!A232,Call!$D$2:$D$13)</f>
        <v>0</v>
      </c>
      <c r="H232" s="320">
        <f>SUMIF('RRE0020'!$A$2:$A$482,ĐML!A232,'RRE0020'!$G$2:$G$482)</f>
        <v>0</v>
      </c>
      <c r="I232" s="320">
        <f t="shared" si="20"/>
        <v>25804716</v>
      </c>
      <c r="J232" s="406" t="e">
        <f>VLOOKUP(A232,'3.File NGT'!$B$2:$I$85,8,0)</f>
        <v>#N/A</v>
      </c>
      <c r="K232" s="320"/>
      <c r="L232" s="275"/>
      <c r="M232" s="369"/>
      <c r="N232" s="320">
        <f t="shared" si="21"/>
        <v>25804716</v>
      </c>
      <c r="O232" s="320">
        <f>VLOOKUP(A232,'RRE0020'!$A$2:$L$482,12,0)</f>
        <v>0</v>
      </c>
      <c r="P232" s="428" t="e">
        <f>VLOOKUP(A232,'2.SDMG'!$G$2:$L$499,6,0)</f>
        <v>#N/A</v>
      </c>
      <c r="Q232" s="321" t="str">
        <f t="shared" si="18"/>
        <v>no</v>
      </c>
      <c r="R232" s="321" t="str">
        <f t="shared" si="19"/>
        <v>no</v>
      </c>
      <c r="S232" s="374"/>
    </row>
    <row r="233" spans="1:19" s="24" customFormat="1" ht="15.75" x14ac:dyDescent="0.25">
      <c r="A233" s="410" t="s">
        <v>2890</v>
      </c>
      <c r="B233" s="411" t="s">
        <v>2891</v>
      </c>
      <c r="C233" s="412" t="s">
        <v>33</v>
      </c>
      <c r="D233" s="56">
        <f>VLOOKUP(A233,'RRE0020'!$A$2:$K$500,11,0)</f>
        <v>0</v>
      </c>
      <c r="E233" s="320">
        <f>SUMIF('RRE0020'!$A$2:$A$500,ĐML!A233,'RRE0020'!$E$2:$E$500)</f>
        <v>378593000</v>
      </c>
      <c r="F233" s="320">
        <f>SUMIF('RRE0020'!$A$2:$A$500,ĐML!A233,'RRE0020'!$F$2:$F$500)</f>
        <v>556516</v>
      </c>
      <c r="G233" s="320">
        <f>SUMIF(Call!$E$2:$E$13,ĐML!A233,Call!$D$2:$D$13)</f>
        <v>0</v>
      </c>
      <c r="H233" s="320">
        <f>SUMIF('RRE0020'!$A$2:$A$482,ĐML!A233,'RRE0020'!$G$2:$G$482)</f>
        <v>0</v>
      </c>
      <c r="I233" s="320">
        <f t="shared" si="20"/>
        <v>556516</v>
      </c>
      <c r="J233" s="406" t="str">
        <f>VLOOKUP(A233,'3.File NGT'!$B$2:$I$85,8,0)</f>
        <v>0133</v>
      </c>
      <c r="K233" s="320"/>
      <c r="L233" s="275"/>
      <c r="M233" s="369"/>
      <c r="N233" s="320">
        <f t="shared" si="21"/>
        <v>556516</v>
      </c>
      <c r="O233" s="320">
        <f>VLOOKUP(A233,'RRE0020'!$A$2:$L$482,12,0)</f>
        <v>0</v>
      </c>
      <c r="P233" s="428" t="e">
        <f>VLOOKUP(A233,'2.SDMG'!$G$2:$L$499,6,0)</f>
        <v>#N/A</v>
      </c>
      <c r="Q233" s="321" t="str">
        <f t="shared" si="18"/>
        <v>no</v>
      </c>
      <c r="R233" s="321" t="str">
        <f t="shared" si="19"/>
        <v>no</v>
      </c>
      <c r="S233" s="374"/>
    </row>
    <row r="234" spans="1:19" s="24" customFormat="1" ht="15.75" x14ac:dyDescent="0.25">
      <c r="A234" s="410" t="s">
        <v>2909</v>
      </c>
      <c r="B234" s="411" t="s">
        <v>3024</v>
      </c>
      <c r="C234" s="412" t="s">
        <v>33</v>
      </c>
      <c r="D234" s="56">
        <f>VLOOKUP(A234,'RRE0020'!$A$2:$K$500,11,0)</f>
        <v>0</v>
      </c>
      <c r="E234" s="320">
        <f>SUMIF('RRE0020'!$A$2:$A$500,ĐML!A234,'RRE0020'!$E$2:$E$500)</f>
        <v>165340000</v>
      </c>
      <c r="F234" s="320">
        <f>SUMIF('RRE0020'!$A$2:$A$500,ĐML!A234,'RRE0020'!$F$2:$F$500)</f>
        <v>243049</v>
      </c>
      <c r="G234" s="320">
        <f>SUMIF(Call!$E$2:$E$13,ĐML!A234,Call!$D$2:$D$13)</f>
        <v>0</v>
      </c>
      <c r="H234" s="320">
        <f>SUMIF('RRE0020'!$A$2:$A$482,ĐML!A234,'RRE0020'!$G$2:$G$482)</f>
        <v>0</v>
      </c>
      <c r="I234" s="320">
        <f t="shared" si="20"/>
        <v>243049</v>
      </c>
      <c r="J234" s="406" t="str">
        <f>VLOOKUP(A234,'3.File NGT'!$B$2:$I$85,8,0)</f>
        <v>0133</v>
      </c>
      <c r="K234" s="320"/>
      <c r="L234" s="275"/>
      <c r="M234" s="369"/>
      <c r="N234" s="320">
        <f t="shared" si="21"/>
        <v>243049</v>
      </c>
      <c r="O234" s="320">
        <f>VLOOKUP(A234,'RRE0020'!$A$2:$L$482,12,0)</f>
        <v>0</v>
      </c>
      <c r="P234" s="428" t="e">
        <f>VLOOKUP(A234,'2.SDMG'!$G$2:$L$499,6,0)</f>
        <v>#N/A</v>
      </c>
      <c r="Q234" s="321" t="str">
        <f t="shared" si="18"/>
        <v>no</v>
      </c>
      <c r="R234" s="321" t="str">
        <f t="shared" si="19"/>
        <v>no</v>
      </c>
      <c r="S234" s="374"/>
    </row>
    <row r="235" spans="1:19" s="24" customFormat="1" ht="15.75" x14ac:dyDescent="0.25">
      <c r="A235" s="410" t="s">
        <v>2892</v>
      </c>
      <c r="B235" s="411" t="s">
        <v>2893</v>
      </c>
      <c r="C235" s="412" t="s">
        <v>33</v>
      </c>
      <c r="D235" s="56">
        <f>VLOOKUP(A235,'RRE0020'!$A$2:$K$500,11,0)</f>
        <v>0</v>
      </c>
      <c r="E235" s="320">
        <f>SUMIF('RRE0020'!$A$2:$A$500,ĐML!A235,'RRE0020'!$E$2:$E$500)</f>
        <v>251675000</v>
      </c>
      <c r="F235" s="320">
        <f>SUMIF('RRE0020'!$A$2:$A$500,ĐML!A235,'RRE0020'!$F$2:$F$500)</f>
        <v>495787</v>
      </c>
      <c r="G235" s="320">
        <f>SUMIF(Call!$E$2:$E$13,ĐML!A235,Call!$D$2:$D$13)</f>
        <v>0</v>
      </c>
      <c r="H235" s="320">
        <f>SUMIF('RRE0020'!$A$2:$A$482,ĐML!A235,'RRE0020'!$G$2:$G$482)</f>
        <v>0</v>
      </c>
      <c r="I235" s="320">
        <f t="shared" si="20"/>
        <v>495787</v>
      </c>
      <c r="J235" s="406" t="str">
        <f>VLOOKUP(A235,'3.File NGT'!$B$2:$I$85,8,0)</f>
        <v>1187</v>
      </c>
      <c r="K235" s="320"/>
      <c r="L235" s="275"/>
      <c r="M235" s="369"/>
      <c r="N235" s="320">
        <f t="shared" si="21"/>
        <v>495787</v>
      </c>
      <c r="O235" s="320">
        <f>VLOOKUP(A235,'RRE0020'!$A$2:$L$482,12,0)</f>
        <v>0</v>
      </c>
      <c r="P235" s="428" t="e">
        <f>VLOOKUP(A235,'2.SDMG'!$G$2:$L$499,6,0)</f>
        <v>#N/A</v>
      </c>
      <c r="Q235" s="321" t="str">
        <f t="shared" si="18"/>
        <v>no</v>
      </c>
      <c r="R235" s="321" t="str">
        <f t="shared" si="19"/>
        <v>no</v>
      </c>
      <c r="S235" s="374"/>
    </row>
    <row r="236" spans="1:19" s="24" customFormat="1" ht="15.75" x14ac:dyDescent="0.25">
      <c r="A236" s="410" t="s">
        <v>2896</v>
      </c>
      <c r="B236" s="411" t="s">
        <v>3025</v>
      </c>
      <c r="C236" s="412" t="s">
        <v>37</v>
      </c>
      <c r="D236" s="56">
        <f>VLOOKUP(A236,'RRE0020'!$A$2:$K$500,11,0)</f>
        <v>0</v>
      </c>
      <c r="E236" s="320">
        <f>SUMIF('RRE0020'!$A$2:$A$500,ĐML!A236,'RRE0020'!$E$2:$E$500)</f>
        <v>675930730000</v>
      </c>
      <c r="F236" s="320">
        <f>SUMIF('RRE0020'!$A$2:$A$500,ĐML!A236,'RRE0020'!$F$2:$F$500)</f>
        <v>811116876</v>
      </c>
      <c r="G236" s="320">
        <f>SUMIF(Call!$E$2:$E$13,ĐML!A236,Call!$D$2:$D$13)</f>
        <v>0</v>
      </c>
      <c r="H236" s="320">
        <f>SUMIF('RRE0020'!$A$2:$A$482,ĐML!A236,'RRE0020'!$G$2:$G$482)</f>
        <v>0</v>
      </c>
      <c r="I236" s="320">
        <f t="shared" si="20"/>
        <v>811116876</v>
      </c>
      <c r="J236" s="406" t="str">
        <f>VLOOKUP(A236,'3.File NGT'!$B$2:$I$85,8,0)</f>
        <v>1414</v>
      </c>
      <c r="K236" s="320"/>
      <c r="L236" s="275"/>
      <c r="M236" s="369"/>
      <c r="N236" s="320">
        <f t="shared" si="21"/>
        <v>811116876</v>
      </c>
      <c r="O236" s="320">
        <f>VLOOKUP(A236,'RRE0020'!$A$2:$L$482,12,0)</f>
        <v>0</v>
      </c>
      <c r="P236" s="428" t="e">
        <f>VLOOKUP(A236,'2.SDMG'!$G$2:$L$499,6,0)</f>
        <v>#N/A</v>
      </c>
      <c r="Q236" s="321" t="str">
        <f t="shared" si="18"/>
        <v>no</v>
      </c>
      <c r="R236" s="321" t="str">
        <f t="shared" si="19"/>
        <v>no</v>
      </c>
      <c r="S236" s="374"/>
    </row>
    <row r="237" spans="1:19" s="24" customFormat="1" ht="15.75" x14ac:dyDescent="0.25">
      <c r="A237" s="410" t="s">
        <v>2930</v>
      </c>
      <c r="B237" s="411" t="s">
        <v>3026</v>
      </c>
      <c r="C237" s="412" t="s">
        <v>40</v>
      </c>
      <c r="D237" s="56">
        <f>VLOOKUP(A237,'RRE0020'!$A$2:$K$500,11,0)</f>
        <v>0</v>
      </c>
      <c r="E237" s="320">
        <f>SUMIF('RRE0020'!$A$2:$A$500,ĐML!A237,'RRE0020'!$E$2:$E$500)</f>
        <v>4610650000</v>
      </c>
      <c r="F237" s="320">
        <f>SUMIF('RRE0020'!$A$2:$A$500,ĐML!A237,'RRE0020'!$F$2:$F$500)</f>
        <v>6777636</v>
      </c>
      <c r="G237" s="320">
        <f>SUMIF(Call!$E$2:$E$13,ĐML!A237,Call!$D$2:$D$13)</f>
        <v>0</v>
      </c>
      <c r="H237" s="320">
        <f>SUMIF('RRE0020'!$A$2:$A$482,ĐML!A237,'RRE0020'!$G$2:$G$482)</f>
        <v>0</v>
      </c>
      <c r="I237" s="320">
        <f t="shared" si="20"/>
        <v>6777636</v>
      </c>
      <c r="J237" s="406" t="str">
        <f>VLOOKUP(A237,'3.File NGT'!$B$2:$I$85,8,0)</f>
        <v>1331</v>
      </c>
      <c r="K237" s="320"/>
      <c r="L237" s="275"/>
      <c r="M237" s="369"/>
      <c r="N237" s="320">
        <f t="shared" si="21"/>
        <v>6777636</v>
      </c>
      <c r="O237" s="320">
        <f>VLOOKUP(A237,'RRE0020'!$A$2:$L$482,12,0)</f>
        <v>0</v>
      </c>
      <c r="P237" s="428" t="e">
        <f>VLOOKUP(A237,'2.SDMG'!$G$2:$L$499,6,0)</f>
        <v>#N/A</v>
      </c>
      <c r="Q237" s="321" t="str">
        <f t="shared" si="18"/>
        <v>no</v>
      </c>
      <c r="R237" s="321" t="str">
        <f t="shared" si="19"/>
        <v>no</v>
      </c>
      <c r="S237" s="374"/>
    </row>
    <row r="238" spans="1:19" s="24" customFormat="1" ht="15.75" x14ac:dyDescent="0.25">
      <c r="A238" s="410" t="s">
        <v>2977</v>
      </c>
      <c r="B238" s="411" t="s">
        <v>3027</v>
      </c>
      <c r="C238" s="412" t="s">
        <v>34</v>
      </c>
      <c r="D238" s="56">
        <f>VLOOKUP(A238,'RRE0020'!$A$2:$K$500,11,0)</f>
        <v>0</v>
      </c>
      <c r="E238" s="320">
        <f>SUMIF('RRE0020'!$A$2:$A$500,ĐML!A238,'RRE0020'!$E$2:$E$500)</f>
        <v>970422000</v>
      </c>
      <c r="F238" s="320">
        <f>SUMIF('RRE0020'!$A$2:$A$500,ĐML!A238,'RRE0020'!$F$2:$F$500)</f>
        <v>1426517</v>
      </c>
      <c r="G238" s="320">
        <f>SUMIF(Call!$E$2:$E$13,ĐML!A238,Call!$D$2:$D$13)</f>
        <v>0</v>
      </c>
      <c r="H238" s="320">
        <f>SUMIF('RRE0020'!$A$2:$A$482,ĐML!A238,'RRE0020'!$G$2:$G$482)</f>
        <v>0</v>
      </c>
      <c r="I238" s="320">
        <f t="shared" si="20"/>
        <v>1426517</v>
      </c>
      <c r="J238" s="406" t="str">
        <f>VLOOKUP(A238,'3.File NGT'!$B$2:$I$85,8,0)</f>
        <v>1259</v>
      </c>
      <c r="K238" s="320"/>
      <c r="L238" s="275"/>
      <c r="M238" s="369"/>
      <c r="N238" s="320">
        <f t="shared" si="21"/>
        <v>1426517</v>
      </c>
      <c r="O238" s="320">
        <f>VLOOKUP(A238,'RRE0020'!$A$2:$L$482,12,0)</f>
        <v>0</v>
      </c>
      <c r="P238" s="428" t="e">
        <f>VLOOKUP(A238,'2.SDMG'!$G$2:$L$499,6,0)</f>
        <v>#N/A</v>
      </c>
      <c r="Q238" s="321" t="str">
        <f t="shared" si="18"/>
        <v>no</v>
      </c>
      <c r="R238" s="321" t="str">
        <f t="shared" si="19"/>
        <v>no</v>
      </c>
      <c r="S238" s="374"/>
    </row>
    <row r="239" spans="1:19" s="24" customFormat="1" ht="15.75" x14ac:dyDescent="0.25">
      <c r="A239" s="410" t="s">
        <v>114</v>
      </c>
      <c r="B239" s="411" t="s">
        <v>115</v>
      </c>
      <c r="C239" s="412" t="s">
        <v>33</v>
      </c>
      <c r="D239" s="56">
        <f>VLOOKUP(A239,'RRE0020'!$A$2:$K$500,11,0)</f>
        <v>0</v>
      </c>
      <c r="E239" s="320">
        <f>SUMIF('RRE0020'!$A$2:$A$500,ĐML!A239,'RRE0020'!$E$2:$E$500)</f>
        <v>3773609600</v>
      </c>
      <c r="F239" s="320">
        <f>SUMIF('RRE0020'!$A$2:$A$500,ĐML!A239,'RRE0020'!$F$2:$F$500)</f>
        <v>7441718</v>
      </c>
      <c r="G239" s="320">
        <f>SUMIF(Call!$E$2:$E$13,ĐML!A239,Call!$D$2:$D$13)</f>
        <v>96272</v>
      </c>
      <c r="H239" s="320">
        <f>SUMIF('RRE0020'!$A$2:$A$482,ĐML!A239,'RRE0020'!$G$2:$G$482)</f>
        <v>0</v>
      </c>
      <c r="I239" s="320">
        <f t="shared" si="20"/>
        <v>7345446</v>
      </c>
      <c r="J239" s="406" t="e">
        <f>VLOOKUP(A239,'3.File NGT'!$B$2:$I$85,8,0)</f>
        <v>#N/A</v>
      </c>
      <c r="K239" s="320"/>
      <c r="L239" s="275"/>
      <c r="M239" s="369"/>
      <c r="N239" s="320">
        <f t="shared" si="21"/>
        <v>7441718</v>
      </c>
      <c r="O239" s="320">
        <f>VLOOKUP(A239,'RRE0020'!$A$2:$L$482,12,0)</f>
        <v>0</v>
      </c>
      <c r="P239" s="428" t="e">
        <f>VLOOKUP(A239,'2.SDMG'!$G$2:$L$499,6,0)</f>
        <v>#N/A</v>
      </c>
      <c r="Q239" s="321" t="str">
        <f t="shared" si="18"/>
        <v>no</v>
      </c>
      <c r="R239" s="321" t="str">
        <f t="shared" si="19"/>
        <v>no</v>
      </c>
      <c r="S239" s="374"/>
    </row>
    <row r="240" spans="1:19" s="24" customFormat="1" ht="15.75" x14ac:dyDescent="0.25">
      <c r="A240" s="410" t="s">
        <v>147</v>
      </c>
      <c r="B240" s="411" t="s">
        <v>148</v>
      </c>
      <c r="C240" s="412" t="s">
        <v>34</v>
      </c>
      <c r="D240" s="56">
        <f>VLOOKUP(A240,'RRE0020'!$A$2:$K$500,11,0)</f>
        <v>0</v>
      </c>
      <c r="E240" s="320">
        <f>SUMIF('RRE0020'!$A$2:$A$500,ĐML!A240,'RRE0020'!$E$2:$E$500)</f>
        <v>78000000</v>
      </c>
      <c r="F240" s="320">
        <f>SUMIF('RRE0020'!$A$2:$A$500,ĐML!A240,'RRE0020'!$F$2:$F$500)</f>
        <v>153660</v>
      </c>
      <c r="G240" s="320">
        <f>SUMIF(Call!$E$2:$E$13,ĐML!A240,Call!$D$2:$D$13)</f>
        <v>0</v>
      </c>
      <c r="H240" s="320">
        <f>SUMIF('RRE0020'!$A$2:$A$482,ĐML!A240,'RRE0020'!$G$2:$G$482)</f>
        <v>0</v>
      </c>
      <c r="I240" s="320">
        <f t="shared" si="20"/>
        <v>153660</v>
      </c>
      <c r="J240" s="406" t="e">
        <f>VLOOKUP(A240,'3.File NGT'!$B$2:$I$85,8,0)</f>
        <v>#N/A</v>
      </c>
      <c r="K240" s="320"/>
      <c r="L240" s="275"/>
      <c r="M240" s="369"/>
      <c r="N240" s="320">
        <f t="shared" si="21"/>
        <v>153660</v>
      </c>
      <c r="O240" s="320">
        <f>VLOOKUP(A240,'RRE0020'!$A$2:$L$482,12,0)</f>
        <v>0</v>
      </c>
      <c r="P240" s="428" t="e">
        <f>VLOOKUP(A240,'2.SDMG'!$G$2:$L$499,6,0)</f>
        <v>#N/A</v>
      </c>
      <c r="Q240" s="321" t="str">
        <f t="shared" si="18"/>
        <v>no</v>
      </c>
      <c r="R240" s="321" t="str">
        <f t="shared" si="19"/>
        <v>no</v>
      </c>
      <c r="S240" s="374"/>
    </row>
    <row r="241" spans="1:19" s="24" customFormat="1" ht="15.75" x14ac:dyDescent="0.25">
      <c r="A241" s="410" t="s">
        <v>1934</v>
      </c>
      <c r="B241" s="411" t="s">
        <v>2290</v>
      </c>
      <c r="C241" s="412" t="s">
        <v>37</v>
      </c>
      <c r="D241" s="56">
        <f>VLOOKUP(A241,'RRE0020'!$A$2:$K$500,11,0)</f>
        <v>0</v>
      </c>
      <c r="E241" s="320">
        <f>SUMIF('RRE0020'!$A$2:$A$500,ĐML!A241,'RRE0020'!$E$2:$E$500)</f>
        <v>150390000</v>
      </c>
      <c r="F241" s="320">
        <f>SUMIF('RRE0020'!$A$2:$A$500,ĐML!A241,'RRE0020'!$F$2:$F$500)</f>
        <v>296264</v>
      </c>
      <c r="G241" s="320">
        <f>SUMIF(Call!$E$2:$E$13,ĐML!A241,Call!$D$2:$D$13)</f>
        <v>0</v>
      </c>
      <c r="H241" s="320">
        <f>SUMIF('RRE0020'!$A$2:$A$482,ĐML!A241,'RRE0020'!$G$2:$G$482)</f>
        <v>0</v>
      </c>
      <c r="I241" s="320">
        <f t="shared" si="20"/>
        <v>296264</v>
      </c>
      <c r="J241" s="406" t="e">
        <f>VLOOKUP(A241,'3.File NGT'!$B$2:$I$85,8,0)</f>
        <v>#N/A</v>
      </c>
      <c r="K241" s="320"/>
      <c r="L241" s="275"/>
      <c r="M241" s="369"/>
      <c r="N241" s="320">
        <f t="shared" si="21"/>
        <v>296264</v>
      </c>
      <c r="O241" s="320">
        <f>VLOOKUP(A241,'RRE0020'!$A$2:$L$482,12,0)</f>
        <v>0</v>
      </c>
      <c r="P241" s="428" t="e">
        <f>VLOOKUP(A241,'2.SDMG'!$G$2:$L$499,6,0)</f>
        <v>#N/A</v>
      </c>
      <c r="Q241" s="321" t="str">
        <f t="shared" si="18"/>
        <v>no</v>
      </c>
      <c r="R241" s="321" t="str">
        <f t="shared" si="19"/>
        <v>no</v>
      </c>
      <c r="S241" s="374"/>
    </row>
    <row r="242" spans="1:19" s="24" customFormat="1" ht="15.75" x14ac:dyDescent="0.25">
      <c r="A242" s="410" t="s">
        <v>2725</v>
      </c>
      <c r="B242" s="411" t="s">
        <v>2726</v>
      </c>
      <c r="C242" s="412" t="s">
        <v>35</v>
      </c>
      <c r="D242" s="56">
        <f>VLOOKUP(A242,'RRE0020'!$A$2:$K$500,11,0)</f>
        <v>0</v>
      </c>
      <c r="E242" s="320">
        <f>SUMIF('RRE0020'!$A$2:$A$500,ĐML!A242,'RRE0020'!$E$2:$E$500)</f>
        <v>119830000</v>
      </c>
      <c r="F242" s="320">
        <f>SUMIF('RRE0020'!$A$2:$A$500,ĐML!A242,'RRE0020'!$F$2:$F$500)</f>
        <v>236062</v>
      </c>
      <c r="G242" s="320">
        <f>SUMIF(Call!$E$2:$E$13,ĐML!A242,Call!$D$2:$D$13)</f>
        <v>0</v>
      </c>
      <c r="H242" s="320">
        <f>SUMIF('RRE0020'!$A$2:$A$482,ĐML!A242,'RRE0020'!$G$2:$G$482)</f>
        <v>0</v>
      </c>
      <c r="I242" s="320">
        <f t="shared" si="20"/>
        <v>236062</v>
      </c>
      <c r="J242" s="406" t="e">
        <f>VLOOKUP(A242,'3.File NGT'!$B$2:$I$85,8,0)</f>
        <v>#N/A</v>
      </c>
      <c r="K242" s="320"/>
      <c r="L242" s="275"/>
      <c r="M242" s="369"/>
      <c r="N242" s="320">
        <f t="shared" si="21"/>
        <v>236062</v>
      </c>
      <c r="O242" s="320">
        <f>VLOOKUP(A242,'RRE0020'!$A$2:$L$482,12,0)</f>
        <v>0</v>
      </c>
      <c r="P242" s="428" t="e">
        <f>VLOOKUP(A242,'2.SDMG'!$G$2:$L$499,6,0)</f>
        <v>#N/A</v>
      </c>
      <c r="Q242" s="321" t="str">
        <f t="shared" si="18"/>
        <v>no</v>
      </c>
      <c r="R242" s="321" t="str">
        <f t="shared" si="19"/>
        <v>no</v>
      </c>
      <c r="S242" s="374"/>
    </row>
    <row r="243" spans="1:19" s="24" customFormat="1" ht="15.75" x14ac:dyDescent="0.25">
      <c r="A243" s="410" t="s">
        <v>95</v>
      </c>
      <c r="B243" s="411" t="s">
        <v>96</v>
      </c>
      <c r="C243" s="412" t="s">
        <v>94</v>
      </c>
      <c r="D243" s="56">
        <f>VLOOKUP(A243,'RRE0020'!$A$2:$K$500,11,0)</f>
        <v>0</v>
      </c>
      <c r="E243" s="320">
        <f>SUMIF('RRE0020'!$A$2:$A$500,ĐML!A243,'RRE0020'!$E$2:$E$500)</f>
        <v>36493404000</v>
      </c>
      <c r="F243" s="320">
        <f>SUMIF('RRE0020'!$A$2:$A$500,ĐML!A243,'RRE0020'!$F$2:$F$500)</f>
        <v>0</v>
      </c>
      <c r="G243" s="320">
        <f>SUMIF(Call!$E$2:$E$13,ĐML!A243,Call!$D$2:$D$13)</f>
        <v>0</v>
      </c>
      <c r="H243" s="320">
        <f>SUMIF('RRE0020'!$A$2:$A$482,ĐML!A243,'RRE0020'!$G$2:$G$482)</f>
        <v>0</v>
      </c>
      <c r="I243" s="320">
        <f t="shared" si="20"/>
        <v>0</v>
      </c>
      <c r="J243" s="406" t="e">
        <f>VLOOKUP(A243,'3.File NGT'!$B$2:$I$85,8,0)</f>
        <v>#N/A</v>
      </c>
      <c r="K243" s="320"/>
      <c r="L243" s="275"/>
      <c r="M243" s="369"/>
      <c r="N243" s="320">
        <f t="shared" si="21"/>
        <v>0</v>
      </c>
      <c r="O243" s="320">
        <f>VLOOKUP(A243,'RRE0020'!$A$2:$L$482,12,0)</f>
        <v>0</v>
      </c>
      <c r="P243" s="428" t="e">
        <f>VLOOKUP(A243,'2.SDMG'!$G$2:$L$499,6,0)</f>
        <v>#N/A</v>
      </c>
      <c r="Q243" s="321" t="str">
        <f t="shared" si="18"/>
        <v>no</v>
      </c>
      <c r="R243" s="321" t="str">
        <f t="shared" si="19"/>
        <v>no</v>
      </c>
      <c r="S243" s="374"/>
    </row>
    <row r="244" spans="1:19" s="24" customFormat="1" ht="15.75" x14ac:dyDescent="0.25">
      <c r="A244" s="410" t="s">
        <v>196</v>
      </c>
      <c r="B244" s="411" t="s">
        <v>197</v>
      </c>
      <c r="C244" s="412" t="s">
        <v>38</v>
      </c>
      <c r="D244" s="56">
        <f>VLOOKUP(A244,'RRE0020'!$A$2:$K$500,11,0)</f>
        <v>0</v>
      </c>
      <c r="E244" s="320">
        <f>SUMIF('RRE0020'!$A$2:$A$500,ĐML!A244,'RRE0020'!$E$2:$E$500)</f>
        <v>5219315700</v>
      </c>
      <c r="F244" s="320">
        <f>SUMIF('RRE0020'!$A$2:$A$500,ĐML!A244,'RRE0020'!$F$2:$F$500)</f>
        <v>7672261</v>
      </c>
      <c r="G244" s="320">
        <f>SUMIF(Call!$E$2:$E$13,ĐML!A244,Call!$D$2:$D$13)</f>
        <v>0</v>
      </c>
      <c r="H244" s="320">
        <f>SUMIF('RRE0020'!$A$2:$A$482,ĐML!A244,'RRE0020'!$G$2:$G$482)</f>
        <v>0</v>
      </c>
      <c r="I244" s="320">
        <f t="shared" si="20"/>
        <v>7672261</v>
      </c>
      <c r="J244" s="406" t="e">
        <f>VLOOKUP(A244,'3.File NGT'!$B$2:$I$85,8,0)</f>
        <v>#N/A</v>
      </c>
      <c r="K244" s="320"/>
      <c r="L244" s="275"/>
      <c r="M244" s="369"/>
      <c r="N244" s="320">
        <f t="shared" si="21"/>
        <v>7672261</v>
      </c>
      <c r="O244" s="320">
        <f>VLOOKUP(A244,'RRE0020'!$A$2:$L$482,12,0)</f>
        <v>0</v>
      </c>
      <c r="P244" s="428" t="e">
        <f>VLOOKUP(A244,'2.SDMG'!$G$2:$L$499,6,0)</f>
        <v>#N/A</v>
      </c>
      <c r="Q244" s="321" t="str">
        <f t="shared" si="18"/>
        <v>no</v>
      </c>
      <c r="R244" s="321" t="str">
        <f t="shared" si="19"/>
        <v>no</v>
      </c>
      <c r="S244" s="374"/>
    </row>
    <row r="245" spans="1:19" s="24" customFormat="1" ht="15.75" x14ac:dyDescent="0.25">
      <c r="A245" s="410" t="s">
        <v>2597</v>
      </c>
      <c r="B245" s="411" t="s">
        <v>2623</v>
      </c>
      <c r="C245" s="412" t="s">
        <v>1560</v>
      </c>
      <c r="D245" s="56">
        <f>VLOOKUP(A245,'RRE0020'!$A$2:$K$500,11,0)</f>
        <v>0</v>
      </c>
      <c r="E245" s="320">
        <f>SUMIF('RRE0020'!$A$2:$A$500,ĐML!A245,'RRE0020'!$E$2:$E$500)</f>
        <v>65174000</v>
      </c>
      <c r="F245" s="320">
        <f>SUMIF('RRE0020'!$A$2:$A$500,ĐML!A245,'RRE0020'!$F$2:$F$500)</f>
        <v>128385</v>
      </c>
      <c r="G245" s="320">
        <f>SUMIF(Call!$E$2:$E$13,ĐML!A245,Call!$D$2:$D$13)</f>
        <v>0</v>
      </c>
      <c r="H245" s="320">
        <f>SUMIF('RRE0020'!$A$2:$A$482,ĐML!A245,'RRE0020'!$G$2:$G$482)</f>
        <v>0</v>
      </c>
      <c r="I245" s="320">
        <f t="shared" si="20"/>
        <v>128385</v>
      </c>
      <c r="J245" s="406" t="e">
        <f>VLOOKUP(A245,'3.File NGT'!$B$2:$I$85,8,0)</f>
        <v>#N/A</v>
      </c>
      <c r="K245" s="320"/>
      <c r="L245" s="275"/>
      <c r="M245" s="369"/>
      <c r="N245" s="320">
        <f t="shared" si="21"/>
        <v>128385</v>
      </c>
      <c r="O245" s="320">
        <f>VLOOKUP(A245,'RRE0020'!$A$2:$L$482,12,0)</f>
        <v>0</v>
      </c>
      <c r="P245" s="428" t="e">
        <f>VLOOKUP(A245,'2.SDMG'!$G$2:$L$499,6,0)</f>
        <v>#N/A</v>
      </c>
      <c r="Q245" s="321" t="str">
        <f t="shared" si="18"/>
        <v>no</v>
      </c>
      <c r="R245" s="321" t="str">
        <f t="shared" si="19"/>
        <v>no</v>
      </c>
      <c r="S245" s="374"/>
    </row>
    <row r="246" spans="1:19" s="24" customFormat="1" ht="15.75" x14ac:dyDescent="0.25">
      <c r="A246" s="410" t="s">
        <v>2096</v>
      </c>
      <c r="B246" s="411" t="s">
        <v>2727</v>
      </c>
      <c r="C246" s="412" t="s">
        <v>1563</v>
      </c>
      <c r="D246" s="56">
        <f>VLOOKUP(A246,'RRE0020'!$A$2:$K$500,11,0)</f>
        <v>0</v>
      </c>
      <c r="E246" s="320">
        <f>SUMIF('RRE0020'!$A$2:$A$500,ĐML!A246,'RRE0020'!$E$2:$E$500)</f>
        <v>1152355000</v>
      </c>
      <c r="F246" s="320">
        <f>SUMIF('RRE0020'!$A$2:$A$500,ĐML!A246,'RRE0020'!$F$2:$F$500)</f>
        <v>2270136</v>
      </c>
      <c r="G246" s="320">
        <f>SUMIF(Call!$E$2:$E$13,ĐML!A246,Call!$D$2:$D$13)</f>
        <v>0</v>
      </c>
      <c r="H246" s="320">
        <f>SUMIF('RRE0020'!$A$2:$A$482,ĐML!A246,'RRE0020'!$G$2:$G$482)</f>
        <v>0</v>
      </c>
      <c r="I246" s="320">
        <f t="shared" si="20"/>
        <v>2270136</v>
      </c>
      <c r="J246" s="406" t="e">
        <f>VLOOKUP(A246,'3.File NGT'!$B$2:$I$85,8,0)</f>
        <v>#N/A</v>
      </c>
      <c r="K246" s="320"/>
      <c r="L246" s="275"/>
      <c r="M246" s="369"/>
      <c r="N246" s="320">
        <f t="shared" si="21"/>
        <v>2270136</v>
      </c>
      <c r="O246" s="320">
        <f>VLOOKUP(A246,'RRE0020'!$A$2:$L$482,12,0)</f>
        <v>0</v>
      </c>
      <c r="P246" s="428" t="e">
        <f>VLOOKUP(A246,'2.SDMG'!$G$2:$L$499,6,0)</f>
        <v>#N/A</v>
      </c>
      <c r="Q246" s="321" t="str">
        <f t="shared" si="18"/>
        <v>no</v>
      </c>
      <c r="R246" s="321" t="str">
        <f t="shared" si="19"/>
        <v>no</v>
      </c>
      <c r="S246" s="374"/>
    </row>
    <row r="247" spans="1:19" s="24" customFormat="1" ht="15.75" x14ac:dyDescent="0.25">
      <c r="A247" s="410" t="s">
        <v>2679</v>
      </c>
      <c r="B247" s="411" t="s">
        <v>2680</v>
      </c>
      <c r="C247" s="412" t="s">
        <v>39</v>
      </c>
      <c r="D247" s="56">
        <f>VLOOKUP(A247,'RRE0020'!$A$2:$K$500,11,0)</f>
        <v>0</v>
      </c>
      <c r="E247" s="320">
        <f>SUMIF('RRE0020'!$A$2:$A$500,ĐML!A247,'RRE0020'!$E$2:$E$500)</f>
        <v>491870000</v>
      </c>
      <c r="F247" s="320">
        <f>SUMIF('RRE0020'!$A$2:$A$500,ĐML!A247,'RRE0020'!$F$2:$F$500)</f>
        <v>959847</v>
      </c>
      <c r="G247" s="320">
        <f>SUMIF(Call!$E$2:$E$13,ĐML!A247,Call!$D$2:$D$13)</f>
        <v>0</v>
      </c>
      <c r="H247" s="320">
        <f>SUMIF('RRE0020'!$A$2:$A$482,ĐML!A247,'RRE0020'!$G$2:$G$482)</f>
        <v>0</v>
      </c>
      <c r="I247" s="320">
        <f t="shared" si="20"/>
        <v>959847</v>
      </c>
      <c r="J247" s="406" t="e">
        <f>VLOOKUP(A247,'3.File NGT'!$B$2:$I$85,8,0)</f>
        <v>#N/A</v>
      </c>
      <c r="K247" s="320"/>
      <c r="L247" s="275"/>
      <c r="M247" s="369"/>
      <c r="N247" s="320">
        <f t="shared" si="21"/>
        <v>959847</v>
      </c>
      <c r="O247" s="320">
        <f>VLOOKUP(A247,'RRE0020'!$A$2:$L$482,12,0)</f>
        <v>0</v>
      </c>
      <c r="P247" s="428" t="e">
        <f>VLOOKUP(A247,'2.SDMG'!$G$2:$L$499,6,0)</f>
        <v>#N/A</v>
      </c>
      <c r="Q247" s="321" t="str">
        <f t="shared" si="18"/>
        <v>no</v>
      </c>
      <c r="R247" s="321" t="str">
        <f t="shared" si="19"/>
        <v>no</v>
      </c>
      <c r="S247" s="374"/>
    </row>
    <row r="248" spans="1:19" s="24" customFormat="1" ht="15.75" x14ac:dyDescent="0.25">
      <c r="A248" s="410" t="s">
        <v>223</v>
      </c>
      <c r="B248" s="411" t="s">
        <v>224</v>
      </c>
      <c r="C248" s="412" t="s">
        <v>40</v>
      </c>
      <c r="D248" s="56">
        <f>VLOOKUP(A248,'RRE0020'!$A$2:$K$500,11,0)</f>
        <v>0</v>
      </c>
      <c r="E248" s="320">
        <f>SUMIF('RRE0020'!$A$2:$A$500,ĐML!A248,'RRE0020'!$E$2:$E$500)</f>
        <v>1636376000</v>
      </c>
      <c r="F248" s="320">
        <f>SUMIF('RRE0020'!$A$2:$A$500,ĐML!A248,'RRE0020'!$F$2:$F$500)</f>
        <v>3193904</v>
      </c>
      <c r="G248" s="320">
        <f>SUMIF(Call!$E$2:$E$13,ĐML!A248,Call!$D$2:$D$13)</f>
        <v>0</v>
      </c>
      <c r="H248" s="320">
        <f>SUMIF('RRE0020'!$A$2:$A$482,ĐML!A248,'RRE0020'!$G$2:$G$482)</f>
        <v>0</v>
      </c>
      <c r="I248" s="320">
        <f t="shared" si="20"/>
        <v>3193904</v>
      </c>
      <c r="J248" s="406" t="e">
        <f>VLOOKUP(A248,'3.File NGT'!$B$2:$I$85,8,0)</f>
        <v>#N/A</v>
      </c>
      <c r="K248" s="320"/>
      <c r="L248" s="275"/>
      <c r="M248" s="369"/>
      <c r="N248" s="320">
        <f t="shared" si="21"/>
        <v>3193904</v>
      </c>
      <c r="O248" s="320">
        <f>VLOOKUP(A248,'RRE0020'!$A$2:$L$482,12,0)</f>
        <v>0</v>
      </c>
      <c r="P248" s="428" t="e">
        <f>VLOOKUP(A248,'2.SDMG'!$G$2:$L$499,6,0)</f>
        <v>#N/A</v>
      </c>
      <c r="Q248" s="321" t="str">
        <f t="shared" si="18"/>
        <v>no</v>
      </c>
      <c r="R248" s="321" t="str">
        <f t="shared" si="19"/>
        <v>no</v>
      </c>
      <c r="S248" s="374"/>
    </row>
    <row r="249" spans="1:19" s="24" customFormat="1" ht="15.75" x14ac:dyDescent="0.25">
      <c r="A249" s="410" t="s">
        <v>1669</v>
      </c>
      <c r="B249" s="411" t="s">
        <v>1670</v>
      </c>
      <c r="C249" s="412" t="s">
        <v>41</v>
      </c>
      <c r="D249" s="56">
        <f>VLOOKUP(A249,'RRE0020'!$A$2:$K$500,11,0)</f>
        <v>0</v>
      </c>
      <c r="E249" s="320">
        <f>SUMIF('RRE0020'!$A$2:$A$500,ĐML!A249,'RRE0020'!$E$2:$E$500)</f>
        <v>101175000</v>
      </c>
      <c r="F249" s="320">
        <f>SUMIF('RRE0020'!$A$2:$A$500,ĐML!A249,'RRE0020'!$F$2:$F$500)</f>
        <v>240279</v>
      </c>
      <c r="G249" s="320">
        <f>SUMIF(Call!$E$2:$E$13,ĐML!A249,Call!$D$2:$D$13)</f>
        <v>0</v>
      </c>
      <c r="H249" s="320">
        <f>SUMIF('RRE0020'!$A$2:$A$482,ĐML!A249,'RRE0020'!$G$2:$G$482)</f>
        <v>0</v>
      </c>
      <c r="I249" s="320">
        <f t="shared" si="20"/>
        <v>240279</v>
      </c>
      <c r="J249" s="406" t="e">
        <f>VLOOKUP(A249,'3.File NGT'!$B$2:$I$85,8,0)</f>
        <v>#N/A</v>
      </c>
      <c r="K249" s="320"/>
      <c r="L249" s="275"/>
      <c r="M249" s="369"/>
      <c r="N249" s="320">
        <f t="shared" si="21"/>
        <v>240279</v>
      </c>
      <c r="O249" s="320">
        <f>VLOOKUP(A249,'RRE0020'!$A$2:$L$482,12,0)</f>
        <v>0</v>
      </c>
      <c r="P249" s="428" t="e">
        <f>VLOOKUP(A249,'2.SDMG'!$G$2:$L$499,6,0)</f>
        <v>#N/A</v>
      </c>
      <c r="Q249" s="321" t="str">
        <f t="shared" si="18"/>
        <v>no</v>
      </c>
      <c r="R249" s="321" t="str">
        <f t="shared" si="19"/>
        <v>no</v>
      </c>
      <c r="S249" s="374"/>
    </row>
    <row r="250" spans="1:19" s="24" customFormat="1" ht="15.75" x14ac:dyDescent="0.25">
      <c r="A250" s="410" t="s">
        <v>149</v>
      </c>
      <c r="B250" s="411" t="s">
        <v>150</v>
      </c>
      <c r="C250" s="412" t="s">
        <v>38</v>
      </c>
      <c r="D250" s="56">
        <f>VLOOKUP(A250,'RRE0020'!$A$2:$K$500,11,0)</f>
        <v>0</v>
      </c>
      <c r="E250" s="320">
        <f>SUMIF('RRE0020'!$A$2:$A$500,ĐML!A250,'RRE0020'!$E$2:$E$500)</f>
        <v>17939345200</v>
      </c>
      <c r="F250" s="320">
        <f>SUMIF('RRE0020'!$A$2:$A$500,ĐML!A250,'RRE0020'!$F$2:$F$500)</f>
        <v>53279705</v>
      </c>
      <c r="G250" s="320">
        <f>SUMIF(Call!$E$2:$E$13,ĐML!A250,Call!$D$2:$D$13)</f>
        <v>0</v>
      </c>
      <c r="H250" s="320">
        <f>SUMIF('RRE0020'!$A$2:$A$482,ĐML!A250,'RRE0020'!$G$2:$G$482)</f>
        <v>0</v>
      </c>
      <c r="I250" s="320">
        <f t="shared" si="20"/>
        <v>53279705</v>
      </c>
      <c r="J250" s="406" t="e">
        <f>VLOOKUP(A250,'3.File NGT'!$B$2:$I$85,8,0)</f>
        <v>#N/A</v>
      </c>
      <c r="K250" s="320"/>
      <c r="L250" s="275"/>
      <c r="M250" s="369"/>
      <c r="N250" s="320">
        <f t="shared" si="21"/>
        <v>53279705</v>
      </c>
      <c r="O250" s="320">
        <f>VLOOKUP(A250,'RRE0020'!$A$2:$L$482,12,0)</f>
        <v>0</v>
      </c>
      <c r="P250" s="428"/>
      <c r="Q250" s="321" t="str">
        <f t="shared" si="18"/>
        <v>no</v>
      </c>
      <c r="R250" s="321" t="str">
        <f t="shared" si="19"/>
        <v>no</v>
      </c>
      <c r="S250" s="374"/>
    </row>
    <row r="251" spans="1:19" s="24" customFormat="1" ht="15.75" x14ac:dyDescent="0.25">
      <c r="A251" s="410" t="s">
        <v>335</v>
      </c>
      <c r="B251" s="411" t="s">
        <v>336</v>
      </c>
      <c r="C251" s="412" t="s">
        <v>38</v>
      </c>
      <c r="D251" s="56">
        <f>VLOOKUP(A251,'RRE0020'!$A$2:$K$500,11,0)</f>
        <v>0</v>
      </c>
      <c r="E251" s="320">
        <f>SUMIF('RRE0020'!$A$2:$A$500,ĐML!A251,'RRE0020'!$E$2:$E$500)</f>
        <v>6070409000</v>
      </c>
      <c r="F251" s="320">
        <f>SUMIF('RRE0020'!$A$2:$A$500,ĐML!A251,'RRE0020'!$F$2:$F$500)</f>
        <v>11958607</v>
      </c>
      <c r="G251" s="320">
        <f>SUMIF(Call!$E$2:$E$13,ĐML!A251,Call!$D$2:$D$13)</f>
        <v>0</v>
      </c>
      <c r="H251" s="320">
        <f>SUMIF('RRE0020'!$A$2:$A$482,ĐML!A251,'RRE0020'!$G$2:$G$482)</f>
        <v>0</v>
      </c>
      <c r="I251" s="320">
        <f t="shared" si="20"/>
        <v>11958607</v>
      </c>
      <c r="J251" s="406" t="e">
        <f>VLOOKUP(A251,'3.File NGT'!$B$2:$I$85,8,0)</f>
        <v>#N/A</v>
      </c>
      <c r="K251" s="320"/>
      <c r="L251" s="275"/>
      <c r="M251" s="369"/>
      <c r="N251" s="320">
        <f t="shared" si="21"/>
        <v>11958607</v>
      </c>
      <c r="O251" s="320">
        <f>VLOOKUP(A251,'RRE0020'!$A$2:$L$482,12,0)</f>
        <v>0</v>
      </c>
      <c r="P251" s="428"/>
      <c r="Q251" s="321" t="str">
        <f t="shared" si="18"/>
        <v>no</v>
      </c>
      <c r="R251" s="321" t="str">
        <f t="shared" si="19"/>
        <v>no</v>
      </c>
      <c r="S251" s="374"/>
    </row>
    <row r="252" spans="1:19" s="33" customFormat="1" ht="15.75" x14ac:dyDescent="0.25">
      <c r="A252" s="410" t="s">
        <v>1629</v>
      </c>
      <c r="B252" s="411" t="s">
        <v>3028</v>
      </c>
      <c r="C252" s="412" t="s">
        <v>38</v>
      </c>
      <c r="D252" s="56">
        <f>VLOOKUP(A252,'RRE0020'!$A$2:$K$500,11,0)</f>
        <v>0</v>
      </c>
      <c r="E252" s="320">
        <f>SUMIF('RRE0020'!$A$2:$A$500,ĐML!A252,'RRE0020'!$E$2:$E$500)</f>
        <v>14440000</v>
      </c>
      <c r="F252" s="320">
        <f>SUMIF('RRE0020'!$A$2:$A$500,ĐML!A252,'RRE0020'!$F$2:$F$500)</f>
        <v>28446</v>
      </c>
      <c r="G252" s="320">
        <f>SUMIF(Call!$E$2:$E$13,ĐML!A252,Call!$D$2:$D$13)</f>
        <v>0</v>
      </c>
      <c r="H252" s="320">
        <f>SUMIF('RRE0020'!$A$2:$A$482,ĐML!A252,'RRE0020'!$G$2:$G$482)</f>
        <v>0</v>
      </c>
      <c r="I252" s="320">
        <f t="shared" si="20"/>
        <v>28446</v>
      </c>
      <c r="J252" s="406" t="e">
        <f>VLOOKUP(A252,'3.File NGT'!$B$2:$I$85,8,0)</f>
        <v>#N/A</v>
      </c>
      <c r="K252" s="320"/>
      <c r="L252" s="275"/>
      <c r="M252" s="369"/>
      <c r="N252" s="320">
        <f t="shared" si="21"/>
        <v>28446</v>
      </c>
      <c r="O252" s="320">
        <f>VLOOKUP(A252,'RRE0020'!$A$2:$L$482,12,0)</f>
        <v>0</v>
      </c>
      <c r="P252" s="428" t="e">
        <f>VLOOKUP(A252,'2.SDMG'!$G$2:$L$499,6,0)</f>
        <v>#N/A</v>
      </c>
      <c r="Q252" s="321" t="str">
        <f t="shared" si="18"/>
        <v>no</v>
      </c>
      <c r="R252" s="321" t="str">
        <f t="shared" si="19"/>
        <v>no</v>
      </c>
      <c r="S252" s="309"/>
    </row>
    <row r="253" spans="1:19" ht="15.75" x14ac:dyDescent="0.25">
      <c r="A253" s="410" t="s">
        <v>2093</v>
      </c>
      <c r="B253" s="411" t="s">
        <v>2291</v>
      </c>
      <c r="C253" s="412" t="s">
        <v>38</v>
      </c>
      <c r="D253" s="56">
        <f>VLOOKUP(A253,'RRE0020'!$A$2:$K$500,11,0)</f>
        <v>0</v>
      </c>
      <c r="E253" s="320">
        <f>SUMIF('RRE0020'!$A$2:$A$500,ĐML!A253,'RRE0020'!$E$2:$E$500)</f>
        <v>1023040000</v>
      </c>
      <c r="F253" s="320">
        <f>SUMIF('RRE0020'!$A$2:$A$500,ĐML!A253,'RRE0020'!$F$2:$F$500)</f>
        <v>2015380</v>
      </c>
      <c r="G253" s="320">
        <f>SUMIF(Call!$E$2:$E$13,ĐML!A253,Call!$D$2:$D$13)</f>
        <v>0</v>
      </c>
      <c r="H253" s="320">
        <f>SUMIF('RRE0020'!$A$2:$A$482,ĐML!A253,'RRE0020'!$G$2:$G$482)</f>
        <v>0</v>
      </c>
      <c r="I253" s="320">
        <f t="shared" si="20"/>
        <v>2015380</v>
      </c>
      <c r="J253" s="406" t="e">
        <f>VLOOKUP(A253,'3.File NGT'!$B$2:$I$85,8,0)</f>
        <v>#N/A</v>
      </c>
      <c r="K253" s="320"/>
      <c r="L253" s="275"/>
      <c r="M253" s="369"/>
      <c r="N253" s="320">
        <f t="shared" si="21"/>
        <v>2015380</v>
      </c>
      <c r="O253" s="320">
        <f>VLOOKUP(A253,'RRE0020'!$A$2:$L$482,12,0)</f>
        <v>0</v>
      </c>
      <c r="P253" s="428" t="e">
        <f>VLOOKUP(A253,'2.SDMG'!$G$2:$L$499,6,0)</f>
        <v>#N/A</v>
      </c>
      <c r="Q253" s="321" t="str">
        <f t="shared" si="18"/>
        <v>no</v>
      </c>
      <c r="R253" s="321" t="str">
        <f t="shared" si="19"/>
        <v>no</v>
      </c>
    </row>
    <row r="254" spans="1:19" ht="15.75" x14ac:dyDescent="0.25">
      <c r="A254" s="410" t="s">
        <v>2349</v>
      </c>
      <c r="B254" s="411" t="s">
        <v>2380</v>
      </c>
      <c r="C254" s="412" t="s">
        <v>38</v>
      </c>
      <c r="D254" s="56">
        <f>VLOOKUP(A254,'RRE0020'!$A$2:$K$500,11,0)</f>
        <v>0</v>
      </c>
      <c r="E254" s="320">
        <f>SUMIF('RRE0020'!$A$2:$A$500,ĐML!A254,'RRE0020'!$E$2:$E$500)</f>
        <v>13101370000</v>
      </c>
      <c r="F254" s="320">
        <f>SUMIF('RRE0020'!$A$2:$A$500,ĐML!A254,'RRE0020'!$F$2:$F$500)</f>
        <v>25809512</v>
      </c>
      <c r="G254" s="320">
        <f>SUMIF(Call!$E$2:$E$13,ĐML!A254,Call!$D$2:$D$13)</f>
        <v>0</v>
      </c>
      <c r="H254" s="320">
        <f>SUMIF('RRE0020'!$A$2:$A$482,ĐML!A254,'RRE0020'!$G$2:$G$482)</f>
        <v>0</v>
      </c>
      <c r="I254" s="320">
        <f t="shared" si="20"/>
        <v>25809512</v>
      </c>
      <c r="J254" s="406" t="e">
        <f>VLOOKUP(A254,'3.File NGT'!$B$2:$I$85,8,0)</f>
        <v>#N/A</v>
      </c>
      <c r="K254" s="320"/>
      <c r="L254" s="275"/>
      <c r="M254" s="369"/>
      <c r="N254" s="320">
        <f t="shared" si="21"/>
        <v>25809512</v>
      </c>
      <c r="O254" s="320">
        <f>VLOOKUP(A254,'RRE0020'!$A$2:$L$482,12,0)</f>
        <v>0</v>
      </c>
      <c r="P254" s="428"/>
      <c r="Q254" s="321" t="str">
        <f t="shared" si="18"/>
        <v>no</v>
      </c>
      <c r="R254" s="321" t="str">
        <f t="shared" si="19"/>
        <v>no</v>
      </c>
    </row>
    <row r="255" spans="1:19" x14ac:dyDescent="0.25">
      <c r="E255" s="309">
        <f>SUM(E3:E254)</f>
        <v>7477695387150</v>
      </c>
      <c r="F255" s="309">
        <f t="shared" ref="F255:R255" si="22">SUM(F3:F254)</f>
        <v>11616371425</v>
      </c>
      <c r="G255" s="309">
        <f t="shared" si="22"/>
        <v>127238</v>
      </c>
      <c r="H255" s="309">
        <f t="shared" si="22"/>
        <v>0</v>
      </c>
      <c r="I255" s="309">
        <f t="shared" si="22"/>
        <v>11616244187</v>
      </c>
      <c r="J255" s="309"/>
      <c r="K255" s="309">
        <f>SUM(K90:K254)</f>
        <v>227700000</v>
      </c>
      <c r="L255" s="309"/>
      <c r="M255" s="309"/>
      <c r="N255" s="309">
        <f t="shared" si="22"/>
        <v>10376071425</v>
      </c>
      <c r="O255" s="309">
        <f t="shared" si="22"/>
        <v>1167500000</v>
      </c>
      <c r="P255" s="309" t="e">
        <f t="shared" si="22"/>
        <v>#N/A</v>
      </c>
      <c r="Q255" s="309">
        <f t="shared" si="22"/>
        <v>0</v>
      </c>
      <c r="R255" s="309">
        <f t="shared" si="22"/>
        <v>0</v>
      </c>
    </row>
    <row r="256" spans="1:19" x14ac:dyDescent="0.25">
      <c r="M256" s="373"/>
    </row>
    <row r="257" spans="13:13" x14ac:dyDescent="0.25">
      <c r="M257" s="373"/>
    </row>
  </sheetData>
  <autoFilter ref="A2:R255"/>
  <mergeCells count="1">
    <mergeCell ref="T2:U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1.SDCN</vt:lpstr>
      <vt:lpstr>2.SDMG</vt:lpstr>
      <vt:lpstr>3.File NGT</vt:lpstr>
      <vt:lpstr>4.File CTV</vt:lpstr>
      <vt:lpstr>5.QĐ</vt:lpstr>
      <vt:lpstr>RRE0020</vt:lpstr>
      <vt:lpstr>Call</vt:lpstr>
      <vt:lpstr>HP</vt:lpstr>
      <vt:lpstr>ĐML</vt:lpstr>
      <vt:lpstr>CS đặc biệt</vt:lpstr>
      <vt:lpstr>HH</vt:lpstr>
      <vt:lpstr>Inter</vt:lpstr>
      <vt:lpstr>CTV Linh A0412</vt:lpstr>
      <vt:lpstr>Referrer</vt:lpstr>
      <vt:lpstr>Group</vt:lpstr>
      <vt:lpstr>Broker</vt:lpstr>
      <vt:lpstr>Mr. Thieu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Vu Thanh</dc:creator>
  <cp:lastModifiedBy>Hiep Dang Vo</cp:lastModifiedBy>
  <dcterms:created xsi:type="dcterms:W3CDTF">2017-01-12T03:36:41Z</dcterms:created>
  <dcterms:modified xsi:type="dcterms:W3CDTF">2021-05-04T14:51:30Z</dcterms:modified>
</cp:coreProperties>
</file>