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. Excel\"/>
    </mc:Choice>
  </mc:AlternateContent>
  <xr:revisionPtr revIDLastSave="0" documentId="13_ncr:1_{51A79CDC-0E73-427B-B34F-12CB4AF92A8B}" xr6:coauthVersionLast="47" xr6:coauthVersionMax="47" xr10:uidLastSave="{00000000-0000-0000-0000-000000000000}"/>
  <bookViews>
    <workbookView xWindow="-120" yWindow="-120" windowWidth="29040" windowHeight="15720" tabRatio="33" xr2:uid="{16BD7171-C0AF-416D-90A6-51435E8C6521}"/>
  </bookViews>
  <sheets>
    <sheet name="APP" sheetId="1" r:id="rId1"/>
    <sheet name="Planilha2" sheetId="2" r:id="rId2"/>
  </sheets>
  <definedNames>
    <definedName name="Aporte">APP!$D$20</definedName>
    <definedName name="patrimonio">APP!$D$23</definedName>
    <definedName name="qtd_anos">APP!$D$21</definedName>
    <definedName name="rendimento_carteira">APP!$D$15</definedName>
    <definedName name="salario">APP!$D$14</definedName>
    <definedName name="sugestao_investimento">APP!$D$16</definedName>
    <definedName name="tr_mensal">APP!$D$22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C44" i="1"/>
  <c r="C39" i="1"/>
  <c r="I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6" i="1"/>
  <c r="D40" i="1" s="1"/>
  <c r="D16" i="1"/>
  <c r="D23" i="1"/>
  <c r="D24" i="1" s="1"/>
  <c r="C28" i="1"/>
  <c r="D28" i="1" s="1"/>
  <c r="C29" i="1"/>
  <c r="D29" i="1" s="1"/>
  <c r="C30" i="1"/>
  <c r="D30" i="1" s="1"/>
  <c r="C31" i="1"/>
  <c r="D31" i="1" s="1"/>
  <c r="C27" i="1"/>
  <c r="D27" i="1" s="1"/>
  <c r="D42" i="1" l="1"/>
  <c r="D39" i="1"/>
  <c r="D41" i="1"/>
  <c r="D43" i="1"/>
  <c r="D44" i="1"/>
  <c r="D45" i="1" l="1"/>
</calcChain>
</file>

<file path=xl/sharedStrings.xml><?xml version="1.0" encoding="utf-8"?>
<sst xmlns="http://schemas.openxmlformats.org/spreadsheetml/2006/main" count="71" uniqueCount="36">
  <si>
    <t>Quanto investir por mês?</t>
  </si>
  <si>
    <t>Por quanto anos investir?</t>
  </si>
  <si>
    <t>Taxa de rendimento mensal?</t>
  </si>
  <si>
    <t>Quanto de patrimônio acumulado terei?</t>
  </si>
  <si>
    <t>Dividendos mensais?</t>
  </si>
  <si>
    <t>INVESTIMENTO MENSAL</t>
  </si>
  <si>
    <t xml:space="preserve">Quanto em 2 Anos </t>
  </si>
  <si>
    <t xml:space="preserve">Quanto em 5 Anos </t>
  </si>
  <si>
    <t xml:space="preserve">Quanto em 10 Anos </t>
  </si>
  <si>
    <t xml:space="preserve">Quanto em 20 Anos </t>
  </si>
  <si>
    <t xml:space="preserve">Quanto em 30 Anos </t>
  </si>
  <si>
    <t>CENÁRIOS</t>
  </si>
  <si>
    <t>Rendimento Carteira</t>
  </si>
  <si>
    <t>Salário</t>
  </si>
  <si>
    <t>Sugestão Investimento</t>
  </si>
  <si>
    <t>CONFIGURAÇÕES</t>
  </si>
  <si>
    <t>Dividendo</t>
  </si>
  <si>
    <t>Perfil</t>
  </si>
  <si>
    <t>Valor a ser investido por mês</t>
  </si>
  <si>
    <t>TIPO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</si>
  <si>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</si>
  <si>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</si>
  <si>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</si>
  <si>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</si>
  <si>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</si>
  <si>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</si>
  <si>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</si>
  <si>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</si>
  <si>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</si>
  <si>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TIPO DE FII</t>
  </si>
  <si>
    <t>PERFIL</t>
  </si>
  <si>
    <t>Conservador</t>
  </si>
  <si>
    <t>CHAVE</t>
  </si>
  <si>
    <t>Moderado</t>
  </si>
  <si>
    <t>Agressivo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</si>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</sst>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%"/>
    <numFmt numFmtId="165" formatCode="&quot;R$&quot;\ #,##0.00"/>
    <numFmt numFmtId="166" formatCode="&quot;R$&quot;\ #,##0.000;[Red]\-&quot;R$&quot;\ 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 style="medium">
        <color indexed="64"/>
      </left>
      <right/>
      <top style="medium">
        <color theme="2"/>
      </top>
      <bottom style="medium">
        <color theme="2"/>
      </bottom>
      <diagonal/>
    </border>
    <border>
      <left style="medium">
        <color indexed="64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4" borderId="0" xfId="0" applyFill="1"/>
    <xf numFmtId="0" fontId="4" fillId="5" borderId="0" xfId="0" applyFont="1" applyFill="1"/>
    <xf numFmtId="0" fontId="0" fillId="0" borderId="11" xfId="0" applyBorder="1"/>
    <xf numFmtId="44" fontId="0" fillId="0" borderId="0" xfId="1" applyFont="1"/>
    <xf numFmtId="165" fontId="6" fillId="7" borderId="16" xfId="1" applyNumberFormat="1" applyFont="1" applyFill="1" applyBorder="1" applyAlignment="1">
      <alignment horizontal="center"/>
    </xf>
    <xf numFmtId="165" fontId="6" fillId="7" borderId="20" xfId="0" applyNumberFormat="1" applyFont="1" applyFill="1" applyBorder="1" applyAlignment="1">
      <alignment horizontal="center"/>
    </xf>
    <xf numFmtId="10" fontId="6" fillId="7" borderId="18" xfId="0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/>
    </xf>
    <xf numFmtId="8" fontId="5" fillId="4" borderId="23" xfId="0" applyNumberFormat="1" applyFont="1" applyFill="1" applyBorder="1" applyAlignment="1">
      <alignment horizontal="center"/>
    </xf>
    <xf numFmtId="8" fontId="5" fillId="4" borderId="16" xfId="0" applyNumberFormat="1" applyFont="1" applyFill="1" applyBorder="1" applyAlignment="1">
      <alignment horizontal="center"/>
    </xf>
    <xf numFmtId="0" fontId="5" fillId="4" borderId="17" xfId="0" applyFont="1" applyFill="1" applyBorder="1" applyAlignment="1">
      <alignment horizontal="left"/>
    </xf>
    <xf numFmtId="8" fontId="5" fillId="4" borderId="24" xfId="0" applyNumberFormat="1" applyFont="1" applyFill="1" applyBorder="1" applyAlignment="1">
      <alignment horizontal="center"/>
    </xf>
    <xf numFmtId="8" fontId="5" fillId="4" borderId="18" xfId="0" applyNumberFormat="1" applyFont="1" applyFill="1" applyBorder="1" applyAlignment="1">
      <alignment horizontal="center"/>
    </xf>
    <xf numFmtId="0" fontId="5" fillId="4" borderId="19" xfId="0" applyFont="1" applyFill="1" applyBorder="1" applyAlignment="1">
      <alignment horizontal="left"/>
    </xf>
    <xf numFmtId="8" fontId="5" fillId="4" borderId="25" xfId="0" applyNumberFormat="1" applyFont="1" applyFill="1" applyBorder="1" applyAlignment="1">
      <alignment horizontal="center"/>
    </xf>
    <xf numFmtId="8" fontId="5" fillId="4" borderId="20" xfId="0" applyNumberFormat="1" applyFont="1" applyFill="1" applyBorder="1" applyAlignment="1">
      <alignment horizontal="center"/>
    </xf>
    <xf numFmtId="8" fontId="6" fillId="4" borderId="9" xfId="0" applyNumberFormat="1" applyFont="1" applyFill="1" applyBorder="1" applyAlignment="1">
      <alignment horizontal="center"/>
    </xf>
    <xf numFmtId="166" fontId="6" fillId="4" borderId="10" xfId="0" applyNumberFormat="1" applyFont="1" applyFill="1" applyBorder="1" applyAlignment="1">
      <alignment horizontal="center"/>
    </xf>
    <xf numFmtId="0" fontId="2" fillId="2" borderId="0" xfId="3"/>
    <xf numFmtId="165" fontId="0" fillId="4" borderId="0" xfId="1" applyNumberFormat="1" applyFont="1" applyFill="1" applyAlignment="1">
      <alignment horizontal="center"/>
    </xf>
    <xf numFmtId="0" fontId="2" fillId="2" borderId="0" xfId="3" applyAlignment="1">
      <alignment horizontal="center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8" borderId="0" xfId="0" applyFont="1" applyFill="1" applyAlignment="1">
      <alignment horizontal="center"/>
    </xf>
    <xf numFmtId="165" fontId="3" fillId="8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0" borderId="11" xfId="0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9" fontId="2" fillId="2" borderId="0" xfId="2" applyFont="1" applyFill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22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left"/>
    </xf>
    <xf numFmtId="0" fontId="6" fillId="7" borderId="23" xfId="0" applyFont="1" applyFill="1" applyBorder="1" applyAlignment="1">
      <alignment horizontal="left"/>
    </xf>
    <xf numFmtId="0" fontId="6" fillId="7" borderId="17" xfId="0" applyFont="1" applyFill="1" applyBorder="1" applyAlignment="1">
      <alignment horizontal="left"/>
    </xf>
    <xf numFmtId="0" fontId="6" fillId="7" borderId="24" xfId="0" applyFont="1" applyFill="1" applyBorder="1" applyAlignment="1">
      <alignment horizontal="left"/>
    </xf>
    <xf numFmtId="0" fontId="6" fillId="7" borderId="19" xfId="0" applyFont="1" applyFill="1" applyBorder="1" applyAlignment="1">
      <alignment horizontal="left"/>
    </xf>
    <xf numFmtId="0" fontId="6" fillId="7" borderId="25" xfId="0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21" xfId="0" applyFont="1" applyBorder="1" applyAlignment="1">
      <alignment horizontal="left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63-4EC5-8C95-DB7EACAB53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63-4EC5-8C95-DB7EACAB53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63-4EC5-8C95-DB7EACAB53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63-4EC5-8C95-DB7EACAB53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63-4EC5-8C95-DB7EACAB53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63-4EC5-8C95-DB7EACAB53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APP!$C$39:$C$44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D-4DE1-9D70-691E85CC7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it/photo/1583845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1133475</xdr:colOff>
      <xdr:row>0</xdr:row>
      <xdr:rowOff>66675</xdr:rowOff>
    </xdr:from>
    <xdr:to>
      <xdr:col>4</xdr:col>
      <xdr:colOff>28576</xdr:colOff>
      <xdr:row>11</xdr:row>
      <xdr:rowOff>19050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FD0DB8D-1AB3-090A-97D2-B07E5141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33475" y="66675"/>
          <a:ext cx="5819776" cy="1733550"/>
        </a:xfrm>
        <a:prstGeom prst="rect">
          <a:avLst/>
        </a:prstGeom>
        <a:solidFill>
          <a:schemeClr val="accent6">
            <a:lumMod val="50000"/>
          </a:schemeClr>
        </a:solidFill>
      </xdr:spPr>
    </xdr:pic>
    <xdr:clientData/>
  </xdr:twoCellAnchor>
  <xdr:oneCellAnchor>
    <xdr:from>
      <xdr:col>1</xdr:col>
      <xdr:colOff>314325</xdr:colOff>
      <xdr:row>6</xdr:row>
      <xdr:rowOff>19050</xdr:rowOff>
    </xdr:from>
    <xdr:ext cx="4953000" cy="55245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6837C32-29F8-5B7E-A934-7887B3E736A1}"/>
            </a:ext>
          </a:extLst>
        </xdr:cNvPr>
        <xdr:cNvSpPr txBox="1"/>
      </xdr:nvSpPr>
      <xdr:spPr>
        <a:xfrm>
          <a:off x="1457325" y="1162050"/>
          <a:ext cx="495300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4000" b="1" i="1">
              <a:solidFill>
                <a:schemeClr val="bg1">
                  <a:lumMod val="95000"/>
                </a:schemeClr>
              </a:solidFill>
            </a:rPr>
            <a:t>SECURE</a:t>
          </a:r>
          <a:r>
            <a:rPr lang="pt-BR" sz="4000" b="1" i="1" baseline="0">
              <a:solidFill>
                <a:schemeClr val="bg1">
                  <a:lumMod val="95000"/>
                </a:schemeClr>
              </a:solidFill>
            </a:rPr>
            <a:t> INVEST</a:t>
          </a:r>
          <a:endParaRPr lang="pt-BR" sz="4000" b="1" i="1">
            <a:solidFill>
              <a:schemeClr val="bg1">
                <a:lumMod val="95000"/>
              </a:schemeClr>
            </a:solidFill>
          </a:endParaRPr>
        </a:p>
      </xdr:txBody>
    </xdr:sp>
    <xdr:clientData/>
  </xdr:oneCellAnchor>
  <xdr:twoCellAnchor>
    <xdr:from>
      <xdr:col>1</xdr:col>
      <xdr:colOff>61912</xdr:colOff>
      <xdr:row>46</xdr:row>
      <xdr:rowOff>185737</xdr:rowOff>
    </xdr:from>
    <xdr:to>
      <xdr:col>2</xdr:col>
      <xdr:colOff>1081087</xdr:colOff>
      <xdr:row>61</xdr:row>
      <xdr:rowOff>71437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CBF15F9-B82E-0D86-892E-DA6D7F010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0727-9FEE-4AD7-B31A-2A897CEED277}">
  <dimension ref="A8:H73"/>
  <sheetViews>
    <sheetView showGridLines="0" showRowColHeaders="0" tabSelected="1" zoomScaleNormal="100" workbookViewId="0">
      <selection activeCell="E65" sqref="E65"/>
    </sheetView>
  </sheetViews>
  <sheetFormatPr defaultColWidth="0" defaultRowHeight="15" x14ac:dyDescent="0.25"/>
  <cols>
    <col min="1" max="1" width="17.140625" customWidth="1"/>
    <col min="2" max="2" width="53.28515625" customWidth="1"/>
    <col min="3" max="3" width="19.140625" bestFit="1" customWidth="1"/>
    <col min="4" max="4" width="14.28515625" customWidth="1"/>
    <col min="5" max="5" width="16" customWidth="1"/>
    <col min="6" max="8" width="0" hidden="1" customWidth="1"/>
    <col min="9" max="16384" width="9.140625" hidden="1"/>
  </cols>
  <sheetData>
    <row r="8" spans="2:4" ht="5.25" customHeight="1" x14ac:dyDescent="0.25"/>
    <row r="9" spans="2:4" hidden="1" x14ac:dyDescent="0.25"/>
    <row r="12" spans="2:4" ht="15.75" thickBot="1" x14ac:dyDescent="0.3">
      <c r="C12" s="2"/>
    </row>
    <row r="13" spans="2:4" ht="19.5" thickBot="1" x14ac:dyDescent="0.3">
      <c r="B13" s="47" t="s">
        <v>15</v>
      </c>
      <c r="C13" s="48"/>
      <c r="D13" s="49"/>
    </row>
    <row r="14" spans="2:4" ht="16.5" customHeight="1" thickBot="1" x14ac:dyDescent="0.3">
      <c r="B14" s="50" t="s">
        <v>13</v>
      </c>
      <c r="C14" s="51"/>
      <c r="D14" s="9">
        <v>2000</v>
      </c>
    </row>
    <row r="15" spans="2:4" ht="15" customHeight="1" thickBot="1" x14ac:dyDescent="0.3">
      <c r="B15" s="52" t="s">
        <v>12</v>
      </c>
      <c r="C15" s="53"/>
      <c r="D15" s="11">
        <v>6.0000000000000001E-3</v>
      </c>
    </row>
    <row r="16" spans="2:4" ht="15" customHeight="1" thickBot="1" x14ac:dyDescent="0.3">
      <c r="B16" s="54" t="s">
        <v>14</v>
      </c>
      <c r="C16" s="55"/>
      <c r="D16" s="10">
        <f>salario*30%</f>
        <v>600</v>
      </c>
    </row>
    <row r="17" spans="1:4" x14ac:dyDescent="0.25">
      <c r="C17" s="2"/>
    </row>
    <row r="18" spans="1:4" ht="1.5" customHeight="1" x14ac:dyDescent="0.25">
      <c r="C18" s="2"/>
    </row>
    <row r="19" spans="1:4" ht="31.5" customHeight="1" thickBot="1" x14ac:dyDescent="0.3">
      <c r="B19" s="43" t="s">
        <v>5</v>
      </c>
      <c r="C19" s="44"/>
      <c r="D19" s="44"/>
    </row>
    <row r="20" spans="1:4" ht="16.5" thickBot="1" x14ac:dyDescent="0.3">
      <c r="B20" s="56" t="s">
        <v>0</v>
      </c>
      <c r="C20" s="57"/>
      <c r="D20" s="12">
        <v>200</v>
      </c>
    </row>
    <row r="21" spans="1:4" ht="16.5" thickBot="1" x14ac:dyDescent="0.3">
      <c r="B21" s="37" t="s">
        <v>1</v>
      </c>
      <c r="C21" s="38"/>
      <c r="D21" s="4">
        <v>10</v>
      </c>
    </row>
    <row r="22" spans="1:4" ht="16.5" thickBot="1" x14ac:dyDescent="0.3">
      <c r="B22" s="37" t="s">
        <v>2</v>
      </c>
      <c r="C22" s="38"/>
      <c r="D22" s="3">
        <v>1.0789999999999999E-2</v>
      </c>
    </row>
    <row r="23" spans="1:4" ht="16.5" thickBot="1" x14ac:dyDescent="0.3">
      <c r="B23" s="39" t="s">
        <v>3</v>
      </c>
      <c r="C23" s="40"/>
      <c r="D23" s="23">
        <f>FV(tr_mensal,qtd_anos*12,Aporte*-1)</f>
        <v>48656.842506034438</v>
      </c>
    </row>
    <row r="24" spans="1:4" ht="16.5" thickBot="1" x14ac:dyDescent="0.3">
      <c r="B24" s="41" t="s">
        <v>4</v>
      </c>
      <c r="C24" s="42"/>
      <c r="D24" s="24">
        <f>patrimonio*rendimento_carteira</f>
        <v>291.94105503620665</v>
      </c>
    </row>
    <row r="25" spans="1:4" ht="15.75" thickBot="1" x14ac:dyDescent="0.3"/>
    <row r="26" spans="1:4" ht="29.25" thickBot="1" x14ac:dyDescent="0.3">
      <c r="B26" s="45" t="s">
        <v>11</v>
      </c>
      <c r="C26" s="46"/>
      <c r="D26" s="13" t="s">
        <v>16</v>
      </c>
    </row>
    <row r="27" spans="1:4" ht="16.5" thickBot="1" x14ac:dyDescent="0.3">
      <c r="A27" s="6">
        <v>2</v>
      </c>
      <c r="B27" s="14" t="s">
        <v>6</v>
      </c>
      <c r="C27" s="15">
        <f>FV($D$22,$A27*12,$D$20*-1)</f>
        <v>5445.5254595290435</v>
      </c>
      <c r="D27" s="16">
        <f>C27*rendimento_carteira</f>
        <v>32.673152757174265</v>
      </c>
    </row>
    <row r="28" spans="1:4" ht="16.5" thickBot="1" x14ac:dyDescent="0.3">
      <c r="A28" s="6">
        <v>5</v>
      </c>
      <c r="B28" s="17" t="s">
        <v>7</v>
      </c>
      <c r="C28" s="18">
        <f>FV($D$22,$A28*12,$D$20*-1)</f>
        <v>16755.382799697527</v>
      </c>
      <c r="D28" s="19">
        <f>C28*rendimento_carteira</f>
        <v>100.53229679818516</v>
      </c>
    </row>
    <row r="29" spans="1:4" ht="16.5" thickBot="1" x14ac:dyDescent="0.3">
      <c r="A29" s="6">
        <v>10</v>
      </c>
      <c r="B29" s="17" t="s">
        <v>8</v>
      </c>
      <c r="C29" s="18">
        <f>FV($D$22,$A29*12,$D$20*-1)</f>
        <v>48656.842506034438</v>
      </c>
      <c r="D29" s="19">
        <f>C29*rendimento_carteira</f>
        <v>291.94105503620665</v>
      </c>
    </row>
    <row r="30" spans="1:4" ht="16.5" thickBot="1" x14ac:dyDescent="0.3">
      <c r="A30" s="6">
        <v>20</v>
      </c>
      <c r="B30" s="17" t="s">
        <v>9</v>
      </c>
      <c r="C30" s="18">
        <f>FV($D$22,$A30*12,$D$20*-1)</f>
        <v>225039.68001941612</v>
      </c>
      <c r="D30" s="19">
        <f>C30*rendimento_carteira</f>
        <v>1350.2380801164968</v>
      </c>
    </row>
    <row r="31" spans="1:4" ht="16.5" thickBot="1" x14ac:dyDescent="0.3">
      <c r="A31" s="6">
        <v>30</v>
      </c>
      <c r="B31" s="20" t="s">
        <v>10</v>
      </c>
      <c r="C31" s="21">
        <f>FV($D$22,$A31*12,$D$20*-1)</f>
        <v>864433.93100094295</v>
      </c>
      <c r="D31" s="22">
        <f>C31*rendimento_carteira</f>
        <v>5186.6035860056581</v>
      </c>
    </row>
    <row r="35" spans="2:4" x14ac:dyDescent="0.25">
      <c r="B35" s="25" t="s">
        <v>17</v>
      </c>
      <c r="C35" s="27" t="s">
        <v>34</v>
      </c>
      <c r="D35" s="25"/>
    </row>
    <row r="36" spans="2:4" x14ac:dyDescent="0.25">
      <c r="B36" s="5" t="s">
        <v>18</v>
      </c>
      <c r="C36" s="26">
        <f>Aporte</f>
        <v>200</v>
      </c>
      <c r="D36" s="5"/>
    </row>
    <row r="37" spans="2:4" x14ac:dyDescent="0.25">
      <c r="C37" s="8"/>
    </row>
    <row r="38" spans="2:4" x14ac:dyDescent="0.25">
      <c r="B38" s="30" t="s">
        <v>19</v>
      </c>
      <c r="C38" s="30" t="s">
        <v>20</v>
      </c>
      <c r="D38" s="30" t="s">
        <v>21</v>
      </c>
    </row>
    <row r="39" spans="2:4" x14ac:dyDescent="0.25">
      <c r="B39" s="1" t="s">
        <v>22</v>
      </c>
      <c r="C39" s="29">
        <f>VLOOKUP($C$35&amp;"-"&amp;B39,Planilha2!$A:$D,4,0)</f>
        <v>0.5</v>
      </c>
      <c r="D39" s="32">
        <f>$C$36*C39</f>
        <v>100</v>
      </c>
    </row>
    <row r="40" spans="2:4" x14ac:dyDescent="0.25">
      <c r="B40" s="1" t="s">
        <v>23</v>
      </c>
      <c r="C40" s="29">
        <f>VLOOKUP($C$35&amp;"-"&amp;B40,Planilha2!$A:$D,4,0)</f>
        <v>0.1</v>
      </c>
      <c r="D40" s="32">
        <f t="shared" ref="D40:D44" si="0">$C$36*C40</f>
        <v>20</v>
      </c>
    </row>
    <row r="41" spans="2:4" x14ac:dyDescent="0.25">
      <c r="B41" s="1" t="s">
        <v>24</v>
      </c>
      <c r="C41" s="29">
        <f>VLOOKUP($C$35&amp;"-"&amp;B41,Planilha2!$A:$D,4,0)</f>
        <v>0.05</v>
      </c>
      <c r="D41" s="32">
        <f t="shared" si="0"/>
        <v>10</v>
      </c>
    </row>
    <row r="42" spans="2:4" x14ac:dyDescent="0.25">
      <c r="B42" s="1" t="s">
        <v>25</v>
      </c>
      <c r="C42" s="29">
        <f>VLOOKUP($C$35&amp;"-"&amp;B42,Planilha2!$A:$D,4,0)</f>
        <v>0.05</v>
      </c>
      <c r="D42" s="32">
        <f t="shared" si="0"/>
        <v>10</v>
      </c>
    </row>
    <row r="43" spans="2:4" x14ac:dyDescent="0.25">
      <c r="B43" s="1" t="s">
        <v>26</v>
      </c>
      <c r="C43" s="29">
        <f>VLOOKUP($C$35&amp;"-"&amp;B43,Planilha2!$A:$D,4,0)</f>
        <v>0.2</v>
      </c>
      <c r="D43" s="32">
        <f t="shared" si="0"/>
        <v>40</v>
      </c>
    </row>
    <row r="44" spans="2:4" x14ac:dyDescent="0.25">
      <c r="B44" s="1" t="s">
        <v>27</v>
      </c>
      <c r="C44" s="29">
        <f>VLOOKUP($C$35&amp;"-"&amp;B44,Planilha2!$A:$D,4,0)</f>
        <v>0.1</v>
      </c>
      <c r="D44" s="32">
        <f t="shared" si="0"/>
        <v>20</v>
      </c>
    </row>
    <row r="45" spans="2:4" x14ac:dyDescent="0.25">
      <c r="B45" s="30"/>
      <c r="C45" s="30"/>
      <c r="D45" s="31">
        <f>SUM(D39:D44)</f>
        <v>200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</sheetData>
  <mergeCells count="11">
    <mergeCell ref="B26:C26"/>
    <mergeCell ref="B13:D13"/>
    <mergeCell ref="B14:C14"/>
    <mergeCell ref="B15:C15"/>
    <mergeCell ref="B16:C16"/>
    <mergeCell ref="B20:C20"/>
    <mergeCell ref="B21:C21"/>
    <mergeCell ref="B22:C22"/>
    <mergeCell ref="B23:C23"/>
    <mergeCell ref="B24:C24"/>
    <mergeCell ref="B19:D19"/>
  </mergeCells>
  <dataValidations disablePrompts="1" count="1">
    <dataValidation type="list" allowBlank="1" showInputMessage="1" showErrorMessage="1" sqref="C35" xr:uid="{8FBF36FB-B1DB-4883-B80E-9CF2B31A1748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B627-7FD8-4F9E-B8A8-7C3C69834AA7}">
  <dimension ref="A2:I20"/>
  <sheetViews>
    <sheetView workbookViewId="0">
      <selection activeCell="H17" sqref="H17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8" max="8" width="17" bestFit="1" customWidth="1"/>
  </cols>
  <sheetData>
    <row r="2" spans="1:9" x14ac:dyDescent="0.25">
      <c r="A2" t="s">
        <v>32</v>
      </c>
      <c r="B2" s="1" t="s">
        <v>30</v>
      </c>
      <c r="C2" s="1" t="s">
        <v>29</v>
      </c>
      <c r="D2" s="1" t="s">
        <v>28</v>
      </c>
    </row>
    <row r="3" spans="1:9" x14ac:dyDescent="0.25">
      <c r="A3" t="str">
        <f>B3&amp;"-"&amp;C3</f>
        <v>Conservador-PAPEL</v>
      </c>
      <c r="B3" t="s">
        <v>31</v>
      </c>
      <c r="C3" s="1" t="s">
        <v>22</v>
      </c>
      <c r="D3" s="29">
        <v>0.3</v>
      </c>
    </row>
    <row r="4" spans="1:9" x14ac:dyDescent="0.25">
      <c r="A4" t="str">
        <f t="shared" ref="A4:A20" si="0">B4&amp;"-"&amp;C4</f>
        <v>Conservador-TIJOLO</v>
      </c>
      <c r="B4" t="s">
        <v>31</v>
      </c>
      <c r="C4" s="1" t="s">
        <v>23</v>
      </c>
      <c r="D4" s="28">
        <v>0.5</v>
      </c>
      <c r="I4" t="s">
        <v>28</v>
      </c>
    </row>
    <row r="5" spans="1:9" x14ac:dyDescent="0.25">
      <c r="A5" t="str">
        <f t="shared" si="0"/>
        <v>Conservador-HÍBRIDOS</v>
      </c>
      <c r="B5" t="s">
        <v>31</v>
      </c>
      <c r="C5" s="1" t="s">
        <v>24</v>
      </c>
      <c r="D5" s="28">
        <v>0.1</v>
      </c>
      <c r="H5" s="25" t="s">
        <v>35</v>
      </c>
      <c r="I5" s="36">
        <f>VLOOKUP(H5,A:D,4,0)</f>
        <v>0.4</v>
      </c>
    </row>
    <row r="6" spans="1:9" x14ac:dyDescent="0.25">
      <c r="A6" t="str">
        <f t="shared" si="0"/>
        <v>Conservador-FOFs</v>
      </c>
      <c r="B6" t="s">
        <v>31</v>
      </c>
      <c r="C6" s="1" t="s">
        <v>25</v>
      </c>
      <c r="D6" s="28">
        <v>0.1</v>
      </c>
    </row>
    <row r="7" spans="1:9" x14ac:dyDescent="0.25">
      <c r="A7" t="str">
        <f t="shared" si="0"/>
        <v>Conservador-DESENVOLVIMENTO</v>
      </c>
      <c r="B7" t="s">
        <v>31</v>
      </c>
      <c r="C7" s="1" t="s">
        <v>26</v>
      </c>
      <c r="D7" s="28">
        <v>0</v>
      </c>
    </row>
    <row r="8" spans="1:9" ht="15.75" thickBot="1" x14ac:dyDescent="0.3">
      <c r="A8" s="7" t="str">
        <f t="shared" si="0"/>
        <v>Conservador-HOTELARIAS</v>
      </c>
      <c r="B8" s="7" t="s">
        <v>31</v>
      </c>
      <c r="C8" s="33" t="s">
        <v>27</v>
      </c>
      <c r="D8" s="34">
        <v>0</v>
      </c>
    </row>
    <row r="9" spans="1:9" x14ac:dyDescent="0.25">
      <c r="A9" t="str">
        <f t="shared" si="0"/>
        <v>Moderado-PAPEL</v>
      </c>
      <c r="B9" t="s">
        <v>33</v>
      </c>
      <c r="C9" s="1" t="s">
        <v>22</v>
      </c>
      <c r="D9" s="35">
        <v>0.32</v>
      </c>
    </row>
    <row r="10" spans="1:9" x14ac:dyDescent="0.25">
      <c r="A10" t="str">
        <f t="shared" si="0"/>
        <v>Moderado-TIJOLO</v>
      </c>
      <c r="B10" t="s">
        <v>33</v>
      </c>
      <c r="C10" s="1" t="s">
        <v>23</v>
      </c>
      <c r="D10" s="35">
        <v>0.4</v>
      </c>
    </row>
    <row r="11" spans="1:9" x14ac:dyDescent="0.25">
      <c r="A11" t="str">
        <f t="shared" si="0"/>
        <v>Moderado-HÍBRIDOS</v>
      </c>
      <c r="B11" t="s">
        <v>33</v>
      </c>
      <c r="C11" s="1" t="s">
        <v>24</v>
      </c>
      <c r="D11" s="35">
        <v>0.08</v>
      </c>
    </row>
    <row r="12" spans="1:9" x14ac:dyDescent="0.25">
      <c r="A12" t="str">
        <f t="shared" si="0"/>
        <v>Moderado-FOFs</v>
      </c>
      <c r="B12" t="s">
        <v>33</v>
      </c>
      <c r="C12" s="1" t="s">
        <v>25</v>
      </c>
      <c r="D12" s="35">
        <v>0.1</v>
      </c>
    </row>
    <row r="13" spans="1:9" x14ac:dyDescent="0.25">
      <c r="A13" t="str">
        <f t="shared" si="0"/>
        <v>Moderado-DESENVOLVIMENTO</v>
      </c>
      <c r="B13" t="s">
        <v>33</v>
      </c>
      <c r="C13" s="1" t="s">
        <v>26</v>
      </c>
      <c r="D13" s="35">
        <v>0.1</v>
      </c>
    </row>
    <row r="14" spans="1:9" ht="15.75" thickBot="1" x14ac:dyDescent="0.3">
      <c r="A14" s="7" t="str">
        <f t="shared" si="0"/>
        <v>Moderado-HOTELARIAS</v>
      </c>
      <c r="B14" s="7" t="s">
        <v>33</v>
      </c>
      <c r="C14" s="33" t="s">
        <v>27</v>
      </c>
      <c r="D14" s="35">
        <v>0.1</v>
      </c>
    </row>
    <row r="15" spans="1:9" x14ac:dyDescent="0.25">
      <c r="A15" t="str">
        <f t="shared" si="0"/>
        <v>Agressivo-PAPEL</v>
      </c>
      <c r="B15" t="s">
        <v>34</v>
      </c>
      <c r="C15" s="1" t="s">
        <v>22</v>
      </c>
      <c r="D15" s="35">
        <v>0.5</v>
      </c>
    </row>
    <row r="16" spans="1:9" x14ac:dyDescent="0.25">
      <c r="A16" t="str">
        <f t="shared" si="0"/>
        <v>Agressivo-TIJOLO</v>
      </c>
      <c r="B16" t="s">
        <v>34</v>
      </c>
      <c r="C16" s="1" t="s">
        <v>23</v>
      </c>
      <c r="D16" s="35">
        <v>0.1</v>
      </c>
    </row>
    <row r="17" spans="1:4" x14ac:dyDescent="0.25">
      <c r="A17" t="str">
        <f t="shared" si="0"/>
        <v>Agressivo-HÍBRIDOS</v>
      </c>
      <c r="B17" t="s">
        <v>34</v>
      </c>
      <c r="C17" s="1" t="s">
        <v>24</v>
      </c>
      <c r="D17" s="35">
        <v>0.05</v>
      </c>
    </row>
    <row r="18" spans="1:4" x14ac:dyDescent="0.25">
      <c r="A18" t="str">
        <f t="shared" si="0"/>
        <v>Agressivo-FOFs</v>
      </c>
      <c r="B18" t="s">
        <v>34</v>
      </c>
      <c r="C18" s="1" t="s">
        <v>25</v>
      </c>
      <c r="D18" s="35">
        <v>0.05</v>
      </c>
    </row>
    <row r="19" spans="1:4" x14ac:dyDescent="0.25">
      <c r="A19" t="str">
        <f t="shared" si="0"/>
        <v>Agressivo-DESENVOLVIMENTO</v>
      </c>
      <c r="B19" t="s">
        <v>34</v>
      </c>
      <c r="C19" s="1" t="s">
        <v>26</v>
      </c>
      <c r="D19" s="35">
        <v>0.2</v>
      </c>
    </row>
    <row r="20" spans="1:4" x14ac:dyDescent="0.25">
      <c r="A20" t="str">
        <f t="shared" si="0"/>
        <v>Agressivo-HOTELARIAS</v>
      </c>
      <c r="B20" t="s">
        <v>34</v>
      </c>
      <c r="C20" s="1" t="s">
        <v>27</v>
      </c>
      <c r="D20" s="3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tr_mensal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2025-05-20T13:38:33Z</dcterms:created>
  <dcterms:modified xsi:type="dcterms:W3CDTF">2025-05-20T17:13:33Z</dcterms:modified>
</cp:coreProperties>
</file>